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enna/HFI Dropbox/Jenna Patterson/Health Economics/FHI Nigeria Model/FHI Phase II/FHI Phase II Datasheets/"/>
    </mc:Choice>
  </mc:AlternateContent>
  <xr:revisionPtr revIDLastSave="0" documentId="13_ncr:1_{777609B4-01E1-5B43-816A-F6698D2F5E01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READ ME" sheetId="1" r:id="rId1"/>
    <sheet name="Aging" sheetId="2" r:id="rId2"/>
    <sheet name="Pop data" sheetId="3" r:id="rId3"/>
    <sheet name="Fertility data" sheetId="4" r:id="rId4"/>
    <sheet name="Mortality data" sheetId="5" r:id="rId5"/>
    <sheet name="Age-group projections" sheetId="7" r:id="rId6"/>
    <sheet name="National projections" sheetId="6" r:id="rId7"/>
    <sheet name="Model pop" sheetId="8" r:id="rId8"/>
    <sheet name="Prevalence data" sheetId="9" r:id="rId9"/>
    <sheet name="Age-group prevalence" sheetId="10" r:id="rId10"/>
    <sheet name="Diabetes parms" sheetId="14" r:id="rId11"/>
    <sheet name="Hypertension parms" sheetId="13" r:id="rId12"/>
    <sheet name="References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6" roundtripDataSignature="AMtx7mgzmPX2Ocs0aDrrveTahn5pl3DkwQ=="/>
    </ext>
  </extLst>
</workbook>
</file>

<file path=xl/calcChain.xml><?xml version="1.0" encoding="utf-8"?>
<calcChain xmlns="http://schemas.openxmlformats.org/spreadsheetml/2006/main">
  <c r="E25" i="14" l="1"/>
  <c r="E34" i="14"/>
  <c r="E41" i="14"/>
  <c r="E47" i="14"/>
  <c r="E53" i="14"/>
  <c r="F93" i="13"/>
  <c r="F94" i="13"/>
  <c r="F103" i="13"/>
  <c r="F154" i="13"/>
  <c r="F155" i="13"/>
  <c r="F156" i="13"/>
  <c r="D159" i="13"/>
  <c r="D163" i="13"/>
  <c r="D169" i="13"/>
  <c r="D173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413" i="13"/>
  <c r="F414" i="13"/>
  <c r="F415" i="13"/>
  <c r="F416" i="13"/>
  <c r="F417" i="13"/>
  <c r="F418" i="13"/>
  <c r="I41" i="8" l="1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AF226" i="10" l="1"/>
  <c r="AE226" i="10"/>
  <c r="AD226" i="10"/>
  <c r="AC226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O226" i="10"/>
  <c r="N226" i="10"/>
  <c r="M226" i="10"/>
  <c r="L226" i="10"/>
  <c r="K226" i="10"/>
  <c r="J226" i="10"/>
  <c r="I226" i="10"/>
  <c r="H226" i="10"/>
  <c r="G226" i="10"/>
  <c r="F226" i="10"/>
  <c r="E226" i="10"/>
  <c r="D226" i="10"/>
  <c r="AF225" i="10"/>
  <c r="AE225" i="10"/>
  <c r="AD225" i="10"/>
  <c r="AC225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O225" i="10"/>
  <c r="N225" i="10"/>
  <c r="M225" i="10"/>
  <c r="L225" i="10"/>
  <c r="K225" i="10"/>
  <c r="J225" i="10"/>
  <c r="I225" i="10"/>
  <c r="H225" i="10"/>
  <c r="G225" i="10"/>
  <c r="F225" i="10"/>
  <c r="E225" i="10"/>
  <c r="D225" i="10"/>
  <c r="AF224" i="10"/>
  <c r="AE224" i="10"/>
  <c r="AD224" i="10"/>
  <c r="AC224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O224" i="10"/>
  <c r="N224" i="10"/>
  <c r="M224" i="10"/>
  <c r="L224" i="10"/>
  <c r="K224" i="10"/>
  <c r="J224" i="10"/>
  <c r="I224" i="10"/>
  <c r="H224" i="10"/>
  <c r="G224" i="10"/>
  <c r="F224" i="10"/>
  <c r="E224" i="10"/>
  <c r="D224" i="10"/>
  <c r="AF223" i="10"/>
  <c r="AE223" i="10"/>
  <c r="AD223" i="10"/>
  <c r="AC223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O223" i="10"/>
  <c r="N223" i="10"/>
  <c r="M223" i="10"/>
  <c r="L223" i="10"/>
  <c r="K223" i="10"/>
  <c r="J223" i="10"/>
  <c r="I223" i="10"/>
  <c r="H223" i="10"/>
  <c r="G223" i="10"/>
  <c r="F223" i="10"/>
  <c r="E223" i="10"/>
  <c r="D223" i="10"/>
  <c r="AF222" i="10"/>
  <c r="AE222" i="10"/>
  <c r="AD222" i="10"/>
  <c r="AC222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O222" i="10"/>
  <c r="N222" i="10"/>
  <c r="M222" i="10"/>
  <c r="L222" i="10"/>
  <c r="K222" i="10"/>
  <c r="J222" i="10"/>
  <c r="I222" i="10"/>
  <c r="H222" i="10"/>
  <c r="G222" i="10"/>
  <c r="F222" i="10"/>
  <c r="E222" i="10"/>
  <c r="D222" i="10"/>
  <c r="AF221" i="10"/>
  <c r="AE221" i="10"/>
  <c r="AD221" i="10"/>
  <c r="AC221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O221" i="10"/>
  <c r="N221" i="10"/>
  <c r="M221" i="10"/>
  <c r="L221" i="10"/>
  <c r="K221" i="10"/>
  <c r="J221" i="10"/>
  <c r="I221" i="10"/>
  <c r="H221" i="10"/>
  <c r="G221" i="10"/>
  <c r="F221" i="10"/>
  <c r="E221" i="10"/>
  <c r="D221" i="10"/>
  <c r="AF220" i="10"/>
  <c r="AE220" i="10"/>
  <c r="AD220" i="10"/>
  <c r="AC220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O220" i="10"/>
  <c r="N220" i="10"/>
  <c r="M220" i="10"/>
  <c r="L220" i="10"/>
  <c r="K220" i="10"/>
  <c r="J220" i="10"/>
  <c r="I220" i="10"/>
  <c r="H220" i="10"/>
  <c r="G220" i="10"/>
  <c r="F220" i="10"/>
  <c r="E220" i="10"/>
  <c r="D220" i="10"/>
  <c r="C226" i="10"/>
  <c r="C225" i="10"/>
  <c r="C224" i="10"/>
  <c r="C223" i="10"/>
  <c r="C222" i="10"/>
  <c r="C221" i="10"/>
  <c r="C220" i="10"/>
  <c r="AF218" i="10"/>
  <c r="AE218" i="10"/>
  <c r="AD218" i="10"/>
  <c r="AC218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O218" i="10"/>
  <c r="N218" i="10"/>
  <c r="M218" i="10"/>
  <c r="L218" i="10"/>
  <c r="K218" i="10"/>
  <c r="J218" i="10"/>
  <c r="I218" i="10"/>
  <c r="H218" i="10"/>
  <c r="G218" i="10"/>
  <c r="F218" i="10"/>
  <c r="E218" i="10"/>
  <c r="D218" i="10"/>
  <c r="AF217" i="10"/>
  <c r="AE217" i="10"/>
  <c r="AD217" i="10"/>
  <c r="AC217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O217" i="10"/>
  <c r="N217" i="10"/>
  <c r="M217" i="10"/>
  <c r="L217" i="10"/>
  <c r="K217" i="10"/>
  <c r="J217" i="10"/>
  <c r="I217" i="10"/>
  <c r="H217" i="10"/>
  <c r="G217" i="10"/>
  <c r="F217" i="10"/>
  <c r="E217" i="10"/>
  <c r="D217" i="10"/>
  <c r="AF216" i="10"/>
  <c r="AE216" i="10"/>
  <c r="AD216" i="10"/>
  <c r="AC216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O216" i="10"/>
  <c r="N216" i="10"/>
  <c r="M216" i="10"/>
  <c r="L216" i="10"/>
  <c r="K216" i="10"/>
  <c r="J216" i="10"/>
  <c r="I216" i="10"/>
  <c r="H216" i="10"/>
  <c r="G216" i="10"/>
  <c r="F216" i="10"/>
  <c r="E216" i="10"/>
  <c r="D216" i="10"/>
  <c r="AF215" i="10"/>
  <c r="AE215" i="10"/>
  <c r="AD215" i="10"/>
  <c r="AC215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O215" i="10"/>
  <c r="N215" i="10"/>
  <c r="M215" i="10"/>
  <c r="L215" i="10"/>
  <c r="K215" i="10"/>
  <c r="J215" i="10"/>
  <c r="I215" i="10"/>
  <c r="H215" i="10"/>
  <c r="G215" i="10"/>
  <c r="F215" i="10"/>
  <c r="E215" i="10"/>
  <c r="D215" i="10"/>
  <c r="AF214" i="10"/>
  <c r="AE214" i="10"/>
  <c r="AD214" i="10"/>
  <c r="AC214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O214" i="10"/>
  <c r="N214" i="10"/>
  <c r="M214" i="10"/>
  <c r="L214" i="10"/>
  <c r="K214" i="10"/>
  <c r="J214" i="10"/>
  <c r="I214" i="10"/>
  <c r="H214" i="10"/>
  <c r="G214" i="10"/>
  <c r="F214" i="10"/>
  <c r="E214" i="10"/>
  <c r="D214" i="10"/>
  <c r="AF213" i="10"/>
  <c r="AE213" i="10"/>
  <c r="AD213" i="10"/>
  <c r="AC213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O213" i="10"/>
  <c r="N213" i="10"/>
  <c r="M213" i="10"/>
  <c r="L213" i="10"/>
  <c r="K213" i="10"/>
  <c r="J213" i="10"/>
  <c r="I213" i="10"/>
  <c r="H213" i="10"/>
  <c r="G213" i="10"/>
  <c r="F213" i="10"/>
  <c r="E213" i="10"/>
  <c r="D213" i="10"/>
  <c r="AF212" i="10"/>
  <c r="AE212" i="10"/>
  <c r="AD212" i="10"/>
  <c r="AC212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O212" i="10"/>
  <c r="N212" i="10"/>
  <c r="M212" i="10"/>
  <c r="L212" i="10"/>
  <c r="K212" i="10"/>
  <c r="J212" i="10"/>
  <c r="I212" i="10"/>
  <c r="H212" i="10"/>
  <c r="G212" i="10"/>
  <c r="F212" i="10"/>
  <c r="E212" i="10"/>
  <c r="D212" i="10"/>
  <c r="C218" i="10"/>
  <c r="C217" i="10"/>
  <c r="C216" i="10"/>
  <c r="C215" i="10"/>
  <c r="C214" i="10"/>
  <c r="C213" i="10"/>
  <c r="C212" i="10"/>
  <c r="AF210" i="10"/>
  <c r="AE210" i="10"/>
  <c r="AD210" i="10"/>
  <c r="AC210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O210" i="10"/>
  <c r="N210" i="10"/>
  <c r="M210" i="10"/>
  <c r="L210" i="10"/>
  <c r="K210" i="10"/>
  <c r="J210" i="10"/>
  <c r="I210" i="10"/>
  <c r="H210" i="10"/>
  <c r="G210" i="10"/>
  <c r="F210" i="10"/>
  <c r="E210" i="10"/>
  <c r="D210" i="10"/>
  <c r="AF209" i="10"/>
  <c r="AE209" i="10"/>
  <c r="AD209" i="10"/>
  <c r="AC209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O209" i="10"/>
  <c r="N209" i="10"/>
  <c r="M209" i="10"/>
  <c r="L209" i="10"/>
  <c r="K209" i="10"/>
  <c r="J209" i="10"/>
  <c r="I209" i="10"/>
  <c r="H209" i="10"/>
  <c r="G209" i="10"/>
  <c r="F209" i="10"/>
  <c r="E209" i="10"/>
  <c r="D209" i="10"/>
  <c r="AF208" i="10"/>
  <c r="AE208" i="10"/>
  <c r="AD208" i="10"/>
  <c r="AC208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O208" i="10"/>
  <c r="N208" i="10"/>
  <c r="M208" i="10"/>
  <c r="L208" i="10"/>
  <c r="K208" i="10"/>
  <c r="J208" i="10"/>
  <c r="I208" i="10"/>
  <c r="H208" i="10"/>
  <c r="G208" i="10"/>
  <c r="F208" i="10"/>
  <c r="E208" i="10"/>
  <c r="D208" i="10"/>
  <c r="AF207" i="10"/>
  <c r="AE207" i="10"/>
  <c r="AD207" i="10"/>
  <c r="AC207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O207" i="10"/>
  <c r="N207" i="10"/>
  <c r="M207" i="10"/>
  <c r="L207" i="10"/>
  <c r="K207" i="10"/>
  <c r="J207" i="10"/>
  <c r="I207" i="10"/>
  <c r="H207" i="10"/>
  <c r="G207" i="10"/>
  <c r="F207" i="10"/>
  <c r="E207" i="10"/>
  <c r="D207" i="10"/>
  <c r="AF206" i="10"/>
  <c r="AE206" i="10"/>
  <c r="AD206" i="10"/>
  <c r="AC206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O206" i="10"/>
  <c r="N206" i="10"/>
  <c r="M206" i="10"/>
  <c r="L206" i="10"/>
  <c r="K206" i="10"/>
  <c r="J206" i="10"/>
  <c r="I206" i="10"/>
  <c r="H206" i="10"/>
  <c r="G206" i="10"/>
  <c r="F206" i="10"/>
  <c r="E206" i="10"/>
  <c r="D206" i="10"/>
  <c r="AF205" i="10"/>
  <c r="AE205" i="10"/>
  <c r="AD205" i="10"/>
  <c r="AC205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O205" i="10"/>
  <c r="N205" i="10"/>
  <c r="M205" i="10"/>
  <c r="L205" i="10"/>
  <c r="K205" i="10"/>
  <c r="J205" i="10"/>
  <c r="I205" i="10"/>
  <c r="H205" i="10"/>
  <c r="G205" i="10"/>
  <c r="F205" i="10"/>
  <c r="E205" i="10"/>
  <c r="D205" i="10"/>
  <c r="AF204" i="10"/>
  <c r="AE204" i="10"/>
  <c r="AD204" i="10"/>
  <c r="AC204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O204" i="10"/>
  <c r="N204" i="10"/>
  <c r="M204" i="10"/>
  <c r="L204" i="10"/>
  <c r="K204" i="10"/>
  <c r="J204" i="10"/>
  <c r="I204" i="10"/>
  <c r="H204" i="10"/>
  <c r="G204" i="10"/>
  <c r="F204" i="10"/>
  <c r="E204" i="10"/>
  <c r="D204" i="10"/>
  <c r="C210" i="10"/>
  <c r="C209" i="10"/>
  <c r="C208" i="10"/>
  <c r="C207" i="10"/>
  <c r="C206" i="10"/>
  <c r="C205" i="10"/>
  <c r="C204" i="10"/>
  <c r="AF202" i="10"/>
  <c r="AE202" i="10"/>
  <c r="AD202" i="10"/>
  <c r="AC202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O202" i="10"/>
  <c r="N202" i="10"/>
  <c r="M202" i="10"/>
  <c r="L202" i="10"/>
  <c r="K202" i="10"/>
  <c r="J202" i="10"/>
  <c r="I202" i="10"/>
  <c r="H202" i="10"/>
  <c r="G202" i="10"/>
  <c r="F202" i="10"/>
  <c r="E202" i="10"/>
  <c r="D202" i="10"/>
  <c r="AF201" i="10"/>
  <c r="AE201" i="10"/>
  <c r="AD201" i="10"/>
  <c r="AC201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O201" i="10"/>
  <c r="N201" i="10"/>
  <c r="M201" i="10"/>
  <c r="L201" i="10"/>
  <c r="K201" i="10"/>
  <c r="J201" i="10"/>
  <c r="I201" i="10"/>
  <c r="H201" i="10"/>
  <c r="G201" i="10"/>
  <c r="F201" i="10"/>
  <c r="E201" i="10"/>
  <c r="D201" i="10"/>
  <c r="AF200" i="10"/>
  <c r="AE200" i="10"/>
  <c r="AD200" i="10"/>
  <c r="AC200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O200" i="10"/>
  <c r="N200" i="10"/>
  <c r="M200" i="10"/>
  <c r="L200" i="10"/>
  <c r="K200" i="10"/>
  <c r="J200" i="10"/>
  <c r="I200" i="10"/>
  <c r="H200" i="10"/>
  <c r="G200" i="10"/>
  <c r="F200" i="10"/>
  <c r="E200" i="10"/>
  <c r="D200" i="10"/>
  <c r="AF199" i="10"/>
  <c r="AE199" i="10"/>
  <c r="AD199" i="10"/>
  <c r="AC199" i="10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O199" i="10"/>
  <c r="N199" i="10"/>
  <c r="M199" i="10"/>
  <c r="L199" i="10"/>
  <c r="K199" i="10"/>
  <c r="J199" i="10"/>
  <c r="I199" i="10"/>
  <c r="H199" i="10"/>
  <c r="G199" i="10"/>
  <c r="F199" i="10"/>
  <c r="E199" i="10"/>
  <c r="D199" i="10"/>
  <c r="AF198" i="10"/>
  <c r="AE198" i="10"/>
  <c r="AD198" i="10"/>
  <c r="AC198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O198" i="10"/>
  <c r="N198" i="10"/>
  <c r="M198" i="10"/>
  <c r="L198" i="10"/>
  <c r="K198" i="10"/>
  <c r="J198" i="10"/>
  <c r="I198" i="10"/>
  <c r="H198" i="10"/>
  <c r="G198" i="10"/>
  <c r="F198" i="10"/>
  <c r="E198" i="10"/>
  <c r="D198" i="10"/>
  <c r="AF197" i="10"/>
  <c r="AE197" i="10"/>
  <c r="AD197" i="10"/>
  <c r="AC197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O197" i="10"/>
  <c r="N197" i="10"/>
  <c r="M197" i="10"/>
  <c r="L197" i="10"/>
  <c r="K197" i="10"/>
  <c r="J197" i="10"/>
  <c r="I197" i="10"/>
  <c r="H197" i="10"/>
  <c r="G197" i="10"/>
  <c r="F197" i="10"/>
  <c r="E197" i="10"/>
  <c r="D197" i="10"/>
  <c r="AF196" i="10"/>
  <c r="AE196" i="10"/>
  <c r="AD196" i="10"/>
  <c r="AC196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O196" i="10"/>
  <c r="N196" i="10"/>
  <c r="M196" i="10"/>
  <c r="L196" i="10"/>
  <c r="K196" i="10"/>
  <c r="J196" i="10"/>
  <c r="I196" i="10"/>
  <c r="H196" i="10"/>
  <c r="G196" i="10"/>
  <c r="F196" i="10"/>
  <c r="E196" i="10"/>
  <c r="D196" i="10"/>
  <c r="C202" i="10"/>
  <c r="C201" i="10"/>
  <c r="C200" i="10"/>
  <c r="C199" i="10"/>
  <c r="C198" i="10"/>
  <c r="C197" i="10"/>
  <c r="C196" i="10"/>
  <c r="AF194" i="10"/>
  <c r="AE194" i="10"/>
  <c r="AD194" i="10"/>
  <c r="AC194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O194" i="10"/>
  <c r="N194" i="10"/>
  <c r="M194" i="10"/>
  <c r="L194" i="10"/>
  <c r="K194" i="10"/>
  <c r="J194" i="10"/>
  <c r="I194" i="10"/>
  <c r="H194" i="10"/>
  <c r="G194" i="10"/>
  <c r="F194" i="10"/>
  <c r="E194" i="10"/>
  <c r="D194" i="10"/>
  <c r="AF193" i="10"/>
  <c r="AE193" i="10"/>
  <c r="AD193" i="10"/>
  <c r="AC193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O193" i="10"/>
  <c r="N193" i="10"/>
  <c r="M193" i="10"/>
  <c r="L193" i="10"/>
  <c r="K193" i="10"/>
  <c r="J193" i="10"/>
  <c r="I193" i="10"/>
  <c r="H193" i="10"/>
  <c r="G193" i="10"/>
  <c r="F193" i="10"/>
  <c r="E193" i="10"/>
  <c r="D193" i="10"/>
  <c r="AF192" i="10"/>
  <c r="AE192" i="10"/>
  <c r="AD192" i="10"/>
  <c r="AC192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O192" i="10"/>
  <c r="N192" i="10"/>
  <c r="M192" i="10"/>
  <c r="L192" i="10"/>
  <c r="K192" i="10"/>
  <c r="J192" i="10"/>
  <c r="I192" i="10"/>
  <c r="H192" i="10"/>
  <c r="G192" i="10"/>
  <c r="F192" i="10"/>
  <c r="E192" i="10"/>
  <c r="D192" i="10"/>
  <c r="AF191" i="10"/>
  <c r="AE191" i="10"/>
  <c r="AD191" i="10"/>
  <c r="AC191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O191" i="10"/>
  <c r="N191" i="10"/>
  <c r="M191" i="10"/>
  <c r="L191" i="10"/>
  <c r="K191" i="10"/>
  <c r="J191" i="10"/>
  <c r="I191" i="10"/>
  <c r="H191" i="10"/>
  <c r="G191" i="10"/>
  <c r="F191" i="10"/>
  <c r="E191" i="10"/>
  <c r="D191" i="10"/>
  <c r="AF190" i="10"/>
  <c r="AE190" i="10"/>
  <c r="AD190" i="10"/>
  <c r="AC190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O190" i="10"/>
  <c r="N190" i="10"/>
  <c r="M190" i="10"/>
  <c r="L190" i="10"/>
  <c r="K190" i="10"/>
  <c r="J190" i="10"/>
  <c r="I190" i="10"/>
  <c r="H190" i="10"/>
  <c r="G190" i="10"/>
  <c r="F190" i="10"/>
  <c r="E190" i="10"/>
  <c r="D190" i="10"/>
  <c r="AF189" i="10"/>
  <c r="AE189" i="10"/>
  <c r="AD189" i="10"/>
  <c r="AC189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O189" i="10"/>
  <c r="N189" i="10"/>
  <c r="M189" i="10"/>
  <c r="L189" i="10"/>
  <c r="K189" i="10"/>
  <c r="J189" i="10"/>
  <c r="I189" i="10"/>
  <c r="H189" i="10"/>
  <c r="G189" i="10"/>
  <c r="F189" i="10"/>
  <c r="E189" i="10"/>
  <c r="D189" i="10"/>
  <c r="AF188" i="10"/>
  <c r="AE188" i="10"/>
  <c r="AD188" i="10"/>
  <c r="AC188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O188" i="10"/>
  <c r="N188" i="10"/>
  <c r="M188" i="10"/>
  <c r="L188" i="10"/>
  <c r="K188" i="10"/>
  <c r="J188" i="10"/>
  <c r="I188" i="10"/>
  <c r="H188" i="10"/>
  <c r="G188" i="10"/>
  <c r="F188" i="10"/>
  <c r="E188" i="10"/>
  <c r="D188" i="10"/>
  <c r="C194" i="10"/>
  <c r="C193" i="10"/>
  <c r="C192" i="10"/>
  <c r="C191" i="10"/>
  <c r="C190" i="10"/>
  <c r="C189" i="10"/>
  <c r="C188" i="10"/>
  <c r="AF186" i="10"/>
  <c r="AE186" i="10"/>
  <c r="AD186" i="10"/>
  <c r="AC186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O186" i="10"/>
  <c r="N186" i="10"/>
  <c r="M186" i="10"/>
  <c r="L186" i="10"/>
  <c r="K186" i="10"/>
  <c r="J186" i="10"/>
  <c r="I186" i="10"/>
  <c r="H186" i="10"/>
  <c r="G186" i="10"/>
  <c r="F186" i="10"/>
  <c r="E186" i="10"/>
  <c r="D186" i="10"/>
  <c r="AF185" i="10"/>
  <c r="AE185" i="10"/>
  <c r="AD185" i="10"/>
  <c r="AC185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O185" i="10"/>
  <c r="N185" i="10"/>
  <c r="M185" i="10"/>
  <c r="L185" i="10"/>
  <c r="K185" i="10"/>
  <c r="J185" i="10"/>
  <c r="I185" i="10"/>
  <c r="H185" i="10"/>
  <c r="G185" i="10"/>
  <c r="F185" i="10"/>
  <c r="E185" i="10"/>
  <c r="D185" i="10"/>
  <c r="AF184" i="10"/>
  <c r="AE184" i="10"/>
  <c r="AD184" i="10"/>
  <c r="AC184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O184" i="10"/>
  <c r="N184" i="10"/>
  <c r="M184" i="10"/>
  <c r="L184" i="10"/>
  <c r="K184" i="10"/>
  <c r="J184" i="10"/>
  <c r="I184" i="10"/>
  <c r="H184" i="10"/>
  <c r="G184" i="10"/>
  <c r="F184" i="10"/>
  <c r="E184" i="10"/>
  <c r="D184" i="10"/>
  <c r="AF183" i="10"/>
  <c r="AE183" i="10"/>
  <c r="AD183" i="10"/>
  <c r="AC183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O183" i="10"/>
  <c r="N183" i="10"/>
  <c r="M183" i="10"/>
  <c r="L183" i="10"/>
  <c r="K183" i="10"/>
  <c r="J183" i="10"/>
  <c r="I183" i="10"/>
  <c r="H183" i="10"/>
  <c r="G183" i="10"/>
  <c r="F183" i="10"/>
  <c r="E183" i="10"/>
  <c r="D183" i="10"/>
  <c r="AF182" i="10"/>
  <c r="AE182" i="10"/>
  <c r="AD182" i="10"/>
  <c r="AC182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O182" i="10"/>
  <c r="N182" i="10"/>
  <c r="M182" i="10"/>
  <c r="L182" i="10"/>
  <c r="K182" i="10"/>
  <c r="J182" i="10"/>
  <c r="I182" i="10"/>
  <c r="H182" i="10"/>
  <c r="G182" i="10"/>
  <c r="F182" i="10"/>
  <c r="E182" i="10"/>
  <c r="D182" i="10"/>
  <c r="AF181" i="10"/>
  <c r="AE181" i="10"/>
  <c r="AD181" i="10"/>
  <c r="AC181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O181" i="10"/>
  <c r="N181" i="10"/>
  <c r="M181" i="10"/>
  <c r="L181" i="10"/>
  <c r="K181" i="10"/>
  <c r="J181" i="10"/>
  <c r="I181" i="10"/>
  <c r="H181" i="10"/>
  <c r="G181" i="10"/>
  <c r="F181" i="10"/>
  <c r="E181" i="10"/>
  <c r="D181" i="10"/>
  <c r="AF180" i="10"/>
  <c r="AE180" i="10"/>
  <c r="AD180" i="10"/>
  <c r="AC180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O180" i="10"/>
  <c r="N180" i="10"/>
  <c r="M180" i="10"/>
  <c r="L180" i="10"/>
  <c r="K180" i="10"/>
  <c r="J180" i="10"/>
  <c r="I180" i="10"/>
  <c r="H180" i="10"/>
  <c r="G180" i="10"/>
  <c r="F180" i="10"/>
  <c r="E180" i="10"/>
  <c r="D180" i="10"/>
  <c r="C186" i="10"/>
  <c r="C185" i="10"/>
  <c r="C184" i="10"/>
  <c r="C183" i="10"/>
  <c r="C182" i="10"/>
  <c r="C181" i="10"/>
  <c r="C180" i="10"/>
  <c r="AF178" i="10"/>
  <c r="AE178" i="10"/>
  <c r="AD178" i="10"/>
  <c r="AC178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O178" i="10"/>
  <c r="N178" i="10"/>
  <c r="M178" i="10"/>
  <c r="L178" i="10"/>
  <c r="K178" i="10"/>
  <c r="J178" i="10"/>
  <c r="I178" i="10"/>
  <c r="H178" i="10"/>
  <c r="G178" i="10"/>
  <c r="F178" i="10"/>
  <c r="E178" i="10"/>
  <c r="D178" i="10"/>
  <c r="AF177" i="10"/>
  <c r="AE177" i="10"/>
  <c r="AD177" i="10"/>
  <c r="AC177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O177" i="10"/>
  <c r="N177" i="10"/>
  <c r="M177" i="10"/>
  <c r="L177" i="10"/>
  <c r="K177" i="10"/>
  <c r="J177" i="10"/>
  <c r="I177" i="10"/>
  <c r="H177" i="10"/>
  <c r="G177" i="10"/>
  <c r="F177" i="10"/>
  <c r="E177" i="10"/>
  <c r="D177" i="10"/>
  <c r="AF176" i="10"/>
  <c r="AE176" i="10"/>
  <c r="AD176" i="10"/>
  <c r="AC176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O176" i="10"/>
  <c r="N176" i="10"/>
  <c r="M176" i="10"/>
  <c r="L176" i="10"/>
  <c r="K176" i="10"/>
  <c r="J176" i="10"/>
  <c r="I176" i="10"/>
  <c r="H176" i="10"/>
  <c r="G176" i="10"/>
  <c r="F176" i="10"/>
  <c r="E176" i="10"/>
  <c r="D176" i="10"/>
  <c r="AF175" i="10"/>
  <c r="AE175" i="10"/>
  <c r="AD175" i="10"/>
  <c r="AC175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O175" i="10"/>
  <c r="N175" i="10"/>
  <c r="M175" i="10"/>
  <c r="L175" i="10"/>
  <c r="K175" i="10"/>
  <c r="J175" i="10"/>
  <c r="I175" i="10"/>
  <c r="H175" i="10"/>
  <c r="G175" i="10"/>
  <c r="F175" i="10"/>
  <c r="E175" i="10"/>
  <c r="D175" i="10"/>
  <c r="AF174" i="10"/>
  <c r="AE174" i="10"/>
  <c r="AD174" i="10"/>
  <c r="AC174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O174" i="10"/>
  <c r="N174" i="10"/>
  <c r="M174" i="10"/>
  <c r="L174" i="10"/>
  <c r="K174" i="10"/>
  <c r="J174" i="10"/>
  <c r="I174" i="10"/>
  <c r="H174" i="10"/>
  <c r="G174" i="10"/>
  <c r="F174" i="10"/>
  <c r="E174" i="10"/>
  <c r="D174" i="10"/>
  <c r="AF173" i="10"/>
  <c r="AE173" i="10"/>
  <c r="AD173" i="10"/>
  <c r="AC173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O173" i="10"/>
  <c r="N173" i="10"/>
  <c r="M173" i="10"/>
  <c r="L173" i="10"/>
  <c r="K173" i="10"/>
  <c r="J173" i="10"/>
  <c r="I173" i="10"/>
  <c r="H173" i="10"/>
  <c r="G173" i="10"/>
  <c r="F173" i="10"/>
  <c r="E173" i="10"/>
  <c r="D173" i="10"/>
  <c r="AF172" i="10"/>
  <c r="AE172" i="10"/>
  <c r="AD172" i="10"/>
  <c r="AC172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O172" i="10"/>
  <c r="N172" i="10"/>
  <c r="M172" i="10"/>
  <c r="L172" i="10"/>
  <c r="K172" i="10"/>
  <c r="J172" i="10"/>
  <c r="I172" i="10"/>
  <c r="H172" i="10"/>
  <c r="G172" i="10"/>
  <c r="F172" i="10"/>
  <c r="E172" i="10"/>
  <c r="D172" i="10"/>
  <c r="C178" i="10"/>
  <c r="C177" i="10"/>
  <c r="C176" i="10"/>
  <c r="C175" i="10"/>
  <c r="C174" i="10"/>
  <c r="C173" i="10"/>
  <c r="C172" i="10"/>
  <c r="AF170" i="10"/>
  <c r="AE170" i="10"/>
  <c r="AD170" i="10"/>
  <c r="AC170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O170" i="10"/>
  <c r="N170" i="10"/>
  <c r="M170" i="10"/>
  <c r="L170" i="10"/>
  <c r="K170" i="10"/>
  <c r="J170" i="10"/>
  <c r="I170" i="10"/>
  <c r="H170" i="10"/>
  <c r="G170" i="10"/>
  <c r="F170" i="10"/>
  <c r="E170" i="10"/>
  <c r="D170" i="10"/>
  <c r="AF169" i="10"/>
  <c r="AE169" i="10"/>
  <c r="AD169" i="10"/>
  <c r="AC169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O169" i="10"/>
  <c r="N169" i="10"/>
  <c r="M169" i="10"/>
  <c r="L169" i="10"/>
  <c r="K169" i="10"/>
  <c r="J169" i="10"/>
  <c r="I169" i="10"/>
  <c r="H169" i="10"/>
  <c r="G169" i="10"/>
  <c r="F169" i="10"/>
  <c r="E169" i="10"/>
  <c r="D169" i="10"/>
  <c r="AF168" i="10"/>
  <c r="AE168" i="10"/>
  <c r="AD168" i="10"/>
  <c r="AC168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O168" i="10"/>
  <c r="N168" i="10"/>
  <c r="M168" i="10"/>
  <c r="L168" i="10"/>
  <c r="K168" i="10"/>
  <c r="J168" i="10"/>
  <c r="I168" i="10"/>
  <c r="H168" i="10"/>
  <c r="G168" i="10"/>
  <c r="F168" i="10"/>
  <c r="E168" i="10"/>
  <c r="D168" i="10"/>
  <c r="AF167" i="10"/>
  <c r="AE167" i="10"/>
  <c r="AD167" i="10"/>
  <c r="AC167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O167" i="10"/>
  <c r="N167" i="10"/>
  <c r="M167" i="10"/>
  <c r="L167" i="10"/>
  <c r="K167" i="10"/>
  <c r="J167" i="10"/>
  <c r="I167" i="10"/>
  <c r="H167" i="10"/>
  <c r="G167" i="10"/>
  <c r="F167" i="10"/>
  <c r="E167" i="10"/>
  <c r="D167" i="10"/>
  <c r="AF166" i="10"/>
  <c r="AE166" i="10"/>
  <c r="AD166" i="10"/>
  <c r="AC166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O166" i="10"/>
  <c r="N166" i="10"/>
  <c r="M166" i="10"/>
  <c r="L166" i="10"/>
  <c r="K166" i="10"/>
  <c r="J166" i="10"/>
  <c r="I166" i="10"/>
  <c r="H166" i="10"/>
  <c r="G166" i="10"/>
  <c r="F166" i="10"/>
  <c r="E166" i="10"/>
  <c r="D166" i="10"/>
  <c r="AF165" i="10"/>
  <c r="AE165" i="10"/>
  <c r="AD165" i="10"/>
  <c r="AC165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O165" i="10"/>
  <c r="N165" i="10"/>
  <c r="M165" i="10"/>
  <c r="L165" i="10"/>
  <c r="K165" i="10"/>
  <c r="J165" i="10"/>
  <c r="I165" i="10"/>
  <c r="H165" i="10"/>
  <c r="G165" i="10"/>
  <c r="F165" i="10"/>
  <c r="E165" i="10"/>
  <c r="D165" i="10"/>
  <c r="AF164" i="10"/>
  <c r="AE164" i="10"/>
  <c r="AD164" i="10"/>
  <c r="AC164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O164" i="10"/>
  <c r="N164" i="10"/>
  <c r="M164" i="10"/>
  <c r="L164" i="10"/>
  <c r="K164" i="10"/>
  <c r="J164" i="10"/>
  <c r="I164" i="10"/>
  <c r="H164" i="10"/>
  <c r="G164" i="10"/>
  <c r="F164" i="10"/>
  <c r="E164" i="10"/>
  <c r="D164" i="10"/>
  <c r="C170" i="10"/>
  <c r="C169" i="10"/>
  <c r="C168" i="10"/>
  <c r="C167" i="10"/>
  <c r="C166" i="10"/>
  <c r="C165" i="10"/>
  <c r="C164" i="10"/>
  <c r="AF162" i="10"/>
  <c r="AE162" i="10"/>
  <c r="AD162" i="10"/>
  <c r="AC162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O162" i="10"/>
  <c r="N162" i="10"/>
  <c r="M162" i="10"/>
  <c r="L162" i="10"/>
  <c r="K162" i="10"/>
  <c r="J162" i="10"/>
  <c r="I162" i="10"/>
  <c r="H162" i="10"/>
  <c r="G162" i="10"/>
  <c r="F162" i="10"/>
  <c r="E162" i="10"/>
  <c r="D162" i="10"/>
  <c r="AF161" i="10"/>
  <c r="AE161" i="10"/>
  <c r="AD161" i="10"/>
  <c r="AC161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O161" i="10"/>
  <c r="N161" i="10"/>
  <c r="M161" i="10"/>
  <c r="L161" i="10"/>
  <c r="K161" i="10"/>
  <c r="J161" i="10"/>
  <c r="I161" i="10"/>
  <c r="H161" i="10"/>
  <c r="G161" i="10"/>
  <c r="F161" i="10"/>
  <c r="E161" i="10"/>
  <c r="D161" i="10"/>
  <c r="AF160" i="10"/>
  <c r="AE160" i="10"/>
  <c r="AD160" i="10"/>
  <c r="AC160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O160" i="10"/>
  <c r="N160" i="10"/>
  <c r="M160" i="10"/>
  <c r="L160" i="10"/>
  <c r="K160" i="10"/>
  <c r="J160" i="10"/>
  <c r="I160" i="10"/>
  <c r="H160" i="10"/>
  <c r="G160" i="10"/>
  <c r="F160" i="10"/>
  <c r="E160" i="10"/>
  <c r="D160" i="10"/>
  <c r="AF159" i="10"/>
  <c r="AE159" i="10"/>
  <c r="AD159" i="10"/>
  <c r="AC159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O159" i="10"/>
  <c r="N159" i="10"/>
  <c r="M159" i="10"/>
  <c r="L159" i="10"/>
  <c r="K159" i="10"/>
  <c r="J159" i="10"/>
  <c r="I159" i="10"/>
  <c r="H159" i="10"/>
  <c r="G159" i="10"/>
  <c r="F159" i="10"/>
  <c r="E159" i="10"/>
  <c r="D159" i="10"/>
  <c r="AF158" i="10"/>
  <c r="AE158" i="10"/>
  <c r="AD158" i="10"/>
  <c r="AC158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O158" i="10"/>
  <c r="N158" i="10"/>
  <c r="M158" i="10"/>
  <c r="L158" i="10"/>
  <c r="K158" i="10"/>
  <c r="J158" i="10"/>
  <c r="I158" i="10"/>
  <c r="H158" i="10"/>
  <c r="G158" i="10"/>
  <c r="F158" i="10"/>
  <c r="E158" i="10"/>
  <c r="D158" i="10"/>
  <c r="AF157" i="10"/>
  <c r="AE157" i="10"/>
  <c r="AD157" i="10"/>
  <c r="AC157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O157" i="10"/>
  <c r="N157" i="10"/>
  <c r="M157" i="10"/>
  <c r="L157" i="10"/>
  <c r="K157" i="10"/>
  <c r="J157" i="10"/>
  <c r="I157" i="10"/>
  <c r="H157" i="10"/>
  <c r="G157" i="10"/>
  <c r="F157" i="10"/>
  <c r="E157" i="10"/>
  <c r="D157" i="10"/>
  <c r="AF156" i="10"/>
  <c r="AE156" i="10"/>
  <c r="AD156" i="10"/>
  <c r="AC156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O156" i="10"/>
  <c r="N156" i="10"/>
  <c r="M156" i="10"/>
  <c r="L156" i="10"/>
  <c r="K156" i="10"/>
  <c r="J156" i="10"/>
  <c r="I156" i="10"/>
  <c r="H156" i="10"/>
  <c r="G156" i="10"/>
  <c r="F156" i="10"/>
  <c r="E156" i="10"/>
  <c r="D156" i="10"/>
  <c r="C162" i="10"/>
  <c r="C161" i="10"/>
  <c r="C160" i="10"/>
  <c r="C159" i="10"/>
  <c r="C158" i="10"/>
  <c r="C157" i="10"/>
  <c r="C156" i="10"/>
  <c r="AF154" i="10"/>
  <c r="AE154" i="10"/>
  <c r="AD154" i="10"/>
  <c r="AC154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O154" i="10"/>
  <c r="N154" i="10"/>
  <c r="M154" i="10"/>
  <c r="L154" i="10"/>
  <c r="K154" i="10"/>
  <c r="J154" i="10"/>
  <c r="I154" i="10"/>
  <c r="H154" i="10"/>
  <c r="G154" i="10"/>
  <c r="F154" i="10"/>
  <c r="E154" i="10"/>
  <c r="D154" i="10"/>
  <c r="AF153" i="10"/>
  <c r="AE153" i="10"/>
  <c r="AD153" i="10"/>
  <c r="AC153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O153" i="10"/>
  <c r="N153" i="10"/>
  <c r="M153" i="10"/>
  <c r="L153" i="10"/>
  <c r="K153" i="10"/>
  <c r="J153" i="10"/>
  <c r="I153" i="10"/>
  <c r="H153" i="10"/>
  <c r="G153" i="10"/>
  <c r="F153" i="10"/>
  <c r="E153" i="10"/>
  <c r="D153" i="10"/>
  <c r="AF152" i="10"/>
  <c r="AE152" i="10"/>
  <c r="AD152" i="10"/>
  <c r="AC152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O152" i="10"/>
  <c r="N152" i="10"/>
  <c r="M152" i="10"/>
  <c r="L152" i="10"/>
  <c r="K152" i="10"/>
  <c r="J152" i="10"/>
  <c r="I152" i="10"/>
  <c r="H152" i="10"/>
  <c r="G152" i="10"/>
  <c r="F152" i="10"/>
  <c r="E152" i="10"/>
  <c r="D152" i="10"/>
  <c r="AF151" i="10"/>
  <c r="AE151" i="10"/>
  <c r="AD151" i="10"/>
  <c r="AC151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O151" i="10"/>
  <c r="N151" i="10"/>
  <c r="M151" i="10"/>
  <c r="L151" i="10"/>
  <c r="K151" i="10"/>
  <c r="J151" i="10"/>
  <c r="I151" i="10"/>
  <c r="H151" i="10"/>
  <c r="G151" i="10"/>
  <c r="F151" i="10"/>
  <c r="E151" i="10"/>
  <c r="D151" i="10"/>
  <c r="AF150" i="10"/>
  <c r="AE150" i="10"/>
  <c r="AD150" i="10"/>
  <c r="AC150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O150" i="10"/>
  <c r="N150" i="10"/>
  <c r="M150" i="10"/>
  <c r="L150" i="10"/>
  <c r="K150" i="10"/>
  <c r="J150" i="10"/>
  <c r="I150" i="10"/>
  <c r="H150" i="10"/>
  <c r="G150" i="10"/>
  <c r="F150" i="10"/>
  <c r="E150" i="10"/>
  <c r="D150" i="10"/>
  <c r="AF149" i="10"/>
  <c r="AE149" i="10"/>
  <c r="AD149" i="10"/>
  <c r="AC149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O149" i="10"/>
  <c r="N149" i="10"/>
  <c r="M149" i="10"/>
  <c r="L149" i="10"/>
  <c r="K149" i="10"/>
  <c r="J149" i="10"/>
  <c r="I149" i="10"/>
  <c r="H149" i="10"/>
  <c r="G149" i="10"/>
  <c r="F149" i="10"/>
  <c r="E149" i="10"/>
  <c r="D149" i="10"/>
  <c r="AF148" i="10"/>
  <c r="AE148" i="10"/>
  <c r="AD148" i="10"/>
  <c r="AC148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O148" i="10"/>
  <c r="N148" i="10"/>
  <c r="M148" i="10"/>
  <c r="L148" i="10"/>
  <c r="K148" i="10"/>
  <c r="J148" i="10"/>
  <c r="I148" i="10"/>
  <c r="H148" i="10"/>
  <c r="G148" i="10"/>
  <c r="F148" i="10"/>
  <c r="E148" i="10"/>
  <c r="D148" i="10"/>
  <c r="C154" i="10"/>
  <c r="C153" i="10"/>
  <c r="C152" i="10"/>
  <c r="C151" i="10"/>
  <c r="C150" i="10"/>
  <c r="C149" i="10"/>
  <c r="C148" i="10"/>
  <c r="AF146" i="10"/>
  <c r="AE146" i="10"/>
  <c r="AD146" i="10"/>
  <c r="AC146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O146" i="10"/>
  <c r="N146" i="10"/>
  <c r="M146" i="10"/>
  <c r="L146" i="10"/>
  <c r="K146" i="10"/>
  <c r="J146" i="10"/>
  <c r="I146" i="10"/>
  <c r="H146" i="10"/>
  <c r="G146" i="10"/>
  <c r="F146" i="10"/>
  <c r="E146" i="10"/>
  <c r="D146" i="10"/>
  <c r="AF145" i="10"/>
  <c r="AE145" i="10"/>
  <c r="AD145" i="10"/>
  <c r="AC145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O145" i="10"/>
  <c r="N145" i="10"/>
  <c r="M145" i="10"/>
  <c r="L145" i="10"/>
  <c r="K145" i="10"/>
  <c r="J145" i="10"/>
  <c r="I145" i="10"/>
  <c r="H145" i="10"/>
  <c r="G145" i="10"/>
  <c r="F145" i="10"/>
  <c r="E145" i="10"/>
  <c r="D145" i="10"/>
  <c r="AF144" i="10"/>
  <c r="AE144" i="10"/>
  <c r="AD144" i="10"/>
  <c r="AC144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O144" i="10"/>
  <c r="N144" i="10"/>
  <c r="M144" i="10"/>
  <c r="L144" i="10"/>
  <c r="K144" i="10"/>
  <c r="J144" i="10"/>
  <c r="I144" i="10"/>
  <c r="H144" i="10"/>
  <c r="G144" i="10"/>
  <c r="F144" i="10"/>
  <c r="E144" i="10"/>
  <c r="D144" i="10"/>
  <c r="AF143" i="10"/>
  <c r="AE143" i="10"/>
  <c r="AD143" i="10"/>
  <c r="AC143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O143" i="10"/>
  <c r="N143" i="10"/>
  <c r="M143" i="10"/>
  <c r="L143" i="10"/>
  <c r="K143" i="10"/>
  <c r="J143" i="10"/>
  <c r="I143" i="10"/>
  <c r="H143" i="10"/>
  <c r="G143" i="10"/>
  <c r="F143" i="10"/>
  <c r="E143" i="10"/>
  <c r="D143" i="10"/>
  <c r="AF142" i="10"/>
  <c r="AE142" i="10"/>
  <c r="AD142" i="10"/>
  <c r="AC142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O142" i="10"/>
  <c r="N142" i="10"/>
  <c r="M142" i="10"/>
  <c r="L142" i="10"/>
  <c r="K142" i="10"/>
  <c r="J142" i="10"/>
  <c r="I142" i="10"/>
  <c r="H142" i="10"/>
  <c r="G142" i="10"/>
  <c r="F142" i="10"/>
  <c r="E142" i="10"/>
  <c r="D142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O141" i="10"/>
  <c r="N141" i="10"/>
  <c r="M141" i="10"/>
  <c r="L141" i="10"/>
  <c r="K141" i="10"/>
  <c r="J141" i="10"/>
  <c r="I141" i="10"/>
  <c r="H141" i="10"/>
  <c r="G141" i="10"/>
  <c r="F141" i="10"/>
  <c r="E141" i="10"/>
  <c r="D141" i="10"/>
  <c r="AF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O140" i="10"/>
  <c r="N140" i="10"/>
  <c r="M140" i="10"/>
  <c r="L140" i="10"/>
  <c r="K140" i="10"/>
  <c r="J140" i="10"/>
  <c r="I140" i="10"/>
  <c r="H140" i="10"/>
  <c r="G140" i="10"/>
  <c r="F140" i="10"/>
  <c r="E140" i="10"/>
  <c r="D140" i="10"/>
  <c r="C146" i="10"/>
  <c r="C145" i="10"/>
  <c r="C144" i="10"/>
  <c r="C143" i="10"/>
  <c r="C142" i="10"/>
  <c r="C141" i="10"/>
  <c r="C140" i="10"/>
  <c r="AF138" i="10"/>
  <c r="AE138" i="10"/>
  <c r="AD138" i="10"/>
  <c r="AC138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O138" i="10"/>
  <c r="N138" i="10"/>
  <c r="M138" i="10"/>
  <c r="L138" i="10"/>
  <c r="K138" i="10"/>
  <c r="J138" i="10"/>
  <c r="I138" i="10"/>
  <c r="H138" i="10"/>
  <c r="G138" i="10"/>
  <c r="F138" i="10"/>
  <c r="E138" i="10"/>
  <c r="D138" i="10"/>
  <c r="AF137" i="10"/>
  <c r="AE137" i="10"/>
  <c r="AD137" i="10"/>
  <c r="AC137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O137" i="10"/>
  <c r="N137" i="10"/>
  <c r="M137" i="10"/>
  <c r="L137" i="10"/>
  <c r="K137" i="10"/>
  <c r="J137" i="10"/>
  <c r="I137" i="10"/>
  <c r="H137" i="10"/>
  <c r="G137" i="10"/>
  <c r="F137" i="10"/>
  <c r="E137" i="10"/>
  <c r="D137" i="10"/>
  <c r="AF136" i="10"/>
  <c r="AE136" i="10"/>
  <c r="AD136" i="10"/>
  <c r="AC136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O136" i="10"/>
  <c r="N136" i="10"/>
  <c r="M136" i="10"/>
  <c r="L136" i="10"/>
  <c r="K136" i="10"/>
  <c r="J136" i="10"/>
  <c r="I136" i="10"/>
  <c r="H136" i="10"/>
  <c r="G136" i="10"/>
  <c r="F136" i="10"/>
  <c r="E136" i="10"/>
  <c r="D136" i="10"/>
  <c r="AF135" i="10"/>
  <c r="AE135" i="10"/>
  <c r="AD135" i="10"/>
  <c r="AC135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O135" i="10"/>
  <c r="N135" i="10"/>
  <c r="M135" i="10"/>
  <c r="L135" i="10"/>
  <c r="K135" i="10"/>
  <c r="J135" i="10"/>
  <c r="I135" i="10"/>
  <c r="H135" i="10"/>
  <c r="G135" i="10"/>
  <c r="F135" i="10"/>
  <c r="E135" i="10"/>
  <c r="D135" i="10"/>
  <c r="AF134" i="10"/>
  <c r="AE134" i="10"/>
  <c r="AD134" i="10"/>
  <c r="AC134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O134" i="10"/>
  <c r="N134" i="10"/>
  <c r="M134" i="10"/>
  <c r="L134" i="10"/>
  <c r="K134" i="10"/>
  <c r="J134" i="10"/>
  <c r="I134" i="10"/>
  <c r="H134" i="10"/>
  <c r="G134" i="10"/>
  <c r="F134" i="10"/>
  <c r="E134" i="10"/>
  <c r="D134" i="10"/>
  <c r="AF133" i="10"/>
  <c r="AE133" i="10"/>
  <c r="AD133" i="10"/>
  <c r="AC133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O133" i="10"/>
  <c r="N133" i="10"/>
  <c r="M133" i="10"/>
  <c r="L133" i="10"/>
  <c r="K133" i="10"/>
  <c r="J133" i="10"/>
  <c r="I133" i="10"/>
  <c r="H133" i="10"/>
  <c r="G133" i="10"/>
  <c r="F133" i="10"/>
  <c r="E133" i="10"/>
  <c r="D133" i="10"/>
  <c r="AF132" i="10"/>
  <c r="AE132" i="10"/>
  <c r="AD132" i="10"/>
  <c r="AC132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O132" i="10"/>
  <c r="N132" i="10"/>
  <c r="M132" i="10"/>
  <c r="L132" i="10"/>
  <c r="K132" i="10"/>
  <c r="J132" i="10"/>
  <c r="I132" i="10"/>
  <c r="H132" i="10"/>
  <c r="G132" i="10"/>
  <c r="F132" i="10"/>
  <c r="E132" i="10"/>
  <c r="D132" i="10"/>
  <c r="C138" i="10"/>
  <c r="C137" i="10"/>
  <c r="C136" i="10"/>
  <c r="C135" i="10"/>
  <c r="C134" i="10"/>
  <c r="C133" i="10"/>
  <c r="C132" i="10"/>
  <c r="AF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O130" i="10"/>
  <c r="N130" i="10"/>
  <c r="M130" i="10"/>
  <c r="L130" i="10"/>
  <c r="K130" i="10"/>
  <c r="J130" i="10"/>
  <c r="I130" i="10"/>
  <c r="H130" i="10"/>
  <c r="G130" i="10"/>
  <c r="F130" i="10"/>
  <c r="E130" i="10"/>
  <c r="D130" i="10"/>
  <c r="AF129" i="10"/>
  <c r="AE129" i="10"/>
  <c r="AD129" i="10"/>
  <c r="AC129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O129" i="10"/>
  <c r="N129" i="10"/>
  <c r="M129" i="10"/>
  <c r="L129" i="10"/>
  <c r="K129" i="10"/>
  <c r="J129" i="10"/>
  <c r="I129" i="10"/>
  <c r="H129" i="10"/>
  <c r="G129" i="10"/>
  <c r="F129" i="10"/>
  <c r="E129" i="10"/>
  <c r="D129" i="10"/>
  <c r="AF128" i="10"/>
  <c r="AE128" i="10"/>
  <c r="AD128" i="10"/>
  <c r="AC128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O128" i="10"/>
  <c r="N128" i="10"/>
  <c r="M128" i="10"/>
  <c r="L128" i="10"/>
  <c r="K128" i="10"/>
  <c r="J128" i="10"/>
  <c r="I128" i="10"/>
  <c r="H128" i="10"/>
  <c r="G128" i="10"/>
  <c r="F128" i="10"/>
  <c r="E128" i="10"/>
  <c r="D128" i="10"/>
  <c r="AF127" i="10"/>
  <c r="AE127" i="10"/>
  <c r="AD127" i="10"/>
  <c r="AC127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O127" i="10"/>
  <c r="N127" i="10"/>
  <c r="M127" i="10"/>
  <c r="L127" i="10"/>
  <c r="K127" i="10"/>
  <c r="J127" i="10"/>
  <c r="I127" i="10"/>
  <c r="H127" i="10"/>
  <c r="G127" i="10"/>
  <c r="F127" i="10"/>
  <c r="E127" i="10"/>
  <c r="D127" i="10"/>
  <c r="AF126" i="10"/>
  <c r="AE126" i="10"/>
  <c r="AD126" i="10"/>
  <c r="AC126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O126" i="10"/>
  <c r="N126" i="10"/>
  <c r="M126" i="10"/>
  <c r="L126" i="10"/>
  <c r="K126" i="10"/>
  <c r="J126" i="10"/>
  <c r="I126" i="10"/>
  <c r="H126" i="10"/>
  <c r="G126" i="10"/>
  <c r="F126" i="10"/>
  <c r="E126" i="10"/>
  <c r="D126" i="10"/>
  <c r="AF125" i="10"/>
  <c r="AE125" i="10"/>
  <c r="AD125" i="10"/>
  <c r="AC125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O125" i="10"/>
  <c r="N125" i="10"/>
  <c r="M125" i="10"/>
  <c r="L125" i="10"/>
  <c r="K125" i="10"/>
  <c r="J125" i="10"/>
  <c r="I125" i="10"/>
  <c r="H125" i="10"/>
  <c r="G125" i="10"/>
  <c r="F125" i="10"/>
  <c r="E125" i="10"/>
  <c r="D125" i="10"/>
  <c r="AF124" i="10"/>
  <c r="AE124" i="10"/>
  <c r="AD124" i="10"/>
  <c r="AC124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O124" i="10"/>
  <c r="N124" i="10"/>
  <c r="M124" i="10"/>
  <c r="L124" i="10"/>
  <c r="K124" i="10"/>
  <c r="J124" i="10"/>
  <c r="I124" i="10"/>
  <c r="H124" i="10"/>
  <c r="G124" i="10"/>
  <c r="F124" i="10"/>
  <c r="E124" i="10"/>
  <c r="D124" i="10"/>
  <c r="C130" i="10"/>
  <c r="C129" i="10"/>
  <c r="C128" i="10"/>
  <c r="C127" i="10"/>
  <c r="C126" i="10"/>
  <c r="C125" i="10"/>
  <c r="C124" i="10"/>
  <c r="AF122" i="10"/>
  <c r="AE122" i="10"/>
  <c r="AD122" i="10"/>
  <c r="AC122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O122" i="10"/>
  <c r="N122" i="10"/>
  <c r="M122" i="10"/>
  <c r="L122" i="10"/>
  <c r="K122" i="10"/>
  <c r="J122" i="10"/>
  <c r="I122" i="10"/>
  <c r="H122" i="10"/>
  <c r="G122" i="10"/>
  <c r="F122" i="10"/>
  <c r="E122" i="10"/>
  <c r="D122" i="10"/>
  <c r="AF121" i="10"/>
  <c r="AE121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K121" i="10"/>
  <c r="J121" i="10"/>
  <c r="I121" i="10"/>
  <c r="H121" i="10"/>
  <c r="G121" i="10"/>
  <c r="F121" i="10"/>
  <c r="E121" i="10"/>
  <c r="D121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J120" i="10"/>
  <c r="I120" i="10"/>
  <c r="H120" i="10"/>
  <c r="G120" i="10"/>
  <c r="F120" i="10"/>
  <c r="E120" i="10"/>
  <c r="D120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N119" i="10"/>
  <c r="M119" i="10"/>
  <c r="L119" i="10"/>
  <c r="K119" i="10"/>
  <c r="J119" i="10"/>
  <c r="I119" i="10"/>
  <c r="H119" i="10"/>
  <c r="G119" i="10"/>
  <c r="F119" i="10"/>
  <c r="E119" i="10"/>
  <c r="D119" i="10"/>
  <c r="AF118" i="10"/>
  <c r="AE118" i="10"/>
  <c r="AD118" i="10"/>
  <c r="AC118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O118" i="10"/>
  <c r="N118" i="10"/>
  <c r="M118" i="10"/>
  <c r="L118" i="10"/>
  <c r="K118" i="10"/>
  <c r="J118" i="10"/>
  <c r="I118" i="10"/>
  <c r="H118" i="10"/>
  <c r="G118" i="10"/>
  <c r="F118" i="10"/>
  <c r="E118" i="10"/>
  <c r="D118" i="10"/>
  <c r="AF117" i="10"/>
  <c r="AE117" i="10"/>
  <c r="AD117" i="10"/>
  <c r="AC117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O117" i="10"/>
  <c r="N117" i="10"/>
  <c r="M117" i="10"/>
  <c r="L117" i="10"/>
  <c r="K117" i="10"/>
  <c r="J117" i="10"/>
  <c r="I117" i="10"/>
  <c r="H117" i="10"/>
  <c r="G117" i="10"/>
  <c r="F117" i="10"/>
  <c r="E117" i="10"/>
  <c r="D117" i="10"/>
  <c r="AF116" i="10"/>
  <c r="AE116" i="10"/>
  <c r="AD116" i="10"/>
  <c r="AC116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O116" i="10"/>
  <c r="N116" i="10"/>
  <c r="M116" i="10"/>
  <c r="L116" i="10"/>
  <c r="K116" i="10"/>
  <c r="J116" i="10"/>
  <c r="I116" i="10"/>
  <c r="H116" i="10"/>
  <c r="G116" i="10"/>
  <c r="F116" i="10"/>
  <c r="E116" i="10"/>
  <c r="D116" i="10"/>
  <c r="C122" i="10"/>
  <c r="C121" i="10"/>
  <c r="C120" i="10"/>
  <c r="C119" i="10"/>
  <c r="C118" i="10"/>
  <c r="C117" i="10"/>
  <c r="C116" i="10"/>
  <c r="AF114" i="10"/>
  <c r="AE114" i="10"/>
  <c r="AD114" i="10"/>
  <c r="AC114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O114" i="10"/>
  <c r="N114" i="10"/>
  <c r="M114" i="10"/>
  <c r="L114" i="10"/>
  <c r="K114" i="10"/>
  <c r="J114" i="10"/>
  <c r="I114" i="10"/>
  <c r="H114" i="10"/>
  <c r="G114" i="10"/>
  <c r="F114" i="10"/>
  <c r="E114" i="10"/>
  <c r="D114" i="10"/>
  <c r="AF113" i="10"/>
  <c r="AE113" i="10"/>
  <c r="AD113" i="10"/>
  <c r="AC113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O113" i="10"/>
  <c r="N113" i="10"/>
  <c r="M113" i="10"/>
  <c r="L113" i="10"/>
  <c r="K113" i="10"/>
  <c r="J113" i="10"/>
  <c r="I113" i="10"/>
  <c r="H113" i="10"/>
  <c r="G113" i="10"/>
  <c r="F113" i="10"/>
  <c r="E113" i="10"/>
  <c r="D113" i="10"/>
  <c r="AF112" i="10"/>
  <c r="AE112" i="10"/>
  <c r="AD112" i="10"/>
  <c r="AC112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O112" i="10"/>
  <c r="N112" i="10"/>
  <c r="M112" i="10"/>
  <c r="L112" i="10"/>
  <c r="K112" i="10"/>
  <c r="J112" i="10"/>
  <c r="I112" i="10"/>
  <c r="H112" i="10"/>
  <c r="G112" i="10"/>
  <c r="F112" i="10"/>
  <c r="E112" i="10"/>
  <c r="D112" i="10"/>
  <c r="AF111" i="10"/>
  <c r="AE111" i="10"/>
  <c r="AD111" i="10"/>
  <c r="AC111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O111" i="10"/>
  <c r="N111" i="10"/>
  <c r="M111" i="10"/>
  <c r="L111" i="10"/>
  <c r="K111" i="10"/>
  <c r="J111" i="10"/>
  <c r="I111" i="10"/>
  <c r="H111" i="10"/>
  <c r="G111" i="10"/>
  <c r="F111" i="10"/>
  <c r="E111" i="10"/>
  <c r="D111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I110" i="10"/>
  <c r="H110" i="10"/>
  <c r="G110" i="10"/>
  <c r="F110" i="10"/>
  <c r="E110" i="10"/>
  <c r="D110" i="10"/>
  <c r="AF109" i="10"/>
  <c r="AE109" i="10"/>
  <c r="AD109" i="10"/>
  <c r="AC109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O109" i="10"/>
  <c r="N109" i="10"/>
  <c r="M109" i="10"/>
  <c r="L109" i="10"/>
  <c r="K109" i="10"/>
  <c r="J109" i="10"/>
  <c r="I109" i="10"/>
  <c r="H109" i="10"/>
  <c r="G109" i="10"/>
  <c r="F109" i="10"/>
  <c r="E109" i="10"/>
  <c r="D109" i="10"/>
  <c r="AF108" i="10"/>
  <c r="AE108" i="10"/>
  <c r="AD108" i="10"/>
  <c r="AC108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O108" i="10"/>
  <c r="N108" i="10"/>
  <c r="M108" i="10"/>
  <c r="L108" i="10"/>
  <c r="K108" i="10"/>
  <c r="J108" i="10"/>
  <c r="I108" i="10"/>
  <c r="H108" i="10"/>
  <c r="G108" i="10"/>
  <c r="F108" i="10"/>
  <c r="E108" i="10"/>
  <c r="D108" i="10"/>
  <c r="C114" i="10"/>
  <c r="C113" i="10"/>
  <c r="C112" i="10"/>
  <c r="C111" i="10"/>
  <c r="C110" i="10"/>
  <c r="C109" i="10"/>
  <c r="C108" i="10"/>
  <c r="AF106" i="10"/>
  <c r="AE106" i="10"/>
  <c r="AD106" i="10"/>
  <c r="AC106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AF105" i="10"/>
  <c r="AE105" i="10"/>
  <c r="AD105" i="10"/>
  <c r="AC105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O105" i="10"/>
  <c r="N105" i="10"/>
  <c r="M105" i="10"/>
  <c r="L105" i="10"/>
  <c r="K105" i="10"/>
  <c r="J105" i="10"/>
  <c r="I105" i="10"/>
  <c r="H105" i="10"/>
  <c r="G105" i="10"/>
  <c r="F105" i="10"/>
  <c r="E105" i="10"/>
  <c r="D105" i="10"/>
  <c r="AF104" i="10"/>
  <c r="AE104" i="10"/>
  <c r="AD104" i="10"/>
  <c r="AC104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O104" i="10"/>
  <c r="N104" i="10"/>
  <c r="M104" i="10"/>
  <c r="L104" i="10"/>
  <c r="K104" i="10"/>
  <c r="J104" i="10"/>
  <c r="I104" i="10"/>
  <c r="H104" i="10"/>
  <c r="G104" i="10"/>
  <c r="F104" i="10"/>
  <c r="E104" i="10"/>
  <c r="D104" i="10"/>
  <c r="AF103" i="10"/>
  <c r="AE103" i="10"/>
  <c r="AD103" i="10"/>
  <c r="AC103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O103" i="10"/>
  <c r="N103" i="10"/>
  <c r="M103" i="10"/>
  <c r="L103" i="10"/>
  <c r="K103" i="10"/>
  <c r="J103" i="10"/>
  <c r="I103" i="10"/>
  <c r="H103" i="10"/>
  <c r="G103" i="10"/>
  <c r="F103" i="10"/>
  <c r="E103" i="10"/>
  <c r="D103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I102" i="10"/>
  <c r="H102" i="10"/>
  <c r="G102" i="10"/>
  <c r="F102" i="10"/>
  <c r="E102" i="10"/>
  <c r="D102" i="10"/>
  <c r="AF101" i="10"/>
  <c r="AE101" i="10"/>
  <c r="AD101" i="10"/>
  <c r="AC101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O101" i="10"/>
  <c r="N101" i="10"/>
  <c r="M101" i="10"/>
  <c r="L101" i="10"/>
  <c r="K101" i="10"/>
  <c r="J101" i="10"/>
  <c r="I101" i="10"/>
  <c r="H101" i="10"/>
  <c r="G101" i="10"/>
  <c r="F101" i="10"/>
  <c r="E101" i="10"/>
  <c r="D101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6" i="10"/>
  <c r="C105" i="10"/>
  <c r="C104" i="10"/>
  <c r="C103" i="10"/>
  <c r="C102" i="10"/>
  <c r="C101" i="10"/>
  <c r="C100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F98" i="10"/>
  <c r="E98" i="10"/>
  <c r="D98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D97" i="10"/>
  <c r="AF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F96" i="10"/>
  <c r="E96" i="10"/>
  <c r="D96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AF92" i="10"/>
  <c r="AE92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C98" i="10"/>
  <c r="C97" i="10"/>
  <c r="C96" i="10"/>
  <c r="C95" i="10"/>
  <c r="C94" i="10"/>
  <c r="C93" i="10"/>
  <c r="C92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90" i="10"/>
  <c r="C89" i="10"/>
  <c r="C88" i="10"/>
  <c r="C87" i="10"/>
  <c r="C86" i="10"/>
  <c r="C85" i="10"/>
  <c r="C84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82" i="10"/>
  <c r="C81" i="10"/>
  <c r="C80" i="10"/>
  <c r="C79" i="10"/>
  <c r="C78" i="10"/>
  <c r="C77" i="10"/>
  <c r="C76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74" i="10"/>
  <c r="C73" i="10"/>
  <c r="C72" i="10"/>
  <c r="C71" i="10"/>
  <c r="C70" i="10"/>
  <c r="C69" i="10"/>
  <c r="C68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6" i="10"/>
  <c r="C65" i="10"/>
  <c r="C64" i="10"/>
  <c r="C63" i="10"/>
  <c r="C62" i="10"/>
  <c r="C61" i="10"/>
  <c r="C60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8" i="10"/>
  <c r="C57" i="10"/>
  <c r="C56" i="10"/>
  <c r="C55" i="10"/>
  <c r="C54" i="10"/>
  <c r="C53" i="10"/>
  <c r="C52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50" i="10"/>
  <c r="C49" i="10"/>
  <c r="C48" i="10"/>
  <c r="C47" i="10"/>
  <c r="C46" i="10"/>
  <c r="C45" i="10"/>
  <c r="C44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42" i="10"/>
  <c r="C41" i="10"/>
  <c r="C40" i="10"/>
  <c r="C39" i="10"/>
  <c r="C38" i="10"/>
  <c r="C37" i="10"/>
  <c r="C36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34" i="10"/>
  <c r="C33" i="10"/>
  <c r="C32" i="10"/>
  <c r="C31" i="10"/>
  <c r="C30" i="10"/>
  <c r="C29" i="10"/>
  <c r="C28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6" i="10"/>
  <c r="C25" i="10"/>
  <c r="C24" i="10"/>
  <c r="C23" i="10"/>
  <c r="C22" i="10"/>
  <c r="C21" i="10"/>
  <c r="C20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8" i="10"/>
  <c r="C17" i="10"/>
  <c r="C16" i="10"/>
  <c r="C15" i="10"/>
  <c r="C14" i="10"/>
  <c r="C13" i="10"/>
  <c r="C12" i="10"/>
  <c r="AF10" i="10"/>
  <c r="AE10" i="10"/>
  <c r="AD10" i="10"/>
  <c r="AC10" i="10"/>
  <c r="AB10" i="10"/>
  <c r="AA10" i="10"/>
  <c r="Z10" i="10"/>
  <c r="Y10" i="10"/>
  <c r="X10" i="10"/>
  <c r="AF9" i="10"/>
  <c r="AE9" i="10"/>
  <c r="AD9" i="10"/>
  <c r="AC9" i="10"/>
  <c r="AB9" i="10"/>
  <c r="AA9" i="10"/>
  <c r="Z9" i="10"/>
  <c r="Y9" i="10"/>
  <c r="X9" i="10"/>
  <c r="AF8" i="10"/>
  <c r="AE8" i="10"/>
  <c r="AD8" i="10"/>
  <c r="AC8" i="10"/>
  <c r="AB8" i="10"/>
  <c r="AA8" i="10"/>
  <c r="Z8" i="10"/>
  <c r="Y8" i="10"/>
  <c r="X8" i="10"/>
  <c r="AF7" i="10"/>
  <c r="AE7" i="10"/>
  <c r="AD7" i="10"/>
  <c r="AC7" i="10"/>
  <c r="AB7" i="10"/>
  <c r="AA7" i="10"/>
  <c r="Z7" i="10"/>
  <c r="Y7" i="10"/>
  <c r="X7" i="10"/>
  <c r="AF6" i="10"/>
  <c r="AE6" i="10"/>
  <c r="AD6" i="10"/>
  <c r="AC6" i="10"/>
  <c r="AB6" i="10"/>
  <c r="AA6" i="10"/>
  <c r="Z6" i="10"/>
  <c r="Y6" i="10"/>
  <c r="X6" i="10"/>
  <c r="AF5" i="10"/>
  <c r="AE5" i="10"/>
  <c r="AD5" i="10"/>
  <c r="AC5" i="10"/>
  <c r="AB5" i="10"/>
  <c r="AA5" i="10"/>
  <c r="Z5" i="10"/>
  <c r="Y5" i="10"/>
  <c r="X5" i="10"/>
  <c r="AF4" i="10"/>
  <c r="AE4" i="10"/>
  <c r="AD4" i="10"/>
  <c r="AC4" i="10"/>
  <c r="AB4" i="10"/>
  <c r="AA4" i="10"/>
  <c r="Z4" i="10"/>
  <c r="Y4" i="10"/>
  <c r="X4" i="10"/>
  <c r="W10" i="10"/>
  <c r="W9" i="10"/>
  <c r="W8" i="10"/>
  <c r="W7" i="10"/>
  <c r="W6" i="10"/>
  <c r="W5" i="10"/>
  <c r="W4" i="10"/>
  <c r="V10" i="10"/>
  <c r="U10" i="10"/>
  <c r="T10" i="10"/>
  <c r="S10" i="10"/>
  <c r="R10" i="10"/>
  <c r="Q10" i="10"/>
  <c r="P10" i="10"/>
  <c r="O10" i="10"/>
  <c r="N10" i="10"/>
  <c r="V9" i="10"/>
  <c r="U9" i="10"/>
  <c r="T9" i="10"/>
  <c r="S9" i="10"/>
  <c r="R9" i="10"/>
  <c r="Q9" i="10"/>
  <c r="P9" i="10"/>
  <c r="O9" i="10"/>
  <c r="N9" i="10"/>
  <c r="V8" i="10"/>
  <c r="U8" i="10"/>
  <c r="T8" i="10"/>
  <c r="S8" i="10"/>
  <c r="R8" i="10"/>
  <c r="Q8" i="10"/>
  <c r="P8" i="10"/>
  <c r="O8" i="10"/>
  <c r="N8" i="10"/>
  <c r="V7" i="10"/>
  <c r="U7" i="10"/>
  <c r="T7" i="10"/>
  <c r="S7" i="10"/>
  <c r="R7" i="10"/>
  <c r="Q7" i="10"/>
  <c r="P7" i="10"/>
  <c r="O7" i="10"/>
  <c r="N7" i="10"/>
  <c r="V6" i="10"/>
  <c r="U6" i="10"/>
  <c r="T6" i="10"/>
  <c r="S6" i="10"/>
  <c r="R6" i="10"/>
  <c r="Q6" i="10"/>
  <c r="P6" i="10"/>
  <c r="O6" i="10"/>
  <c r="N6" i="10"/>
  <c r="V5" i="10"/>
  <c r="U5" i="10"/>
  <c r="T5" i="10"/>
  <c r="S5" i="10"/>
  <c r="R5" i="10"/>
  <c r="Q5" i="10"/>
  <c r="P5" i="10"/>
  <c r="O5" i="10"/>
  <c r="N5" i="10"/>
  <c r="V4" i="10"/>
  <c r="U4" i="10"/>
  <c r="T4" i="10"/>
  <c r="S4" i="10"/>
  <c r="R4" i="10"/>
  <c r="Q4" i="10"/>
  <c r="P4" i="10"/>
  <c r="O4" i="10"/>
  <c r="N4" i="10"/>
  <c r="M10" i="10"/>
  <c r="M9" i="10"/>
  <c r="M8" i="10"/>
  <c r="M7" i="10"/>
  <c r="M6" i="10"/>
  <c r="M5" i="10"/>
  <c r="M4" i="10"/>
  <c r="L10" i="10"/>
  <c r="K10" i="10"/>
  <c r="J10" i="10"/>
  <c r="I10" i="10"/>
  <c r="H10" i="10"/>
  <c r="G10" i="10"/>
  <c r="F10" i="10"/>
  <c r="E10" i="10"/>
  <c r="D10" i="10"/>
  <c r="L9" i="10"/>
  <c r="K9" i="10"/>
  <c r="J9" i="10"/>
  <c r="I9" i="10"/>
  <c r="H9" i="10"/>
  <c r="G9" i="10"/>
  <c r="F9" i="10"/>
  <c r="E9" i="10"/>
  <c r="D9" i="10"/>
  <c r="L8" i="10"/>
  <c r="K8" i="10"/>
  <c r="J8" i="10"/>
  <c r="I8" i="10"/>
  <c r="H8" i="10"/>
  <c r="G8" i="10"/>
  <c r="F8" i="10"/>
  <c r="E8" i="10"/>
  <c r="D8" i="10"/>
  <c r="L7" i="10"/>
  <c r="K7" i="10"/>
  <c r="J7" i="10"/>
  <c r="I7" i="10"/>
  <c r="H7" i="10"/>
  <c r="G7" i="10"/>
  <c r="F7" i="10"/>
  <c r="E7" i="10"/>
  <c r="D7" i="10"/>
  <c r="L6" i="10"/>
  <c r="K6" i="10"/>
  <c r="J6" i="10"/>
  <c r="I6" i="10"/>
  <c r="H6" i="10"/>
  <c r="G6" i="10"/>
  <c r="F6" i="10"/>
  <c r="E6" i="10"/>
  <c r="D6" i="10"/>
  <c r="L5" i="10"/>
  <c r="K5" i="10"/>
  <c r="J5" i="10"/>
  <c r="I5" i="10"/>
  <c r="H5" i="10"/>
  <c r="G5" i="10"/>
  <c r="F5" i="10"/>
  <c r="E5" i="10"/>
  <c r="D5" i="10"/>
  <c r="L4" i="10"/>
  <c r="K4" i="10"/>
  <c r="J4" i="10"/>
  <c r="I4" i="10"/>
  <c r="H4" i="10"/>
  <c r="G4" i="10"/>
  <c r="F4" i="10"/>
  <c r="E4" i="10"/>
  <c r="D4" i="10"/>
  <c r="C4" i="10"/>
  <c r="C10" i="10"/>
  <c r="C9" i="10"/>
  <c r="C8" i="10"/>
  <c r="C6" i="10"/>
  <c r="C7" i="10"/>
  <c r="C5" i="10"/>
  <c r="S92" i="7" l="1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C92" i="7"/>
  <c r="B92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B91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C88" i="7"/>
  <c r="B88" i="7"/>
  <c r="M87" i="7"/>
  <c r="N87" i="7"/>
  <c r="O87" i="7"/>
  <c r="P87" i="7"/>
  <c r="Q87" i="7"/>
  <c r="R87" i="7"/>
  <c r="S87" i="7"/>
  <c r="C87" i="7"/>
  <c r="D87" i="7"/>
  <c r="E87" i="7"/>
  <c r="F87" i="7"/>
  <c r="G87" i="7"/>
  <c r="H87" i="7"/>
  <c r="I87" i="7"/>
  <c r="J87" i="7"/>
  <c r="K87" i="7"/>
  <c r="L87" i="7"/>
  <c r="B87" i="7"/>
  <c r="M83" i="7"/>
  <c r="N83" i="7"/>
  <c r="O83" i="7"/>
  <c r="P83" i="7"/>
  <c r="Q83" i="7"/>
  <c r="R83" i="7"/>
  <c r="S83" i="7"/>
  <c r="D83" i="7"/>
  <c r="E83" i="7"/>
  <c r="F83" i="7"/>
  <c r="G83" i="7"/>
  <c r="H83" i="7"/>
  <c r="I83" i="7"/>
  <c r="J83" i="7"/>
  <c r="K83" i="7"/>
  <c r="L83" i="7"/>
  <c r="C83" i="7"/>
  <c r="B83" i="7"/>
  <c r="Q82" i="7"/>
  <c r="R82" i="7"/>
  <c r="S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B82" i="7"/>
  <c r="AE42" i="7" l="1"/>
  <c r="AD42" i="7"/>
  <c r="AC42" i="7"/>
  <c r="AB42" i="7"/>
  <c r="AB43" i="7" s="1"/>
  <c r="AA42" i="7"/>
  <c r="Z42" i="7"/>
  <c r="Y42" i="7"/>
  <c r="X42" i="7"/>
  <c r="X43" i="7" s="1"/>
  <c r="W42" i="7"/>
  <c r="V42" i="7"/>
  <c r="U42" i="7"/>
  <c r="T42" i="7"/>
  <c r="T43" i="7" s="1"/>
  <c r="S42" i="7"/>
  <c r="R42" i="7"/>
  <c r="Q42" i="7"/>
  <c r="P42" i="7"/>
  <c r="P43" i="7" s="1"/>
  <c r="O42" i="7"/>
  <c r="N42" i="7"/>
  <c r="M42" i="7"/>
  <c r="L42" i="7"/>
  <c r="L43" i="7" s="1"/>
  <c r="K42" i="7"/>
  <c r="J42" i="7"/>
  <c r="I42" i="7"/>
  <c r="H42" i="7"/>
  <c r="H43" i="7" s="1"/>
  <c r="G42" i="7"/>
  <c r="F42" i="7"/>
  <c r="E42" i="7"/>
  <c r="D42" i="7"/>
  <c r="D43" i="7" s="1"/>
  <c r="D30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G43" i="7" l="1"/>
  <c r="K43" i="7"/>
  <c r="O43" i="7"/>
  <c r="S43" i="7"/>
  <c r="E43" i="7"/>
  <c r="I43" i="7"/>
  <c r="M43" i="7"/>
  <c r="Q43" i="7"/>
  <c r="U43" i="7"/>
  <c r="Y43" i="7"/>
  <c r="AC43" i="7"/>
  <c r="F43" i="7"/>
  <c r="J43" i="7"/>
  <c r="N43" i="7"/>
  <c r="R43" i="7"/>
  <c r="V43" i="7"/>
  <c r="Z43" i="7"/>
  <c r="AD43" i="7"/>
  <c r="W43" i="7"/>
  <c r="AA43" i="7"/>
  <c r="AH43" i="7" s="1"/>
  <c r="AE43" i="7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C19" i="6"/>
  <c r="D19" i="6"/>
  <c r="E19" i="6" s="1"/>
  <c r="F19" i="6" s="1"/>
  <c r="G19" i="6" s="1"/>
  <c r="H19" i="6" s="1"/>
  <c r="I19" i="6" s="1"/>
  <c r="J19" i="6" s="1"/>
  <c r="K19" i="6" s="1"/>
  <c r="L19" i="6" s="1"/>
  <c r="M19" i="6" s="1"/>
  <c r="N19" i="6" s="1"/>
  <c r="O19" i="6" s="1"/>
  <c r="P19" i="6" s="1"/>
  <c r="Q19" i="6" s="1"/>
  <c r="R19" i="6" s="1"/>
  <c r="S19" i="6" s="1"/>
  <c r="T19" i="6" s="1"/>
  <c r="U19" i="6" s="1"/>
  <c r="V19" i="6" s="1"/>
  <c r="W19" i="6" s="1"/>
  <c r="X19" i="6" s="1"/>
  <c r="Y19" i="6" s="1"/>
  <c r="Z19" i="6" s="1"/>
  <c r="AA19" i="6" s="1"/>
  <c r="AB19" i="6" s="1"/>
  <c r="AC19" i="6" s="1"/>
  <c r="AF43" i="7" l="1"/>
  <c r="AG43" i="7"/>
  <c r="S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B78" i="7"/>
  <c r="B79" i="7" s="1"/>
  <c r="I70" i="7"/>
  <c r="J70" i="7"/>
  <c r="K70" i="7"/>
  <c r="L70" i="7"/>
  <c r="M70" i="7"/>
  <c r="N70" i="7"/>
  <c r="O70" i="7"/>
  <c r="P70" i="7"/>
  <c r="Q70" i="7"/>
  <c r="R70" i="7"/>
  <c r="S70" i="7"/>
  <c r="C70" i="7"/>
  <c r="D70" i="7"/>
  <c r="E70" i="7"/>
  <c r="F70" i="7"/>
  <c r="G70" i="7"/>
  <c r="H70" i="7"/>
  <c r="B70" i="7"/>
  <c r="S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B74" i="7"/>
  <c r="B75" i="7" s="1"/>
  <c r="N66" i="7"/>
  <c r="O66" i="7"/>
  <c r="P66" i="7"/>
  <c r="Q66" i="7"/>
  <c r="R66" i="7"/>
  <c r="S66" i="7"/>
  <c r="C66" i="7"/>
  <c r="D66" i="7"/>
  <c r="E66" i="7"/>
  <c r="F66" i="7"/>
  <c r="G66" i="7"/>
  <c r="H66" i="7"/>
  <c r="I66" i="7"/>
  <c r="J66" i="7"/>
  <c r="K66" i="7"/>
  <c r="L66" i="7"/>
  <c r="M66" i="7"/>
  <c r="B66" i="7"/>
  <c r="B67" i="7" s="1"/>
  <c r="E3" i="2"/>
  <c r="E4" i="2"/>
  <c r="E5" i="2"/>
  <c r="E6" i="2"/>
  <c r="E7" i="2"/>
  <c r="E2" i="2"/>
  <c r="B71" i="7" l="1"/>
  <c r="AC37" i="7" l="1"/>
  <c r="Y31" i="7"/>
  <c r="U31" i="7"/>
  <c r="Q31" i="7"/>
  <c r="M31" i="7"/>
  <c r="I31" i="7"/>
  <c r="E31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D4" i="7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G15" i="6" s="1"/>
  <c r="F13" i="6"/>
  <c r="E13" i="6"/>
  <c r="D13" i="6"/>
  <c r="C13" i="6"/>
  <c r="B13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J12" i="6"/>
  <c r="I12" i="6"/>
  <c r="H12" i="6"/>
  <c r="G12" i="6"/>
  <c r="F12" i="6"/>
  <c r="E12" i="6"/>
  <c r="D12" i="6"/>
  <c r="C12" i="6"/>
  <c r="B12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N8" i="6" s="1"/>
  <c r="M11" i="6"/>
  <c r="L11" i="6"/>
  <c r="K11" i="6"/>
  <c r="J11" i="6"/>
  <c r="I11" i="6"/>
  <c r="H11" i="6"/>
  <c r="G11" i="6"/>
  <c r="F11" i="6"/>
  <c r="F8" i="6" s="1"/>
  <c r="E11" i="6"/>
  <c r="D11" i="6"/>
  <c r="C11" i="6"/>
  <c r="B11" i="6"/>
  <c r="AC6" i="6"/>
  <c r="AB6" i="6"/>
  <c r="AA6" i="6"/>
  <c r="Z6" i="6"/>
  <c r="Y6" i="6"/>
  <c r="X6" i="6"/>
  <c r="W6" i="6"/>
  <c r="V6" i="6"/>
  <c r="U6" i="6"/>
  <c r="U8" i="6" s="1"/>
  <c r="T6" i="6"/>
  <c r="S6" i="6"/>
  <c r="R6" i="6"/>
  <c r="R8" i="6" s="1"/>
  <c r="Q6" i="6"/>
  <c r="Q8" i="6" s="1"/>
  <c r="P6" i="6"/>
  <c r="P8" i="6" s="1"/>
  <c r="O6" i="6"/>
  <c r="M6" i="6"/>
  <c r="M8" i="6" s="1"/>
  <c r="L6" i="6"/>
  <c r="K6" i="6"/>
  <c r="J6" i="6"/>
  <c r="I6" i="6"/>
  <c r="H6" i="6"/>
  <c r="G6" i="6"/>
  <c r="F6" i="6"/>
  <c r="E6" i="6"/>
  <c r="D6" i="6"/>
  <c r="C6" i="6"/>
  <c r="B6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D37" i="7"/>
  <c r="V37" i="7"/>
  <c r="N37" i="7"/>
  <c r="F37" i="7"/>
  <c r="Z31" i="7"/>
  <c r="R31" i="7"/>
  <c r="J31" i="7"/>
  <c r="U22" i="7"/>
  <c r="AE22" i="7"/>
  <c r="AD22" i="7"/>
  <c r="AC22" i="7"/>
  <c r="AB22" i="7"/>
  <c r="AA22" i="7"/>
  <c r="Z22" i="7"/>
  <c r="Y22" i="7"/>
  <c r="X22" i="7"/>
  <c r="W22" i="7"/>
  <c r="V22" i="7"/>
  <c r="T22" i="7"/>
  <c r="S22" i="7"/>
  <c r="R22" i="7"/>
  <c r="Q22" i="7"/>
  <c r="P22" i="7"/>
  <c r="O22" i="7"/>
  <c r="N22" i="7"/>
  <c r="N25" i="7" s="1"/>
  <c r="M22" i="7"/>
  <c r="L22" i="7"/>
  <c r="K22" i="7"/>
  <c r="J22" i="7"/>
  <c r="I22" i="7"/>
  <c r="H22" i="7"/>
  <c r="G22" i="7"/>
  <c r="F22" i="7"/>
  <c r="F25" i="7" s="1"/>
  <c r="E22" i="7"/>
  <c r="D22" i="7"/>
  <c r="AE16" i="7"/>
  <c r="AD16" i="7"/>
  <c r="AC16" i="7"/>
  <c r="AB16" i="7"/>
  <c r="AA16" i="7"/>
  <c r="Z16" i="7"/>
  <c r="Z19" i="7" s="1"/>
  <c r="Y16" i="7"/>
  <c r="X16" i="7"/>
  <c r="W16" i="7"/>
  <c r="V16" i="7"/>
  <c r="U16" i="7"/>
  <c r="T16" i="7"/>
  <c r="S16" i="7"/>
  <c r="R16" i="7"/>
  <c r="R19" i="7" s="1"/>
  <c r="Q16" i="7"/>
  <c r="P16" i="7"/>
  <c r="O16" i="7"/>
  <c r="N16" i="7"/>
  <c r="M16" i="7"/>
  <c r="L16" i="7"/>
  <c r="K16" i="7"/>
  <c r="J16" i="7"/>
  <c r="J19" i="7" s="1"/>
  <c r="I16" i="7"/>
  <c r="H16" i="7"/>
  <c r="G16" i="7"/>
  <c r="F16" i="7"/>
  <c r="E16" i="7"/>
  <c r="D16" i="7"/>
  <c r="AE10" i="7"/>
  <c r="AD10" i="7"/>
  <c r="AD13" i="7" s="1"/>
  <c r="AC10" i="7"/>
  <c r="AB10" i="7"/>
  <c r="AA10" i="7"/>
  <c r="Z10" i="7"/>
  <c r="Y10" i="7"/>
  <c r="X10" i="7"/>
  <c r="W10" i="7"/>
  <c r="V10" i="7"/>
  <c r="V13" i="7" s="1"/>
  <c r="U10" i="7"/>
  <c r="T10" i="7"/>
  <c r="S10" i="7"/>
  <c r="R10" i="7"/>
  <c r="Q10" i="7"/>
  <c r="P10" i="7"/>
  <c r="O10" i="7"/>
  <c r="N10" i="7"/>
  <c r="N13" i="7" s="1"/>
  <c r="M10" i="7"/>
  <c r="L10" i="7"/>
  <c r="K10" i="7"/>
  <c r="J10" i="7"/>
  <c r="I10" i="7"/>
  <c r="H10" i="7"/>
  <c r="G10" i="7"/>
  <c r="F10" i="7"/>
  <c r="E10" i="7"/>
  <c r="D10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AA15" i="6"/>
  <c r="H15" i="6"/>
  <c r="K12" i="6"/>
  <c r="N6" i="6"/>
  <c r="K8" i="6"/>
  <c r="C8" i="6"/>
  <c r="P4" i="6"/>
  <c r="F13" i="7" l="1"/>
  <c r="R7" i="7"/>
  <c r="Z7" i="7"/>
  <c r="I7" i="7"/>
  <c r="Q7" i="7"/>
  <c r="Y7" i="7"/>
  <c r="E13" i="7"/>
  <c r="M13" i="7"/>
  <c r="U13" i="7"/>
  <c r="AC13" i="7"/>
  <c r="I19" i="7"/>
  <c r="Q19" i="7"/>
  <c r="Y19" i="7"/>
  <c r="E25" i="7"/>
  <c r="M25" i="7"/>
  <c r="AC25" i="7"/>
  <c r="J7" i="7"/>
  <c r="E7" i="7"/>
  <c r="M7" i="7"/>
  <c r="U7" i="7"/>
  <c r="AC7" i="7"/>
  <c r="I13" i="7"/>
  <c r="Q13" i="7"/>
  <c r="Y13" i="7"/>
  <c r="E19" i="7"/>
  <c r="M19" i="7"/>
  <c r="U19" i="7"/>
  <c r="AC19" i="7"/>
  <c r="I25" i="7"/>
  <c r="Q25" i="7"/>
  <c r="Y25" i="7"/>
  <c r="V25" i="7"/>
  <c r="AD25" i="7"/>
  <c r="W8" i="6"/>
  <c r="Q15" i="6"/>
  <c r="M15" i="6"/>
  <c r="AC15" i="6"/>
  <c r="U25" i="7"/>
  <c r="AC31" i="7"/>
  <c r="E37" i="7"/>
  <c r="I37" i="7"/>
  <c r="M37" i="7"/>
  <c r="Q37" i="7"/>
  <c r="U37" i="7"/>
  <c r="Y37" i="7"/>
  <c r="F7" i="7"/>
  <c r="N7" i="7"/>
  <c r="V7" i="7"/>
  <c r="AD7" i="7"/>
  <c r="J13" i="7"/>
  <c r="R13" i="7"/>
  <c r="Z13" i="7"/>
  <c r="F19" i="7"/>
  <c r="N19" i="7"/>
  <c r="V19" i="7"/>
  <c r="AD19" i="7"/>
  <c r="J25" i="7"/>
  <c r="R25" i="7"/>
  <c r="Z25" i="7"/>
  <c r="F31" i="7"/>
  <c r="N31" i="7"/>
  <c r="V31" i="7"/>
  <c r="AD31" i="7"/>
  <c r="J37" i="7"/>
  <c r="R37" i="7"/>
  <c r="Z37" i="7"/>
  <c r="G7" i="7"/>
  <c r="K7" i="7"/>
  <c r="O7" i="7"/>
  <c r="S7" i="7"/>
  <c r="W7" i="7"/>
  <c r="AA7" i="7"/>
  <c r="AE7" i="7"/>
  <c r="G13" i="7"/>
  <c r="K13" i="7"/>
  <c r="O13" i="7"/>
  <c r="S13" i="7"/>
  <c r="W13" i="7"/>
  <c r="AA13" i="7"/>
  <c r="AE13" i="7"/>
  <c r="G19" i="7"/>
  <c r="K19" i="7"/>
  <c r="O19" i="7"/>
  <c r="S19" i="7"/>
  <c r="W19" i="7"/>
  <c r="AA19" i="7"/>
  <c r="AE19" i="7"/>
  <c r="G25" i="7"/>
  <c r="K25" i="7"/>
  <c r="O25" i="7"/>
  <c r="S25" i="7"/>
  <c r="W25" i="7"/>
  <c r="AA25" i="7"/>
  <c r="AE25" i="7"/>
  <c r="G31" i="7"/>
  <c r="K31" i="7"/>
  <c r="O31" i="7"/>
  <c r="S31" i="7"/>
  <c r="W31" i="7"/>
  <c r="AA31" i="7"/>
  <c r="AE31" i="7"/>
  <c r="G37" i="7"/>
  <c r="K37" i="7"/>
  <c r="O37" i="7"/>
  <c r="S37" i="7"/>
  <c r="W37" i="7"/>
  <c r="AA37" i="7"/>
  <c r="AE37" i="7"/>
  <c r="D7" i="7"/>
  <c r="H7" i="7"/>
  <c r="L7" i="7"/>
  <c r="P7" i="7"/>
  <c r="T7" i="7"/>
  <c r="X7" i="7"/>
  <c r="AB7" i="7"/>
  <c r="D13" i="7"/>
  <c r="H13" i="7"/>
  <c r="L13" i="7"/>
  <c r="P13" i="7"/>
  <c r="T13" i="7"/>
  <c r="X13" i="7"/>
  <c r="AB13" i="7"/>
  <c r="D19" i="7"/>
  <c r="H19" i="7"/>
  <c r="L19" i="7"/>
  <c r="P19" i="7"/>
  <c r="T19" i="7"/>
  <c r="X19" i="7"/>
  <c r="AB19" i="7"/>
  <c r="D25" i="7"/>
  <c r="H25" i="7"/>
  <c r="L25" i="7"/>
  <c r="P25" i="7"/>
  <c r="T25" i="7"/>
  <c r="X25" i="7"/>
  <c r="AB25" i="7"/>
  <c r="D31" i="7"/>
  <c r="H31" i="7"/>
  <c r="L31" i="7"/>
  <c r="P31" i="7"/>
  <c r="T31" i="7"/>
  <c r="X31" i="7"/>
  <c r="AB31" i="7"/>
  <c r="D37" i="7"/>
  <c r="H37" i="7"/>
  <c r="L37" i="7"/>
  <c r="P37" i="7"/>
  <c r="T37" i="7"/>
  <c r="X37" i="7"/>
  <c r="AB37" i="7"/>
  <c r="Z8" i="6"/>
  <c r="C15" i="6"/>
  <c r="S15" i="6"/>
  <c r="O8" i="6"/>
  <c r="S8" i="6"/>
  <c r="L15" i="6"/>
  <c r="T15" i="6"/>
  <c r="H8" i="6"/>
  <c r="X8" i="6"/>
  <c r="L8" i="6"/>
  <c r="J15" i="6"/>
  <c r="AB15" i="6"/>
  <c r="W15" i="6"/>
  <c r="V15" i="6"/>
  <c r="O15" i="6"/>
  <c r="N15" i="6"/>
  <c r="D15" i="6"/>
  <c r="AC8" i="6"/>
  <c r="AB8" i="6"/>
  <c r="AA8" i="6"/>
  <c r="Z15" i="6"/>
  <c r="Y8" i="6"/>
  <c r="Y15" i="6"/>
  <c r="X15" i="6"/>
  <c r="V8" i="6"/>
  <c r="U15" i="6"/>
  <c r="T8" i="6"/>
  <c r="R15" i="6"/>
  <c r="P15" i="6"/>
  <c r="K15" i="6"/>
  <c r="J8" i="6"/>
  <c r="I8" i="6"/>
  <c r="I15" i="6"/>
  <c r="G8" i="6"/>
  <c r="F15" i="6"/>
  <c r="E15" i="6"/>
  <c r="E8" i="6"/>
  <c r="D8" i="6"/>
  <c r="B15" i="6"/>
  <c r="B8" i="6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E59" i="7"/>
  <c r="F59" i="7"/>
  <c r="G59" i="7"/>
  <c r="H59" i="7"/>
  <c r="I59" i="7"/>
  <c r="D59" i="7"/>
  <c r="E61" i="7" a="1"/>
  <c r="E61" i="7" s="1"/>
  <c r="F61" i="7" a="1"/>
  <c r="F61" i="7" s="1"/>
  <c r="G61" i="7" a="1"/>
  <c r="G61" i="7" s="1"/>
  <c r="H61" i="7" a="1"/>
  <c r="H61" i="7" s="1"/>
  <c r="I61" i="7" a="1"/>
  <c r="I61" i="7" s="1"/>
  <c r="J61" i="7" a="1"/>
  <c r="J61" i="7" s="1"/>
  <c r="J62" i="7" s="1"/>
  <c r="K61" i="7" a="1"/>
  <c r="K61" i="7" s="1"/>
  <c r="L61" i="7" a="1"/>
  <c r="L61" i="7" s="1"/>
  <c r="L62" i="7" s="1"/>
  <c r="M61" i="7" a="1"/>
  <c r="M61" i="7" s="1"/>
  <c r="N61" i="7" a="1"/>
  <c r="N61" i="7" s="1"/>
  <c r="O61" i="7" a="1"/>
  <c r="O61" i="7" s="1"/>
  <c r="P61" i="7" a="1"/>
  <c r="P61" i="7" s="1"/>
  <c r="P62" i="7" s="1"/>
  <c r="Q61" i="7" a="1"/>
  <c r="Q61" i="7" s="1"/>
  <c r="R61" i="7" a="1"/>
  <c r="R61" i="7" s="1"/>
  <c r="R62" i="7" s="1"/>
  <c r="S61" i="7" a="1"/>
  <c r="S61" i="7" s="1"/>
  <c r="T61" i="7" a="1"/>
  <c r="T61" i="7" s="1"/>
  <c r="T62" i="7" s="1"/>
  <c r="U61" i="7" a="1"/>
  <c r="U61" i="7" s="1"/>
  <c r="V61" i="7" a="1"/>
  <c r="V61" i="7" s="1"/>
  <c r="W61" i="7" a="1"/>
  <c r="W61" i="7" s="1"/>
  <c r="X61" i="7" a="1"/>
  <c r="X61" i="7" s="1"/>
  <c r="X62" i="7" s="1"/>
  <c r="Y61" i="7" a="1"/>
  <c r="Y61" i="7" s="1"/>
  <c r="Z61" i="7" a="1"/>
  <c r="Z61" i="7" s="1"/>
  <c r="Z62" i="7" s="1"/>
  <c r="AA61" i="7" a="1"/>
  <c r="AA61" i="7" s="1"/>
  <c r="AB61" i="7" a="1"/>
  <c r="AB61" i="7" s="1"/>
  <c r="AB62" i="7" s="1"/>
  <c r="AC61" i="7" a="1"/>
  <c r="AC61" i="7" s="1"/>
  <c r="AD61" i="7" a="1"/>
  <c r="AD61" i="7" s="1"/>
  <c r="AE61" i="7" a="1"/>
  <c r="AE61" i="7" s="1"/>
  <c r="D61" i="7" a="1"/>
  <c r="D61" i="7" s="1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D55" i="7"/>
  <c r="E49" i="7" a="1"/>
  <c r="E49" i="7" s="1"/>
  <c r="F49" i="7" a="1"/>
  <c r="F49" i="7" s="1"/>
  <c r="G49" i="7" a="1"/>
  <c r="G49" i="7" s="1"/>
  <c r="H49" i="7" a="1"/>
  <c r="H49" i="7" s="1"/>
  <c r="I49" i="7" a="1"/>
  <c r="I49" i="7" s="1"/>
  <c r="J49" i="7" a="1"/>
  <c r="J49" i="7" s="1"/>
  <c r="K49" i="7" a="1"/>
  <c r="K49" i="7" s="1"/>
  <c r="L49" i="7" a="1"/>
  <c r="L49" i="7" s="1"/>
  <c r="M49" i="7" a="1"/>
  <c r="M49" i="7" s="1"/>
  <c r="N49" i="7" a="1"/>
  <c r="N49" i="7" s="1"/>
  <c r="O49" i="7" a="1"/>
  <c r="O49" i="7" s="1"/>
  <c r="P49" i="7" a="1"/>
  <c r="P49" i="7" s="1"/>
  <c r="Q49" i="7" a="1"/>
  <c r="Q49" i="7" s="1"/>
  <c r="R49" i="7" a="1"/>
  <c r="R49" i="7" s="1"/>
  <c r="S49" i="7" a="1"/>
  <c r="S49" i="7" s="1"/>
  <c r="T49" i="7" a="1"/>
  <c r="T49" i="7" s="1"/>
  <c r="U49" i="7" a="1"/>
  <c r="U49" i="7" s="1"/>
  <c r="V49" i="7" a="1"/>
  <c r="V49" i="7" s="1"/>
  <c r="W49" i="7" a="1"/>
  <c r="W49" i="7" s="1"/>
  <c r="X49" i="7" a="1"/>
  <c r="X49" i="7" s="1"/>
  <c r="Y49" i="7" a="1"/>
  <c r="Y49" i="7" s="1"/>
  <c r="Z49" i="7" a="1"/>
  <c r="Z49" i="7" s="1"/>
  <c r="AA49" i="7" a="1"/>
  <c r="AA49" i="7" s="1"/>
  <c r="AB49" i="7" a="1"/>
  <c r="AB49" i="7" s="1"/>
  <c r="AC49" i="7" a="1"/>
  <c r="AC49" i="7" s="1"/>
  <c r="AD49" i="7" a="1"/>
  <c r="AD49" i="7" s="1"/>
  <c r="AE49" i="7" a="1"/>
  <c r="AE49" i="7" s="1"/>
  <c r="D49" i="7" a="1"/>
  <c r="D49" i="7" s="1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E60" i="7"/>
  <c r="F60" i="7"/>
  <c r="D60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D54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D48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D53" i="7"/>
  <c r="AB47" i="7"/>
  <c r="AC47" i="7"/>
  <c r="AD47" i="7"/>
  <c r="AE47" i="7"/>
  <c r="U47" i="7"/>
  <c r="V47" i="7"/>
  <c r="W47" i="7"/>
  <c r="X47" i="7"/>
  <c r="Y47" i="7"/>
  <c r="Z47" i="7"/>
  <c r="AA47" i="7"/>
  <c r="R47" i="7"/>
  <c r="S47" i="7"/>
  <c r="T47" i="7"/>
  <c r="O47" i="7"/>
  <c r="P47" i="7"/>
  <c r="Q47" i="7"/>
  <c r="Q50" i="7" s="1"/>
  <c r="L47" i="7"/>
  <c r="M47" i="7"/>
  <c r="N47" i="7"/>
  <c r="J47" i="7"/>
  <c r="K47" i="7"/>
  <c r="I47" i="7"/>
  <c r="H47" i="7"/>
  <c r="G47" i="7"/>
  <c r="F47" i="7"/>
  <c r="D47" i="7"/>
  <c r="E47" i="7"/>
  <c r="AE62" i="7" l="1"/>
  <c r="W62" i="7"/>
  <c r="O62" i="7"/>
  <c r="G62" i="7"/>
  <c r="H62" i="7"/>
  <c r="AD62" i="7"/>
  <c r="AF19" i="7"/>
  <c r="O75" i="7" s="1"/>
  <c r="AA62" i="7"/>
  <c r="S62" i="7"/>
  <c r="K62" i="7"/>
  <c r="I62" i="7"/>
  <c r="V62" i="7"/>
  <c r="N62" i="7"/>
  <c r="AG37" i="7"/>
  <c r="AH7" i="7"/>
  <c r="T50" i="7"/>
  <c r="AC62" i="7"/>
  <c r="F62" i="7"/>
  <c r="M62" i="7"/>
  <c r="G50" i="7"/>
  <c r="AA56" i="7"/>
  <c r="S56" i="7"/>
  <c r="K56" i="7"/>
  <c r="AG25" i="7"/>
  <c r="AF7" i="7"/>
  <c r="Q67" i="7" s="1"/>
  <c r="D50" i="7"/>
  <c r="AE56" i="7"/>
  <c r="W56" i="7"/>
  <c r="O56" i="7"/>
  <c r="G56" i="7"/>
  <c r="AF13" i="7"/>
  <c r="G71" i="7" s="1"/>
  <c r="AG13" i="7"/>
  <c r="AE50" i="7"/>
  <c r="W50" i="7"/>
  <c r="H50" i="7"/>
  <c r="AF37" i="7"/>
  <c r="AH19" i="7"/>
  <c r="AF25" i="7"/>
  <c r="P79" i="7" s="1"/>
  <c r="AH31" i="7"/>
  <c r="AF31" i="7"/>
  <c r="K67" i="7"/>
  <c r="N67" i="7"/>
  <c r="E67" i="7"/>
  <c r="H67" i="7"/>
  <c r="I79" i="7"/>
  <c r="Q79" i="7"/>
  <c r="D79" i="7"/>
  <c r="L79" i="7"/>
  <c r="C79" i="7"/>
  <c r="E79" i="7"/>
  <c r="M79" i="7"/>
  <c r="O79" i="7"/>
  <c r="N79" i="7"/>
  <c r="K79" i="7"/>
  <c r="J79" i="7"/>
  <c r="G79" i="7"/>
  <c r="F79" i="7"/>
  <c r="P75" i="7"/>
  <c r="K75" i="7"/>
  <c r="J75" i="7"/>
  <c r="M75" i="7"/>
  <c r="E75" i="7"/>
  <c r="AG31" i="7"/>
  <c r="AA50" i="7"/>
  <c r="O50" i="7"/>
  <c r="I50" i="7"/>
  <c r="AD56" i="7"/>
  <c r="Z56" i="7"/>
  <c r="V56" i="7"/>
  <c r="R56" i="7"/>
  <c r="N56" i="7"/>
  <c r="J56" i="7"/>
  <c r="F56" i="7"/>
  <c r="E62" i="7"/>
  <c r="AH13" i="7"/>
  <c r="Z50" i="7"/>
  <c r="AD50" i="7"/>
  <c r="N50" i="7"/>
  <c r="AC56" i="7"/>
  <c r="Y56" i="7"/>
  <c r="U56" i="7"/>
  <c r="Q56" i="7"/>
  <c r="M56" i="7"/>
  <c r="I56" i="7"/>
  <c r="E56" i="7"/>
  <c r="AH25" i="7"/>
  <c r="AG7" i="7"/>
  <c r="S50" i="7"/>
  <c r="M50" i="7"/>
  <c r="D56" i="7"/>
  <c r="AB56" i="7"/>
  <c r="X56" i="7"/>
  <c r="T56" i="7"/>
  <c r="P56" i="7"/>
  <c r="L56" i="7"/>
  <c r="H56" i="7"/>
  <c r="D62" i="7"/>
  <c r="Y62" i="7"/>
  <c r="U62" i="7"/>
  <c r="Q62" i="7"/>
  <c r="AH37" i="7"/>
  <c r="AG19" i="7"/>
  <c r="Y50" i="7"/>
  <c r="R50" i="7"/>
  <c r="L50" i="7"/>
  <c r="X50" i="7"/>
  <c r="F50" i="7"/>
  <c r="AD8" i="6"/>
  <c r="K50" i="7"/>
  <c r="E50" i="7"/>
  <c r="AD15" i="6"/>
  <c r="AC50" i="7"/>
  <c r="V50" i="7"/>
  <c r="P50" i="7"/>
  <c r="J50" i="7"/>
  <c r="AB50" i="7"/>
  <c r="U50" i="7"/>
  <c r="G75" i="7" l="1"/>
  <c r="C75" i="7"/>
  <c r="I75" i="7"/>
  <c r="L75" i="7"/>
  <c r="O71" i="7"/>
  <c r="R75" i="7"/>
  <c r="Q75" i="7"/>
  <c r="D75" i="7"/>
  <c r="H75" i="7"/>
  <c r="J71" i="7"/>
  <c r="F75" i="7"/>
  <c r="N75" i="7"/>
  <c r="S75" i="7"/>
  <c r="D67" i="7"/>
  <c r="R67" i="7"/>
  <c r="S67" i="7"/>
  <c r="Q71" i="7"/>
  <c r="C67" i="7"/>
  <c r="M71" i="7"/>
  <c r="L67" i="7"/>
  <c r="N71" i="7"/>
  <c r="J67" i="7"/>
  <c r="D71" i="7"/>
  <c r="G67" i="7"/>
  <c r="E71" i="7"/>
  <c r="R79" i="7"/>
  <c r="H79" i="7"/>
  <c r="M67" i="7"/>
  <c r="P71" i="7"/>
  <c r="S71" i="7"/>
  <c r="H71" i="7"/>
  <c r="K71" i="7"/>
  <c r="I71" i="7"/>
  <c r="F67" i="7"/>
  <c r="P67" i="7"/>
  <c r="L71" i="7"/>
  <c r="F71" i="7"/>
  <c r="O67" i="7"/>
  <c r="AF56" i="7"/>
  <c r="AF62" i="7"/>
  <c r="C71" i="7"/>
  <c r="R71" i="7"/>
  <c r="S79" i="7"/>
  <c r="I67" i="7"/>
  <c r="AF5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tc={8613FACA-A31C-D14D-8D0D-E212744D6201}</author>
    <author>tc={A511601A-9E77-004B-A53E-A690DB557223}</author>
    <author>tc={D42FF0D8-C1A6-5747-8E78-1FE3B4695193}</author>
    <author>tc={85F4513D-AB9B-694D-966F-1200603FED88}</author>
    <author>tc={D02DC375-EC8D-A34F-BE4F-47F05234A102}</author>
    <author>tc={BC76F83A-09AE-2A4E-AA7E-69438F94B6B0}</author>
    <author>tc={E5737A15-17C8-A149-BCF8-8E6DB3920AED}</author>
    <author>tc={29F6AAE2-3772-C342-9A63-0EF07FDD6AD4}</author>
    <author>tc={7B3C5245-217F-0845-9549-48A928F31F6F}</author>
    <author>tc={E53F2270-1864-6946-9320-F423921CEAD4}</author>
    <author>tc={16A3871E-19D3-DC4D-9F17-03C7F32AE131}</author>
    <author>tc={BA37E3A0-F174-8749-AEB3-E8AA23893539}</author>
    <author>tc={65E53017-98D0-2F45-8C9B-9337F616104D}</author>
    <author>tc={F5A3441B-0CF6-6046-82AA-EDA3B78B1BE4}</author>
    <author>tc={7F653567-8E4C-C845-A011-781B392E0D03}</author>
    <author>tc={CEA42E19-EE9F-7E44-848A-8D2D3E01C2FD}</author>
    <author>tc={BAFA50BE-7572-FF47-B964-0E4D15D7E098}</author>
    <author>tc={6F082EB5-173C-CB43-B458-CD493E806C13}</author>
    <author>tc={767A59C4-CDC3-FE41-8676-446503E018C8}</author>
    <author>tc={FC64E5EF-B455-EA43-96BC-D7CB802999CD}</author>
    <author>tc={A1A28C7F-3015-C645-BBE9-674961506E32}</author>
    <author>tc={B2C63190-C8F9-9143-931D-1354E6E6333F}</author>
    <author>tc={728B1EF6-083F-8344-8D08-1F2BC6728D5A}</author>
    <author>tc={4BC6202F-71E6-5442-8031-39922C6B19A2}</author>
    <author>tc={07B9D558-F079-1345-9313-3736FC155C1D}</author>
    <author>tc={80F30ED6-EE00-4144-B991-27A9FC80957B}</author>
    <author>tc={B2E895B1-983C-BF48-A85F-7CA12717043A}</author>
  </authors>
  <commentList>
    <comment ref="A45" authorId="0" shapeId="0" xr:uid="{8613FACA-A31C-D14D-8D0D-E212744D62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proportion of CKD patients with HT
</t>
      </text>
    </comment>
    <comment ref="H45" authorId="1" shapeId="0" xr:uid="{A511601A-9E77-004B-A53E-A690DB557223}">
      <text>
        <t>[Threaded comment]
Your version of Excel allows you to read this threaded comment; however, any edits to it will get removed if the file is opened in a newer version of Excel. Learn more: https://go.microsoft.com/fwlink/?linkid=870924
Comment:
    12-35</t>
      </text>
    </comment>
    <comment ref="I45" authorId="2" shapeId="0" xr:uid="{D42FF0D8-C1A6-5747-8E78-1FE3B46951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36-60
</t>
      </text>
    </comment>
    <comment ref="M45" authorId="3" shapeId="0" xr:uid="{85F4513D-AB9B-694D-966F-1200603FED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12-35</t>
      </text>
    </comment>
    <comment ref="N45" authorId="4" shapeId="0" xr:uid="{D02DC375-EC8D-A34F-BE4F-47F05234A1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36-60
</t>
      </text>
    </comment>
    <comment ref="F65" authorId="5" shapeId="0" xr:uid="{BC76F83A-09AE-2A4E-AA7E-69438F94B6B0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chronic renal disaese patients with HT</t>
      </text>
    </comment>
    <comment ref="B107" authorId="6" shapeId="0" xr:uid="{E5737A15-17C8-A149-BCF8-8E6DB3920AE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prevelacne estimates were a little hard to read from the graph, so best to possibly go back and check them. for now i left them blank but added them as data points because someone may be able to go look at the article and tell better than i could what the numbers were</t>
      </text>
    </comment>
    <comment ref="D159" authorId="7" shapeId="0" xr:uid="{29F6AAE2-3772-C342-9A63-0EF07FDD6A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14.2% of the 415 people in the study</t>
      </text>
    </comment>
    <comment ref="D163" authorId="8" shapeId="0" xr:uid="{7B3C5245-217F-0845-9549-48A928F31F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14.2% of the 415 people in the study</t>
      </text>
    </comment>
    <comment ref="B164" authorId="9" shapeId="0" xr:uid="{E53F2270-1864-6946-9320-F423921CEA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article just said diuretics, didnt specify thiazide</t>
      </text>
    </comment>
    <comment ref="D168" authorId="10" shapeId="0" xr:uid="{16A3871E-19D3-DC4D-9F17-03C7F32AE13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14.2% of the 415 people in the study</t>
      </text>
    </comment>
    <comment ref="D169" authorId="11" shapeId="0" xr:uid="{BA37E3A0-F174-8749-AEB3-E8AA2389353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14.2% of the 415 people in the study</t>
      </text>
    </comment>
    <comment ref="D173" authorId="12" shapeId="0" xr:uid="{65E53017-98D0-2F45-8C9B-9337F616104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14.2% of the 415 people in the study</t>
      </text>
    </comment>
    <comment ref="A190" authorId="13" shapeId="0" xr:uid="{F5A3441B-0CF6-6046-82AA-EDA3B78B1BE4}">
      <text>
        <t>[Threaded comment]
Your version of Excel allows you to read this threaded comment; however, any edits to it will get removed if the file is opened in a newer version of Excel. Learn more: https://go.microsoft.com/fwlink/?linkid=870924
Comment:
    CCB=calcium channel blocker
BB=beta blocker
ACEI=ace inhibitor
ARB=angiotensin receptor blocker</t>
      </text>
    </comment>
    <comment ref="B263" authorId="14" shapeId="0" xr:uid="{7F653567-8E4C-C845-A011-781B392E0D03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a cost effect analysis but originally came from source 24 (https://insights.ovid.com/article/00004872-201502000-00025) cannot get access to this but will try again for more data and the citation when my sister gives me access to her university library</t>
      </text>
    </comment>
    <comment ref="B321" authorId="15" shapeId="0" xr:uid="{CEA42E19-EE9F-7E44-848A-8D2D3E01C2F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for 6 month missed work
</t>
      </text>
    </comment>
    <comment ref="F330" authorId="16" shapeId="0" xr:uid="{BAFA50BE-7572-FF47-B964-0E4D15D7E098}">
      <text>
        <t>[Threaded comment]
Your version of Excel allows you to read this threaded comment; however, any edits to it will get removed if the file is opened in a newer version of Excel. Learn more: https://go.microsoft.com/fwlink/?linkid=870924
Comment:
    naira</t>
      </text>
    </comment>
    <comment ref="B341" authorId="17" shapeId="0" xr:uid="{6F082EB5-173C-CB43-B458-CD493E806C13}">
      <text>
        <t>[Threaded comment]
Your version of Excel allows you to read this threaded comment; however, any edits to it will get removed if the file is opened in a newer version of Excel. Learn more: https://go.microsoft.com/fwlink/?linkid=870924
Comment:
    wrote down mean (since thjey’re a lot higher) but median is also there if we wanted to ignore the outliers</t>
      </text>
    </comment>
    <comment ref="G352" authorId="18" shapeId="0" xr:uid="{767A59C4-CDC3-FE41-8676-446503E018C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0-4. 5-14 is .105</t>
      </text>
    </comment>
    <comment ref="I352" authorId="19" shapeId="0" xr:uid="{FC64E5EF-B455-EA43-96BC-D7CB802999C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30-49. 50-59 is .068</t>
      </text>
    </comment>
    <comment ref="J352" authorId="20" shapeId="0" xr:uid="{A1A28C7F-3015-C645-BBE9-674961506E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70+
60-69 is .068</t>
      </text>
    </comment>
    <comment ref="L352" authorId="21" shapeId="0" xr:uid="{B2C63190-C8F9-9143-931D-1354E6E6333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0-4. 5-14 is .105</t>
      </text>
    </comment>
    <comment ref="N352" authorId="22" shapeId="0" xr:uid="{728B1EF6-083F-8344-8D08-1F2BC6728D5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30-49. 50-59 is .068</t>
      </text>
    </comment>
    <comment ref="O352" authorId="23" shapeId="0" xr:uid="{4BC6202F-71E6-5442-8031-39922C6B19A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70+
60-69 is .068</t>
      </text>
    </comment>
    <comment ref="F380" authorId="24" shapeId="0" xr:uid="{07B9D558-F079-1345-9313-3736FC155C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5.1% of people in the study
</t>
      </text>
    </comment>
    <comment ref="B389" authorId="25" shapeId="0" xr:uid="{80F30ED6-EE00-4144-B991-27A9FC8095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article for a lot more useful data that i am unsure where it would fit in on this data sheet</t>
      </text>
    </comment>
    <comment ref="B398" authorId="26" shapeId="0" xr:uid="{B2E895B1-983C-BF48-A85F-7CA1271704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conceptual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<sst xmlns="http://schemas.openxmlformats.org/spreadsheetml/2006/main" count="2498" uniqueCount="686">
  <si>
    <t>Age Group</t>
  </si>
  <si>
    <t>Start</t>
  </si>
  <si>
    <t>End</t>
  </si>
  <si>
    <t>Aging</t>
  </si>
  <si>
    <t>Age</t>
  </si>
  <si>
    <t>Under 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</si>
  <si>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</si>
  <si>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</si>
  <si>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</si>
  <si>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</si>
  <si>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</si>
  <si>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</si>
  <si>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</si>
  <si>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</si>
  <si>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</si>
  <si>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</si>
  <si>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</si>
  <si>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</si>
  <si>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</si>
  <si>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</si>
  <si>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</si>
  <si>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</si>
  <si>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</si>
  <si>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</si>
  <si>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</si>
  <si>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</si>
  <si>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</si>
  <si>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</si>
  <si>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</si>
  <si>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>0-4</t>
  </si>
  <si>
    <t>5-9</t>
  </si>
  <si>
    <t>10-14</t>
  </si>
  <si>
    <t>0-14</t>
  </si>
  <si>
    <t>15-24</t>
  </si>
  <si>
    <t>Age-grouped mortality rates</t>
  </si>
  <si>
    <t>Age category 1</t>
  </si>
  <si>
    <t>Ages</t>
  </si>
  <si>
    <t>Cells used for 2000</t>
  </si>
  <si>
    <t>Population from data</t>
  </si>
  <si>
    <t>Mortality rate from data</t>
  </si>
  <si>
    <t>Number mortalities from data</t>
  </si>
  <si>
    <t>Average 2000-2011</t>
  </si>
  <si>
    <t>Average 2012-2017</t>
  </si>
  <si>
    <t>Mortality rate calculation</t>
  </si>
  <si>
    <t>Age category 2</t>
  </si>
  <si>
    <t>Average mortality rate group 2</t>
  </si>
  <si>
    <t>Age category 3</t>
  </si>
  <si>
    <t>Average mortality rate group 3</t>
  </si>
  <si>
    <t>Age category 4</t>
  </si>
  <si>
    <t>Average mortality rate group 4</t>
  </si>
  <si>
    <t>Age category 5</t>
  </si>
  <si>
    <t>Average mortality rate group 5</t>
  </si>
  <si>
    <t>Age category 6</t>
  </si>
  <si>
    <t>Average mortality rate group 6</t>
  </si>
  <si>
    <t>Age-grouped fertility rates</t>
  </si>
  <si>
    <t>Fertility rate from data</t>
  </si>
  <si>
    <t>Number births from data</t>
  </si>
  <si>
    <t>Fertility rate calculation</t>
  </si>
  <si>
    <t>Average fertility rate group 6</t>
  </si>
  <si>
    <t>Average fertility rate group 7</t>
  </si>
  <si>
    <t>Average fertility rate group 8</t>
  </si>
  <si>
    <t>Age group projections</t>
  </si>
  <si>
    <t>Age category 1 data</t>
  </si>
  <si>
    <t>Age category 1 projection</t>
  </si>
  <si>
    <t>Age category 2 data</t>
  </si>
  <si>
    <t>Age category 2 projection</t>
  </si>
  <si>
    <t>Age category 3 data</t>
  </si>
  <si>
    <t>Age category 3 projection</t>
  </si>
  <si>
    <t>Age category 4 data</t>
  </si>
  <si>
    <t>Age category 4 projection</t>
  </si>
  <si>
    <t>Age category 5 data</t>
  </si>
  <si>
    <t>Age category 5 projection</t>
  </si>
  <si>
    <t>Age category 6 data</t>
  </si>
  <si>
    <t>Age category 6 projection</t>
  </si>
  <si>
    <t>L5-L6</t>
  </si>
  <si>
    <t>L7</t>
  </si>
  <si>
    <t>L8-13</t>
  </si>
  <si>
    <t>30-54</t>
  </si>
  <si>
    <t>30-55</t>
  </si>
  <si>
    <t>National Data Calculations</t>
  </si>
  <si>
    <t>Fertility Ages 15-50</t>
  </si>
  <si>
    <t>Population</t>
  </si>
  <si>
    <t xml:space="preserve">Fertility  </t>
  </si>
  <si>
    <t>Actual Births</t>
  </si>
  <si>
    <t>Average Fertility Rate</t>
  </si>
  <si>
    <t>Mortality All Ages</t>
  </si>
  <si>
    <t xml:space="preserve">Mortality  </t>
  </si>
  <si>
    <t>Actual Mortality</t>
  </si>
  <si>
    <t>Average Mortality Rate</t>
  </si>
  <si>
    <t>Average</t>
  </si>
  <si>
    <t>Average mortality rate group 1</t>
  </si>
  <si>
    <t>L2:L4</t>
  </si>
  <si>
    <t>L5:L6</t>
  </si>
  <si>
    <t>L8:L12</t>
  </si>
  <si>
    <t>L18</t>
  </si>
  <si>
    <t>Population Data</t>
  </si>
  <si>
    <t>Population Projection</t>
  </si>
  <si>
    <t>Year</t>
  </si>
  <si>
    <t>60-79</t>
  </si>
  <si>
    <t>L13</t>
  </si>
  <si>
    <t>L14:L17</t>
  </si>
  <si>
    <t>Age category 7</t>
  </si>
  <si>
    <t>Average mortality rate group 7</t>
  </si>
  <si>
    <t>Age category 7 data</t>
  </si>
  <si>
    <t>Age category 7 projection</t>
  </si>
  <si>
    <t>HIV</t>
  </si>
  <si>
    <t>CVD</t>
  </si>
  <si>
    <t>Diabetes</t>
  </si>
  <si>
    <t>Deaths</t>
  </si>
  <si>
    <t>YLLs (Years of Life Lost)</t>
  </si>
  <si>
    <t>Prevalence</t>
  </si>
  <si>
    <t>YLDs (Years Lived with Disability)</t>
  </si>
  <si>
    <t>DALYs (Disability-Adjusted Life Years)</t>
  </si>
  <si>
    <t>Number</t>
  </si>
  <si>
    <t>Percent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</si>
  <si>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</si>
  <si>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</si>
  <si>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</si>
  <si>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</si>
  <si>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</si>
  <si>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</si>
  <si>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</si>
  <si>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</si>
  <si>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</si>
  <si>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</si>
  <si>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</si>
  <si>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</si>
  <si>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</si>
  <si>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</si>
  <si>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</si>
  <si>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</si>
  <si>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</si>
  <si>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</si>
  <si>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 xml:space="preserve">Age Group 1 </t>
  </si>
  <si>
    <t>Age Group 2</t>
  </si>
  <si>
    <t>Age Group 3</t>
  </si>
  <si>
    <t>Age Group 4</t>
  </si>
  <si>
    <t xml:space="preserve">Age Group 5 </t>
  </si>
  <si>
    <t>Age Group 6</t>
  </si>
  <si>
    <t>Age Group 7</t>
  </si>
  <si>
    <t xml:space="preserve">Number </t>
  </si>
  <si>
    <t>Group 1</t>
  </si>
  <si>
    <t>Group 2</t>
  </si>
  <si>
    <t>Group 3</t>
  </si>
  <si>
    <t>Group 4</t>
  </si>
  <si>
    <t>Group 5</t>
  </si>
  <si>
    <t>Group 6</t>
  </si>
  <si>
    <t>Group 7</t>
  </si>
  <si>
    <t>YLL</t>
  </si>
  <si>
    <t>YLD</t>
  </si>
  <si>
    <t>DALYS</t>
  </si>
  <si>
    <t>Actual Data</t>
  </si>
  <si>
    <t>Projected Data</t>
  </si>
  <si>
    <t>Total</t>
  </si>
  <si>
    <t>Mortality</t>
  </si>
  <si>
    <t>Other</t>
  </si>
  <si>
    <t>outpatient clinics</t>
  </si>
  <si>
    <t>Nelissen_2018</t>
  </si>
  <si>
    <t>pharmacies</t>
  </si>
  <si>
    <t>Who does screening</t>
  </si>
  <si>
    <t>clinic based</t>
  </si>
  <si>
    <t>Uche_2017</t>
  </si>
  <si>
    <t>controlled BP</t>
  </si>
  <si>
    <t>treatment adherance</t>
  </si>
  <si>
    <t>treatment satisifcation</t>
  </si>
  <si>
    <t xml:space="preserve">tertiary health care institutions </t>
  </si>
  <si>
    <t>Adisa_2018</t>
  </si>
  <si>
    <t>overall lifestyle modification</t>
  </si>
  <si>
    <t>dietary salt restrictions</t>
  </si>
  <si>
    <t>exercise regimen</t>
  </si>
  <si>
    <t>alcohol cessation</t>
  </si>
  <si>
    <t>cigarette smoking cessation</t>
  </si>
  <si>
    <t>medication</t>
  </si>
  <si>
    <t>Adhernce</t>
  </si>
  <si>
    <t>van de Vijver_2013</t>
  </si>
  <si>
    <t>people change lifestyle</t>
  </si>
  <si>
    <t>people informed about listestyle change</t>
  </si>
  <si>
    <t xml:space="preserve">people diagnosed with low risk </t>
  </si>
  <si>
    <t>liong term complaince</t>
  </si>
  <si>
    <t xml:space="preserve">people taking meds for 1st time/adopt healthy lifestyle </t>
  </si>
  <si>
    <t>people getting right meds/lifestyle advice</t>
  </si>
  <si>
    <t>people seeking treatment</t>
  </si>
  <si>
    <t>people aware and understanding of diagnosis</t>
  </si>
  <si>
    <t xml:space="preserve">people diagnosed with medium/high risk </t>
  </si>
  <si>
    <t>people adequetly diagnosed with risk</t>
  </si>
  <si>
    <t>people coming to screening</t>
  </si>
  <si>
    <t>People aware of possibility of screening</t>
  </si>
  <si>
    <t>people aware of risk of HT</t>
  </si>
  <si>
    <t>People in risk group</t>
  </si>
  <si>
    <t>community</t>
  </si>
  <si>
    <t>enrolled in HT program</t>
  </si>
  <si>
    <t>did not visit recruitment days</t>
  </si>
  <si>
    <t>visited recruitment days</t>
  </si>
  <si>
    <t>newly diagnosed HT</t>
  </si>
  <si>
    <t>excluded</t>
  </si>
  <si>
    <t>referred to pilor program</t>
  </si>
  <si>
    <t>referred to HT care</t>
  </si>
  <si>
    <t>elevated BP</t>
  </si>
  <si>
    <t>participated in screeing</t>
  </si>
  <si>
    <t>South Africans aged 15 and above who participated
in the SANHANES</t>
  </si>
  <si>
    <t>2011-2012</t>
  </si>
  <si>
    <t>Berry_2012</t>
  </si>
  <si>
    <t>controlled</t>
  </si>
  <si>
    <t>treated</t>
  </si>
  <si>
    <t>diagnosed</t>
  </si>
  <si>
    <t>screened</t>
  </si>
  <si>
    <t>total hypertension</t>
  </si>
  <si>
    <t>Ulosi_2011</t>
  </si>
  <si>
    <t>of HT:knew were HT</t>
  </si>
  <si>
    <t>of HT: diagnosed at screening</t>
  </si>
  <si>
    <t>% found HT</t>
  </si>
  <si>
    <t>2002-2008</t>
  </si>
  <si>
    <t>Olapado_2012</t>
  </si>
  <si>
    <t>BP under control (of those taking treatments)</t>
  </si>
  <si>
    <t>2002-2007</t>
  </si>
  <si>
    <t>Receiving treatment in past 3 months (of those self reporting)</t>
  </si>
  <si>
    <t>2002-2006</t>
  </si>
  <si>
    <t>Newly diagnosed HT</t>
  </si>
  <si>
    <t>2002-2005</t>
  </si>
  <si>
    <t>% self reported HT</t>
  </si>
  <si>
    <t>care cascade</t>
  </si>
  <si>
    <t>N</t>
  </si>
  <si>
    <t>Avg Age</t>
  </si>
  <si>
    <t>% Male</t>
  </si>
  <si>
    <t>%Female</t>
  </si>
  <si>
    <t>Sample Descriptive Statistics</t>
  </si>
  <si>
    <t>Study Setting</t>
  </si>
  <si>
    <t>Data Source</t>
  </si>
  <si>
    <t>Data Point</t>
  </si>
  <si>
    <t>Care Cascade</t>
  </si>
  <si>
    <t>Indirect Costs</t>
  </si>
  <si>
    <t>Int $1107489132375</t>
  </si>
  <si>
    <t>Afro Region</t>
  </si>
  <si>
    <t>WHO_2019</t>
  </si>
  <si>
    <t>NCD</t>
  </si>
  <si>
    <t>Int $2429764432048</t>
  </si>
  <si>
    <t>all Dalys from disease</t>
  </si>
  <si>
    <t>Int$ 879059495828</t>
  </si>
  <si>
    <t>Nigeria</t>
  </si>
  <si>
    <t>all DALYs from disease</t>
  </si>
  <si>
    <t xml:space="preserve">Estimates on Presenteeism </t>
  </si>
  <si>
    <t>Tanzania</t>
  </si>
  <si>
    <t>Ngalesoni_2014</t>
  </si>
  <si>
    <t xml:space="preserve">rural </t>
  </si>
  <si>
    <t>urban</t>
  </si>
  <si>
    <t>kenya</t>
  </si>
  <si>
    <t>Oyando_2019</t>
  </si>
  <si>
    <t xml:space="preserve">overall </t>
  </si>
  <si>
    <t>scheduled clinics</t>
  </si>
  <si>
    <t>diagnostic visit</t>
  </si>
  <si>
    <t>medicine collection</t>
  </si>
  <si>
    <t>in-patient admission</t>
  </si>
  <si>
    <t>sick visit</t>
  </si>
  <si>
    <t>hypertension</t>
  </si>
  <si>
    <t>Federal medical center: ogun state</t>
  </si>
  <si>
    <t>Ogah_2014_2</t>
  </si>
  <si>
    <t>pensioners: out-patient</t>
  </si>
  <si>
    <t>professional: out-patient</t>
  </si>
  <si>
    <t xml:space="preserve">skilled: out-patient </t>
  </si>
  <si>
    <t>unskilled:out-patient</t>
  </si>
  <si>
    <t xml:space="preserve">unemployed : out-patient </t>
  </si>
  <si>
    <t>pensioners: in-patient</t>
  </si>
  <si>
    <t>professional: in-patient</t>
  </si>
  <si>
    <t xml:space="preserve">skilled: in-patient </t>
  </si>
  <si>
    <t>unskilled:in-patient</t>
  </si>
  <si>
    <t xml:space="preserve">unemployed : in-patient </t>
  </si>
  <si>
    <t xml:space="preserve">Heart Failure </t>
  </si>
  <si>
    <t>199,156 TZS</t>
  </si>
  <si>
    <t>102,896 TZS</t>
  </si>
  <si>
    <t xml:space="preserve">rural tanzania </t>
  </si>
  <si>
    <t>2005/06 Tanzanian Shillings</t>
  </si>
  <si>
    <t>Kabadi_2013</t>
  </si>
  <si>
    <t xml:space="preserve"> farmer</t>
  </si>
  <si>
    <t>urban Tanzania</t>
  </si>
  <si>
    <t>landlord</t>
  </si>
  <si>
    <t>605,653 TZS</t>
  </si>
  <si>
    <t>275,815 TZS</t>
  </si>
  <si>
    <t>unskilled technician</t>
  </si>
  <si>
    <t xml:space="preserve"> housewife</t>
  </si>
  <si>
    <t>605653 TZS</t>
  </si>
  <si>
    <t xml:space="preserve"> skilled technician</t>
  </si>
  <si>
    <t>361988 TZS</t>
  </si>
  <si>
    <t>158, 369 TZS</t>
  </si>
  <si>
    <t>rural  Tanzania</t>
  </si>
  <si>
    <t>average</t>
  </si>
  <si>
    <t>442,219 TZS</t>
  </si>
  <si>
    <t>Stroke</t>
  </si>
  <si>
    <t xml:space="preserve">Estimates on Absenteeism </t>
  </si>
  <si>
    <t>Kabadi_2020</t>
  </si>
  <si>
    <t>OOP transport</t>
  </si>
  <si>
    <t>Kabadi_2019</t>
  </si>
  <si>
    <t>OOP drugs and home care</t>
  </si>
  <si>
    <t>Costs OOP</t>
  </si>
  <si>
    <t>Kabadi_2017</t>
  </si>
  <si>
    <t>PT</t>
  </si>
  <si>
    <t>Kabadi_2016</t>
  </si>
  <si>
    <t>CT Scan</t>
  </si>
  <si>
    <t>Kabadi_2015</t>
  </si>
  <si>
    <t>Transport to hospital</t>
  </si>
  <si>
    <t>Kabadi_2014</t>
  </si>
  <si>
    <t>Hospital Costs</t>
  </si>
  <si>
    <t>diagnostics</t>
  </si>
  <si>
    <t>Costs by Project</t>
  </si>
  <si>
    <t>Stroke by Exact Cost Urban</t>
  </si>
  <si>
    <t xml:space="preserve">Stroke by Exact Cost Rural </t>
  </si>
  <si>
    <t>US$2012</t>
  </si>
  <si>
    <t>prescribed drugs</t>
  </si>
  <si>
    <t>lab tests</t>
  </si>
  <si>
    <t>medical consultation</t>
  </si>
  <si>
    <t>food</t>
  </si>
  <si>
    <t>1 way cost of travel</t>
  </si>
  <si>
    <t>Rural</t>
  </si>
  <si>
    <t>Urban</t>
  </si>
  <si>
    <t>Primary Prevention of HT Costs</t>
  </si>
  <si>
    <t>Cost of follow up care after CHD event per patient per year</t>
  </si>
  <si>
    <t>cost of acute care after CHD event per patient</t>
  </si>
  <si>
    <t>cost of follow up care after a stroke per patient per year</t>
  </si>
  <si>
    <t>cost of acute care after a stroke per patient</t>
  </si>
  <si>
    <t>cost of HT Care per patient per year</t>
  </si>
  <si>
    <t>2010 US dollars</t>
  </si>
  <si>
    <t>outpatient clinic visit</t>
  </si>
  <si>
    <t>Outpatient investigations (HF)</t>
  </si>
  <si>
    <t>inpatient investigations (HF)</t>
  </si>
  <si>
    <t>HF hospital care</t>
  </si>
  <si>
    <t>HF surgery costs</t>
  </si>
  <si>
    <t>medications for HF (outpatient)</t>
  </si>
  <si>
    <t>medications for HF (inpatient)</t>
  </si>
  <si>
    <t>rural nigeria</t>
  </si>
  <si>
    <t>2012 US dollars</t>
  </si>
  <si>
    <t>screening cost</t>
  </si>
  <si>
    <t>Kenya</t>
  </si>
  <si>
    <t xml:space="preserve">transport </t>
  </si>
  <si>
    <t>medicines</t>
  </si>
  <si>
    <t>user charges</t>
  </si>
  <si>
    <t>SCHEDULED CLINICS</t>
  </si>
  <si>
    <t>test</t>
  </si>
  <si>
    <t>DIAGNOSTIC VISIT</t>
  </si>
  <si>
    <t>MEDICINE COLLECTION</t>
  </si>
  <si>
    <t>IN-PATIENT ADMISSION</t>
  </si>
  <si>
    <t>SICK VISIT</t>
  </si>
  <si>
    <t>Hypertension</t>
  </si>
  <si>
    <t>Direct Costs</t>
  </si>
  <si>
    <t>tertiary hospital</t>
  </si>
  <si>
    <t>2012-2013</t>
  </si>
  <si>
    <t>Adejumo_2017</t>
  </si>
  <si>
    <t>monotherapy</t>
  </si>
  <si>
    <t>other combination</t>
  </si>
  <si>
    <t>CCB+Diuretic</t>
  </si>
  <si>
    <t>CCB+ACEI/ARB</t>
  </si>
  <si>
    <t>Diuretic+ACEI/ARB</t>
  </si>
  <si>
    <t>BB+Diuretic</t>
  </si>
  <si>
    <t>CCB+Diuretic+ACEI/ARB</t>
  </si>
  <si>
    <t>CCB+BB+diuretic</t>
  </si>
  <si>
    <t>CCB+BB+ACEI/ARB+diuretic</t>
  </si>
  <si>
    <t>Oyando_2020</t>
  </si>
  <si>
    <t>enalapril+hydrochlorothiazide+nifedipine</t>
  </si>
  <si>
    <t>nifedipine+hydrochlorothiazide</t>
  </si>
  <si>
    <t>nifedipine+enalapril</t>
  </si>
  <si>
    <t>enalapril+hydrochlorothiazide</t>
  </si>
  <si>
    <t>Combination Therapies</t>
  </si>
  <si>
    <t>centrally-acting alpha adrenoceptor blockers</t>
  </si>
  <si>
    <t xml:space="preserve"> fixed dose combinations</t>
  </si>
  <si>
    <t>alpha adrenoceptor blockers</t>
  </si>
  <si>
    <t>angiotensin receptor blockers</t>
  </si>
  <si>
    <t>Ace Inhibitors</t>
  </si>
  <si>
    <t>calcium channel blockers</t>
  </si>
  <si>
    <t>beta blockers</t>
  </si>
  <si>
    <t>thiazide diuretics</t>
  </si>
  <si>
    <t>centrally acting alpha-adrenergic agonists</t>
  </si>
  <si>
    <t>nifedipine</t>
  </si>
  <si>
    <t>hydrochlorothiazide</t>
  </si>
  <si>
    <t>Enalapril</t>
  </si>
  <si>
    <t>Percentage of patients receiving types of treatment</t>
  </si>
  <si>
    <t xml:space="preserve"> </t>
  </si>
  <si>
    <t>Prevelance of ICU Admissions</t>
  </si>
  <si>
    <t>teaching hospital</t>
  </si>
  <si>
    <t>575 HT patients</t>
  </si>
  <si>
    <t>2000-2002</t>
  </si>
  <si>
    <t>Ukoh_2007</t>
  </si>
  <si>
    <t>Left Ventricular Failure</t>
  </si>
  <si>
    <t>2009-2010</t>
  </si>
  <si>
    <t>Ogah_2014</t>
  </si>
  <si>
    <t>Arrythmias</t>
  </si>
  <si>
    <t>Pulmonary Embolism</t>
  </si>
  <si>
    <t>Electrolyte Imbalance</t>
  </si>
  <si>
    <t>Anemia</t>
  </si>
  <si>
    <t>Multi-Infract Dementia</t>
  </si>
  <si>
    <t>Acute Renal Failure</t>
  </si>
  <si>
    <t>Uncontrolled BP</t>
  </si>
  <si>
    <t>Hypertensive Encephalopathy</t>
  </si>
  <si>
    <t>.031 of HT admissions</t>
  </si>
  <si>
    <t>Chronic Renal Failure</t>
  </si>
  <si>
    <t>Infection</t>
  </si>
  <si>
    <t>.066 of HT cases</t>
  </si>
  <si>
    <t>Cerebrovascular Accident</t>
  </si>
  <si>
    <t>Transient Cerebral Ischaemic Attacks</t>
  </si>
  <si>
    <t>.444 of mortality  severe hypertension cases</t>
  </si>
  <si>
    <t xml:space="preserve">tertiary hopital </t>
  </si>
  <si>
    <t>2010-2011</t>
  </si>
  <si>
    <t>Kolo_2012</t>
  </si>
  <si>
    <t xml:space="preserve">Stroke </t>
  </si>
  <si>
    <t>.051 of HT admissions</t>
  </si>
  <si>
    <t>Congestive Cardiac Failure</t>
  </si>
  <si>
    <t>.026 of HT admissions</t>
  </si>
  <si>
    <t>Severe Hypertension</t>
  </si>
  <si>
    <t>University of Nigeria Teaching Hospital, Enugu</t>
  </si>
  <si>
    <t>2003-2008</t>
  </si>
  <si>
    <t>Ike_2009</t>
  </si>
  <si>
    <t>Myocardial Infraction</t>
  </si>
  <si>
    <t>.265 of cases and .461 of HT complications</t>
  </si>
  <si>
    <t xml:space="preserve">tertiary teching hospital </t>
  </si>
  <si>
    <t>.278 of severe HT cases</t>
  </si>
  <si>
    <t>1995-2000</t>
  </si>
  <si>
    <t>Isezuo_2003</t>
  </si>
  <si>
    <t>HT related morbidities</t>
  </si>
  <si>
    <t>2000-20002</t>
  </si>
  <si>
    <t>.54 of HT cases</t>
  </si>
  <si>
    <t>.36 of HT cases</t>
  </si>
  <si>
    <t>1995-1999</t>
  </si>
  <si>
    <t>Arodiwe_2009</t>
  </si>
  <si>
    <t>General HT Related Diseases</t>
  </si>
  <si>
    <t>Prevelacnce of Hospitlal Admissions</t>
  </si>
  <si>
    <t>Dada_2005</t>
  </si>
  <si>
    <t>2005-2006</t>
  </si>
  <si>
    <t>Gu_2010</t>
  </si>
  <si>
    <t>outpatient departmant</t>
  </si>
  <si>
    <t>124 HT patient</t>
  </si>
  <si>
    <t>Ekore_2009</t>
  </si>
  <si>
    <t>415 HT patients</t>
  </si>
  <si>
    <t>Left Ventricular Hypertrophy</t>
  </si>
  <si>
    <t>RVSD</t>
  </si>
  <si>
    <t>RVDD</t>
  </si>
  <si>
    <t>encephalopathy</t>
  </si>
  <si>
    <t>Angina</t>
  </si>
  <si>
    <t xml:space="preserve">left Atrial Enlargement </t>
  </si>
  <si>
    <t>hypertensive target organ damage</t>
  </si>
  <si>
    <t>nephropathy</t>
  </si>
  <si>
    <t>choroidopathy</t>
  </si>
  <si>
    <t>retinopathy</t>
  </si>
  <si>
    <t>medical department and dialysis center of teaching hospital</t>
  </si>
  <si>
    <t>1992-2002</t>
  </si>
  <si>
    <t>Alebiosu_2006</t>
  </si>
  <si>
    <t xml:space="preserve">Chronic Renal Failure </t>
  </si>
  <si>
    <t>atrial fibrilatoin</t>
  </si>
  <si>
    <t>Old infractions</t>
  </si>
  <si>
    <t>myocardial infarction</t>
  </si>
  <si>
    <t>Peripheral vascular  disease</t>
  </si>
  <si>
    <t>microalbuminuria</t>
  </si>
  <si>
    <t>gross proteinuria</t>
  </si>
  <si>
    <t>Myocardial infarction </t>
  </si>
  <si>
    <t>congestive heart failure</t>
  </si>
  <si>
    <t>medical and renal departments</t>
  </si>
  <si>
    <t>1990-2003</t>
  </si>
  <si>
    <t>Ulasi_2010</t>
  </si>
  <si>
    <t>Chronic Kidney Disease</t>
  </si>
  <si>
    <t>Prevelance of Complications</t>
  </si>
  <si>
    <t>rural Nigeria</t>
  </si>
  <si>
    <t>Rosenthaal_2016</t>
  </si>
  <si>
    <t>Lagos</t>
  </si>
  <si>
    <t>Okubadejo_2019</t>
  </si>
  <si>
    <t>urban NW Nigeria</t>
  </si>
  <si>
    <t>Bello_Ovos_2017</t>
  </si>
  <si>
    <t>outpatient department</t>
  </si>
  <si>
    <t>124 HT patients</t>
  </si>
  <si>
    <t>Stage 2</t>
  </si>
  <si>
    <t>Stage 1</t>
  </si>
  <si>
    <t>Prehypertension</t>
  </si>
  <si>
    <t>Severity</t>
  </si>
  <si>
    <t xml:space="preserve">.444 of mortality </t>
  </si>
  <si>
    <t>stroke from HT deaths</t>
  </si>
  <si>
    <t>1995-2008</t>
  </si>
  <si>
    <t>Arodiwe_2018</t>
  </si>
  <si>
    <t>cardiac arrest death</t>
  </si>
  <si>
    <t>1995-2007</t>
  </si>
  <si>
    <t>Arodiwe_2017</t>
  </si>
  <si>
    <t>ARF</t>
  </si>
  <si>
    <t>1995-2006</t>
  </si>
  <si>
    <t>Arodiwe_2016</t>
  </si>
  <si>
    <t>diabetic disorder</t>
  </si>
  <si>
    <t>1995-2005</t>
  </si>
  <si>
    <t>Arodiwe_2015</t>
  </si>
  <si>
    <t>Myocardiac Arrest</t>
  </si>
  <si>
    <t>0.364 of HT deaths</t>
  </si>
  <si>
    <t>1995-2004</t>
  </si>
  <si>
    <t>Arodiwe_2014</t>
  </si>
  <si>
    <t>1995-2003</t>
  </si>
  <si>
    <t>Arodiwe_2013</t>
  </si>
  <si>
    <t>Multi-Infact Dementia death</t>
  </si>
  <si>
    <t>1995-2002</t>
  </si>
  <si>
    <t>Arodiwe_2012</t>
  </si>
  <si>
    <t>HT chronic reanal failure death</t>
  </si>
  <si>
    <t>1995-2001</t>
  </si>
  <si>
    <t>Arodiwe_2011</t>
  </si>
  <si>
    <t>HT encephalopathy</t>
  </si>
  <si>
    <t>Arodiwe_2010</t>
  </si>
  <si>
    <t>HT death due to  cerebovascular accident</t>
  </si>
  <si>
    <t>HT related deaths in Nigeria</t>
  </si>
  <si>
    <t xml:space="preserve">0.45 of all deaths were due to HT emergencies </t>
  </si>
  <si>
    <t>191 deaths due to HT</t>
  </si>
  <si>
    <t>Hypertension Related Death (total</t>
  </si>
  <si>
    <t>Prevelance of Outcomes</t>
  </si>
  <si>
    <t>60+</t>
  </si>
  <si>
    <t>30-60</t>
  </si>
  <si>
    <t>16-29</t>
  </si>
  <si>
    <t>0-15</t>
  </si>
  <si>
    <t xml:space="preserve">Total </t>
  </si>
  <si>
    <t>Male</t>
  </si>
  <si>
    <t>Female</t>
  </si>
  <si>
    <t>Prevalence Estimate</t>
  </si>
  <si>
    <t>Population Size</t>
  </si>
  <si>
    <t>Year of Data</t>
  </si>
  <si>
    <t>Western Kenya</t>
  </si>
  <si>
    <t>Pastakia_2013</t>
  </si>
  <si>
    <t>Follow-up rates for home-based diabetes screening</t>
  </si>
  <si>
    <t>Follow-up rates for community-based diabetes screening</t>
  </si>
  <si>
    <t>% Returning for follow-up at a clinic</t>
  </si>
  <si>
    <t>% Positive for diabetes in initial screening</t>
  </si>
  <si>
    <t>12 SSA countries, not including Nigeria</t>
  </si>
  <si>
    <t>Atun_2017</t>
  </si>
  <si>
    <t>Progression through full care cascade</t>
  </si>
  <si>
    <t>Received Medication</t>
  </si>
  <si>
    <t>Received Advice from Care Provider</t>
  </si>
  <si>
    <t>Made Aware of Diagnosis</t>
  </si>
  <si>
    <t>Glucose Measured</t>
  </si>
  <si>
    <t>Stages of Care Cascade (% of Diabetics Reaching Each Stage)</t>
  </si>
  <si>
    <t>Mali</t>
  </si>
  <si>
    <t>Random sample of 500 diabetics</t>
  </si>
  <si>
    <t>Bermudez-Tamayo_2017</t>
  </si>
  <si>
    <t>Direct Medical Costs of Diabetes</t>
  </si>
  <si>
    <t>Total population estimate</t>
  </si>
  <si>
    <t>Afroz_2018</t>
  </si>
  <si>
    <t>Cost of Presenteeism due to Diabetes</t>
  </si>
  <si>
    <t>Cost of Absenteeism due to Diabetes</t>
  </si>
  <si>
    <t>SSA</t>
  </si>
  <si>
    <t>Cost of Mortality due to Diabetes</t>
  </si>
  <si>
    <t>Cost per Person (Annually, in $)</t>
  </si>
  <si>
    <t>Total Annual Cost ($)</t>
  </si>
  <si>
    <t>Costs of Absenteeism, Presenteeism, and Mortality</t>
  </si>
  <si>
    <t>Accu-Chek</t>
  </si>
  <si>
    <t>Toyin_2019</t>
  </si>
  <si>
    <t>Strips Refill Cost Estimate</t>
  </si>
  <si>
    <t>Eshemokha_2019</t>
  </si>
  <si>
    <t>Test Kit Cost Estimate</t>
  </si>
  <si>
    <t>Cost Estimate ($)</t>
  </si>
  <si>
    <t>Test Kit Brand</t>
  </si>
  <si>
    <t>Cost of Diabetes Test Kits</t>
  </si>
  <si>
    <t>Average Estimate, SSA</t>
  </si>
  <si>
    <t>1500 diabetics from hospitals and outpatient clinics</t>
  </si>
  <si>
    <t>Hall_2011</t>
  </si>
  <si>
    <t>Total Population Estimate</t>
  </si>
  <si>
    <t>Cameroon</t>
  </si>
  <si>
    <t>Foot Ulcers</t>
  </si>
  <si>
    <t>Pastakia_2017</t>
  </si>
  <si>
    <t>Gill_2009</t>
  </si>
  <si>
    <t>Cataracts</t>
  </si>
  <si>
    <t>Nephropathy</t>
  </si>
  <si>
    <t>108 diabetics from an outpatient clinic</t>
  </si>
  <si>
    <t>Sudan</t>
  </si>
  <si>
    <t>Neuropathy</t>
  </si>
  <si>
    <t>Nigeria and Ghana</t>
  </si>
  <si>
    <t>840 diabetics from outpatient clinics</t>
  </si>
  <si>
    <t>100 diabetics from an outpatient clinic</t>
  </si>
  <si>
    <t>Egypt</t>
  </si>
  <si>
    <t>South Africa</t>
  </si>
  <si>
    <t>Retinopathy</t>
  </si>
  <si>
    <t xml:space="preserve">Severity </t>
  </si>
  <si>
    <t>Rosendaal_2016</t>
  </si>
  <si>
    <t>Rosenaal, Hendriks, et al</t>
  </si>
  <si>
    <t>Costs and Cost-Effectiveness of Hypertension
Screening and Treatment in Adults with
Hypertension in Rural Nigeria in the Context
of a Health Insurance Program</t>
  </si>
  <si>
    <t>Bello-Ovos_2017</t>
  </si>
  <si>
    <t>Bello-Ovos, Asuke, et al</t>
  </si>
  <si>
    <t>Prevalence and correlates of hypertension and diabetes mellitus
in an urban community in North-Western Nigeria</t>
  </si>
  <si>
    <t xml:space="preserve">Okubadejo, Ozoh, et al </t>
  </si>
  <si>
    <t>Prevalence of hypertension and blood
pressure profile amongst urban-dwelling
adults in Nigeria: a comparative analysis
based on recent guideline recommendations</t>
  </si>
  <si>
    <t>Ngalesoni, Ruaho, et al</t>
  </si>
  <si>
    <t>Economic cost of primary prevention of
cardiovascular diseases in Tanzania</t>
  </si>
  <si>
    <t>Oyando, Njoroge, et al</t>
  </si>
  <si>
    <t>Patient costs of hypertension care in public health
care facilities in Kenya</t>
  </si>
  <si>
    <t>Ogah, Stewrt, et al</t>
  </si>
  <si>
    <t xml:space="preserve"> Economic Burden of Heart Failure:
Investigating Outpatient and Inpatient
Costs in Abeokuta, Southwest Nigeria</t>
  </si>
  <si>
    <t>Kabadi, Walker, et al</t>
  </si>
  <si>
    <t>THE COST OF TREATING STROKE IN URBAN AND RURAL TANZANIA: A 6-MONTH PILOT STUDY.</t>
  </si>
  <si>
    <t>Adisa,  Ilesanmi, et al</t>
  </si>
  <si>
    <t>Treatment adherence and blood pressure outcome among hypertensive out-patients in two tertiary hospitals in Sokoto, Northwestern Nigeria</t>
  </si>
  <si>
    <t>van de Vijver</t>
  </si>
  <si>
    <t>Introducing a model of cardiovascular prevention
in Nairobi’s slums by integrating a public health
and private-sector approach: the SCALE-UP study</t>
  </si>
  <si>
    <t>Isezou_2003</t>
  </si>
  <si>
    <t>Isezou</t>
  </si>
  <si>
    <t>Seasonal variation in hospitalisation for
hypertension-related morbidities in Sokoto, northwestern
Nigeria</t>
  </si>
  <si>
    <t xml:space="preserve">Gu, Ai, et al </t>
  </si>
  <si>
    <t>Prevalence of left ventricular diastolic dysfunction in newly diagnosed
Nigerians with systemic hypertension: a pulsed wave Doppler
echocardiographic study</t>
  </si>
  <si>
    <t>Ekore_2012</t>
  </si>
  <si>
    <t>Ekore, Ajayi, et al</t>
  </si>
  <si>
    <t>Case finding for hypertension in young adult patients attending a
Missionary Hospital in Nigeria</t>
  </si>
  <si>
    <t>Berry, Parker, et al</t>
  </si>
  <si>
    <t>Quantifying unmet need for
hypertension care in South Africa
through a care cascade: evidence from
the SANHANES, 2011-2012</t>
  </si>
  <si>
    <t>Ogah_2014_1</t>
  </si>
  <si>
    <t>Ogah</t>
  </si>
  <si>
    <t>Hypertensive heart failure in Nigerian Africans: insights from the Abeokuta heart failure registry.</t>
  </si>
  <si>
    <t>Adejumo_Okaka, et. al</t>
  </si>
  <si>
    <t>Prescription pattern of antihypertensive medications
and blood pressure control among hypertensive
outpatients at the University of Benin Teaching
Hospital in Benin City, Nigeria</t>
  </si>
  <si>
    <t>Olapado</t>
  </si>
  <si>
    <t>Target-organ damage and cardiovascular complications in hypertensive Nigerian Yoruba adults: a cross-sectional study</t>
  </si>
  <si>
    <t>Kolo, Jibrin, et al</t>
  </si>
  <si>
    <t>Hypertension-Related Admissions and Outcome in a Tertiary Hospital in Northeast Nigeria</t>
  </si>
  <si>
    <t xml:space="preserve">Dada, Age, et. al </t>
  </si>
  <si>
    <t>Standard electrocardiographic criteria for left ventricular hypertrophy in
Nigerian hypertensives</t>
  </si>
  <si>
    <t>Ukoh</t>
  </si>
  <si>
    <t>Admission of hypertensive patients at the University of Benin Teaching Hospital, Nigeria</t>
  </si>
  <si>
    <t>Arodiwe, Ike, et. al</t>
  </si>
  <si>
    <t>Case Fatality Among Hypertension-Related Admissions in Enugu, Nigeria</t>
  </si>
  <si>
    <t>Ike_2008</t>
  </si>
  <si>
    <t xml:space="preserve">Ike, et a </t>
  </si>
  <si>
    <t xml:space="preserve">Prevalence of Hypertension and Its Complications Among Medical Admissions at the University of Nigeria Teaching Hospital, Enugu (Study 2)
</t>
  </si>
  <si>
    <t>Lawal_2019</t>
  </si>
  <si>
    <t>Lawal, Balogun, et. al</t>
  </si>
  <si>
    <t>Carotid Intima-Media Thickness: A Surrogate Marker for Cardiovascular Disease in Chronic Kidney Disease Patients</t>
  </si>
  <si>
    <t>WHO AFRO</t>
  </si>
  <si>
    <t>A BURDEN: The indirect cost of illness in AFRICA</t>
  </si>
  <si>
    <t>Onwuchekwa_2010</t>
  </si>
  <si>
    <t>Onwuchekwa, Chinenye</t>
  </si>
  <si>
    <t>Clinical profile of hypertension at a University
Teaching Hospital in Nigeria</t>
  </si>
  <si>
    <t>Nelissen, Okwar, et. al</t>
  </si>
  <si>
    <t>Low uptake of hypertension care after community
hypertension screening events in Lagos, Nigeria</t>
  </si>
  <si>
    <t>Afilaka, Toyin</t>
  </si>
  <si>
    <t>Which Blood Glucose Testing Equipment Should You Buy if You Live in Nigeria?</t>
  </si>
  <si>
    <t>Eshemokha, Udomoh</t>
  </si>
  <si>
    <t>Accu-Chek Glucometer Price in Nigeria</t>
  </si>
  <si>
    <t>Bermudez-Tamayo, Clara, et al.</t>
  </si>
  <si>
    <t>Direct and Indirect Costs of Diabetes Mellitus in Mali: A Case-Control Study</t>
  </si>
  <si>
    <t>Afroz, Afsana, et al.</t>
  </si>
  <si>
    <t>Cost of Illness of Type 2 Diabetes Mellitus in Low and Lower-Middle Income Countries: A Systematic Review</t>
  </si>
  <si>
    <t>Pastakia, Sonak D., et al.</t>
  </si>
  <si>
    <t>Screening for Diabetes and Hypertension in a Rural Low-Income Setting in Western Kenya Utilizing Home-Based and Community-Based Strategies</t>
  </si>
  <si>
    <t>Diabetes in Sub-Saharan Africa -- From Policy to Practice to Progress: Targeting the Existing Gaps for Future Care for Diabetes</t>
  </si>
  <si>
    <t>Hall, Victoria, et al.</t>
  </si>
  <si>
    <t>Diabetes in Sub-Saharan Africa, 1991-2011: Epidemiology and Public Health Implications. A Systematic Review</t>
  </si>
  <si>
    <t>Akanji_1990</t>
  </si>
  <si>
    <t>Akanji, A.O., Adetuyidi, A.</t>
  </si>
  <si>
    <t>The Pattern of Presentation of Foot Lesions in Nigerian Diabetic Patients</t>
  </si>
  <si>
    <t>Atun, Rifat, et al.</t>
  </si>
  <si>
    <t>Diabetes in Sub-Saharan Africa: From Clinical Care to Health Policy</t>
  </si>
  <si>
    <t>Gezawa_2019</t>
  </si>
  <si>
    <t>Gezawa, Ibrahim D., et al.</t>
  </si>
  <si>
    <t>Anemia in Patients with Diabetic Foot Ulcer and its Impact on Disease Outcome Among Nigerians</t>
  </si>
  <si>
    <t>Adibe_2018</t>
  </si>
  <si>
    <t>Adibe, Maxwell Ogochukwu, et al.</t>
  </si>
  <si>
    <t>Evaluation of Health Status of Type 2 Diabetes Outpatients Receiving Care in a Tertiary Hospital in Nigeria</t>
  </si>
  <si>
    <t>Gill, G.V., et al.</t>
  </si>
  <si>
    <t>A Sub-Saharan African Perspective of Diabetes</t>
  </si>
  <si>
    <t>Peer_2013</t>
  </si>
  <si>
    <t>Peer, Nasheeta, et al.</t>
  </si>
  <si>
    <t>Diabetes in the Africa Region: An Update</t>
  </si>
  <si>
    <t>Dropbox ID</t>
  </si>
  <si>
    <t>Citation</t>
  </si>
  <si>
    <t>Source Name</t>
  </si>
  <si>
    <t>Sheet Name</t>
  </si>
  <si>
    <t>Description</t>
  </si>
  <si>
    <t>Source</t>
  </si>
  <si>
    <t>http://ghdx.healthdata.org/record/ihme-data/gbd-2017-population-estimates-1950-2017</t>
  </si>
  <si>
    <t>http://ghdx.healthdata.org/record/ihme-data/gbd-2017-fertility-estimates-1950-2017</t>
  </si>
  <si>
    <t>https://population.un.org/wpp/Download/Standard/Mortality/</t>
  </si>
  <si>
    <t>Fertility data</t>
  </si>
  <si>
    <t>Mortality data</t>
  </si>
  <si>
    <t>National projections</t>
  </si>
  <si>
    <t>Age-group projections</t>
  </si>
  <si>
    <t>Model pop</t>
  </si>
  <si>
    <t>Description of age-groups and aging parameters</t>
  </si>
  <si>
    <t>Pop data</t>
  </si>
  <si>
    <t>National population data from 1990-2017</t>
  </si>
  <si>
    <t>National fertility data from 1990-2017</t>
  </si>
  <si>
    <t>National mortality data from 1990-2017</t>
  </si>
  <si>
    <t>Projection of age-group population based on average estimates</t>
  </si>
  <si>
    <t>Projection of national population based on average estimates</t>
  </si>
  <si>
    <t>South Africa Data for Comparison</t>
  </si>
  <si>
    <t>Prevalence data</t>
  </si>
  <si>
    <t>Age-group prevalence</t>
  </si>
  <si>
    <t>Diabetes parms</t>
  </si>
  <si>
    <t>Hypertension parms</t>
  </si>
  <si>
    <t>References</t>
  </si>
  <si>
    <t>Starting values for model population</t>
  </si>
  <si>
    <t>HIV, diabetes, and hypertension prevalnce data for Nigeria</t>
  </si>
  <si>
    <t>Age-group HIV, diabetes, and hypertension prevalnce data for Nigeria</t>
  </si>
  <si>
    <t>Parameter value estimates for diabetes</t>
  </si>
  <si>
    <t>Parameter value estimates for hypertension</t>
  </si>
  <si>
    <t>References for parameter value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</si>
</sst>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m\-d"/>
    <numFmt numFmtId="165" formatCode="0.000000000000"/>
    <numFmt numFmtId="166" formatCode="0.00000000"/>
    <numFmt numFmtId="167" formatCode="0.0000000"/>
    <numFmt numFmtId="168" formatCode="0.0000000000000"/>
    <numFmt numFmtId="169" formatCode="0.000000000"/>
    <numFmt numFmtId="170" formatCode="0.00000000000"/>
    <numFmt numFmtId="171" formatCode="0.00000000000E+00"/>
    <numFmt numFmtId="172" formatCode="0.000000"/>
    <numFmt numFmtId="173" formatCode="0.0000000000"/>
    <numFmt numFmtId="174" formatCode="0.000"/>
    <numFmt numFmtId="175" formatCode="0.00000"/>
    <numFmt numFmtId="176" formatCode="0.00000000000000E+00"/>
    <numFmt numFmtId="177" formatCode="0.0000"/>
    <numFmt numFmtId="178" formatCode="0.0000000000E+00"/>
    <numFmt numFmtId="179" formatCode="[$TZS]\ #,##0.00"/>
  </numFmts>
  <fonts count="35">
    <font>
      <sz val="12"/>
      <color theme="1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ajor"/>
    </font>
    <font>
      <sz val="10"/>
      <color theme="1"/>
      <name val="Helvetica Neue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Helvetica Neue"/>
      <family val="2"/>
    </font>
    <font>
      <sz val="10"/>
      <color theme="1"/>
      <name val="Times"/>
      <family val="1"/>
    </font>
    <font>
      <sz val="12"/>
      <name val="Arial"/>
      <family val="2"/>
    </font>
    <font>
      <b/>
      <sz val="12"/>
      <color rgb="FF000000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i/>
      <u/>
      <sz val="12"/>
      <name val="Calibri"/>
      <family val="2"/>
    </font>
    <font>
      <i/>
      <sz val="12"/>
      <name val="Calibri"/>
      <family val="2"/>
    </font>
    <font>
      <b/>
      <i/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theme="1"/>
      <name val="Helvetica"/>
      <family val="2"/>
    </font>
    <font>
      <sz val="12"/>
      <color theme="1"/>
      <name val="Times"/>
      <family val="1"/>
    </font>
    <font>
      <b/>
      <sz val="12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FF3CB"/>
        <bgColor rgb="FFFBE4D5"/>
      </patternFill>
    </fill>
    <fill>
      <patternFill patternType="solid">
        <fgColor theme="9" tint="0.79998168889431442"/>
        <bgColor rgb="FFFEF2CB"/>
      </patternFill>
    </fill>
    <fill>
      <patternFill patternType="solid">
        <fgColor theme="9" tint="0.79998168889431442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E2EFD9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53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" fontId="5" fillId="0" borderId="0" xfId="0" applyNumberFormat="1" applyFont="1"/>
    <xf numFmtId="0" fontId="6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0" fillId="0" borderId="0" xfId="0"/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 indent="5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2" fillId="0" borderId="0" xfId="0" applyNumberFormat="1" applyFont="1"/>
    <xf numFmtId="0" fontId="10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0" fillId="3" borderId="0" xfId="0" applyFill="1"/>
    <xf numFmtId="49" fontId="7" fillId="0" borderId="0" xfId="0" applyNumberFormat="1" applyFont="1"/>
    <xf numFmtId="0" fontId="11" fillId="0" borderId="0" xfId="0" applyFont="1"/>
    <xf numFmtId="1" fontId="12" fillId="0" borderId="0" xfId="0" applyNumberFormat="1" applyFont="1" applyAlignment="1"/>
    <xf numFmtId="0" fontId="0" fillId="0" borderId="0" xfId="0" applyFill="1"/>
    <xf numFmtId="0" fontId="7" fillId="0" borderId="0" xfId="0" applyFont="1" applyFill="1"/>
    <xf numFmtId="0" fontId="13" fillId="0" borderId="0" xfId="0" applyFont="1"/>
    <xf numFmtId="0" fontId="4" fillId="0" borderId="0" xfId="0" applyFont="1"/>
    <xf numFmtId="0" fontId="13" fillId="4" borderId="0" xfId="0" applyFont="1" applyFill="1"/>
    <xf numFmtId="0" fontId="0" fillId="4" borderId="0" xfId="0" applyFill="1"/>
    <xf numFmtId="0" fontId="2" fillId="0" borderId="0" xfId="0" applyFont="1" applyAlignment="1"/>
    <xf numFmtId="164" fontId="14" fillId="0" borderId="0" xfId="0" applyNumberFormat="1" applyFont="1" applyAlignment="1">
      <alignment horizontal="left"/>
    </xf>
    <xf numFmtId="0" fontId="13" fillId="0" borderId="0" xfId="0" applyFont="1" applyAlignment="1"/>
    <xf numFmtId="0" fontId="0" fillId="5" borderId="0" xfId="0" applyFont="1" applyFill="1" applyAlignment="1"/>
    <xf numFmtId="0" fontId="4" fillId="3" borderId="0" xfId="0" applyFont="1" applyFill="1"/>
    <xf numFmtId="0" fontId="4" fillId="0" borderId="0" xfId="0" applyFont="1" applyAlignment="1"/>
    <xf numFmtId="0" fontId="15" fillId="0" borderId="0" xfId="0" applyFont="1"/>
    <xf numFmtId="49" fontId="16" fillId="0" borderId="9" xfId="0" applyNumberFormat="1" applyFont="1" applyBorder="1" applyAlignment="1">
      <alignment vertical="top"/>
    </xf>
    <xf numFmtId="165" fontId="16" fillId="0" borderId="9" xfId="0" applyNumberFormat="1" applyFont="1" applyBorder="1" applyAlignment="1">
      <alignment vertical="top"/>
    </xf>
    <xf numFmtId="0" fontId="16" fillId="0" borderId="10" xfId="0" applyFont="1" applyBorder="1" applyAlignment="1">
      <alignment vertical="top"/>
    </xf>
    <xf numFmtId="166" fontId="16" fillId="0" borderId="9" xfId="0" applyNumberFormat="1" applyFont="1" applyBorder="1" applyAlignment="1">
      <alignment vertical="top"/>
    </xf>
    <xf numFmtId="167" fontId="16" fillId="0" borderId="9" xfId="0" applyNumberFormat="1" applyFont="1" applyBorder="1" applyAlignment="1">
      <alignment vertical="top"/>
    </xf>
    <xf numFmtId="0" fontId="16" fillId="0" borderId="0" xfId="0" applyFont="1" applyAlignment="1">
      <alignment vertical="top"/>
    </xf>
    <xf numFmtId="168" fontId="16" fillId="0" borderId="10" xfId="0" applyNumberFormat="1" applyFont="1" applyBorder="1" applyAlignment="1">
      <alignment vertical="top"/>
    </xf>
    <xf numFmtId="169" fontId="16" fillId="0" borderId="9" xfId="0" applyNumberFormat="1" applyFont="1" applyBorder="1" applyAlignment="1">
      <alignment vertical="top"/>
    </xf>
    <xf numFmtId="170" fontId="6" fillId="0" borderId="9" xfId="0" applyNumberFormat="1" applyFont="1" applyBorder="1" applyAlignment="1">
      <alignment vertical="top"/>
    </xf>
    <xf numFmtId="170" fontId="16" fillId="0" borderId="9" xfId="0" applyNumberFormat="1" applyFont="1" applyBorder="1" applyAlignment="1">
      <alignment vertical="top"/>
    </xf>
    <xf numFmtId="0" fontId="16" fillId="0" borderId="9" xfId="0" applyFont="1" applyBorder="1" applyAlignment="1">
      <alignment vertical="top"/>
    </xf>
    <xf numFmtId="171" fontId="16" fillId="0" borderId="10" xfId="0" applyNumberFormat="1" applyFont="1" applyBorder="1" applyAlignment="1">
      <alignment vertical="top"/>
    </xf>
    <xf numFmtId="168" fontId="16" fillId="0" borderId="9" xfId="0" applyNumberFormat="1" applyFont="1" applyBorder="1" applyAlignment="1">
      <alignment vertical="top"/>
    </xf>
    <xf numFmtId="165" fontId="6" fillId="0" borderId="9" xfId="0" applyNumberFormat="1" applyFont="1" applyBorder="1" applyAlignment="1">
      <alignment vertical="top"/>
    </xf>
    <xf numFmtId="172" fontId="16" fillId="0" borderId="9" xfId="0" applyNumberFormat="1" applyFont="1" applyBorder="1" applyAlignment="1">
      <alignment vertical="top"/>
    </xf>
    <xf numFmtId="173" fontId="16" fillId="0" borderId="9" xfId="0" applyNumberFormat="1" applyFont="1" applyBorder="1" applyAlignment="1">
      <alignment vertical="top"/>
    </xf>
    <xf numFmtId="168" fontId="16" fillId="0" borderId="0" xfId="0" applyNumberFormat="1" applyFont="1" applyAlignment="1">
      <alignment vertical="top"/>
    </xf>
    <xf numFmtId="173" fontId="6" fillId="0" borderId="9" xfId="0" applyNumberFormat="1" applyFont="1" applyBorder="1" applyAlignment="1">
      <alignment vertical="top"/>
    </xf>
    <xf numFmtId="165" fontId="16" fillId="0" borderId="10" xfId="0" applyNumberFormat="1" applyFont="1" applyBorder="1" applyAlignment="1">
      <alignment vertical="top"/>
    </xf>
    <xf numFmtId="173" fontId="16" fillId="0" borderId="10" xfId="0" applyNumberFormat="1" applyFont="1" applyBorder="1" applyAlignment="1">
      <alignment vertical="top"/>
    </xf>
    <xf numFmtId="175" fontId="16" fillId="0" borderId="9" xfId="0" applyNumberFormat="1" applyFont="1" applyBorder="1" applyAlignment="1">
      <alignment vertical="top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6" fillId="0" borderId="9" xfId="0" applyNumberFormat="1" applyFont="1" applyBorder="1" applyAlignment="1">
      <alignment vertical="top"/>
    </xf>
    <xf numFmtId="49" fontId="16" fillId="0" borderId="9" xfId="0" applyNumberFormat="1" applyFont="1" applyFill="1" applyBorder="1" applyAlignment="1">
      <alignment vertical="top"/>
    </xf>
    <xf numFmtId="168" fontId="16" fillId="0" borderId="9" xfId="0" applyNumberFormat="1" applyFont="1" applyFill="1" applyBorder="1" applyAlignment="1">
      <alignment vertical="top"/>
    </xf>
    <xf numFmtId="0" fontId="16" fillId="0" borderId="10" xfId="0" applyFont="1" applyFill="1" applyBorder="1" applyAlignment="1">
      <alignment vertical="top"/>
    </xf>
    <xf numFmtId="169" fontId="16" fillId="0" borderId="9" xfId="0" applyNumberFormat="1" applyFont="1" applyFill="1" applyBorder="1" applyAlignment="1">
      <alignment vertical="top"/>
    </xf>
    <xf numFmtId="172" fontId="16" fillId="0" borderId="9" xfId="0" applyNumberFormat="1" applyFont="1" applyFill="1" applyBorder="1" applyAlignment="1">
      <alignment vertical="top"/>
    </xf>
    <xf numFmtId="0" fontId="16" fillId="0" borderId="0" xfId="0" applyFont="1" applyFill="1" applyAlignment="1">
      <alignment vertical="top"/>
    </xf>
    <xf numFmtId="167" fontId="16" fillId="0" borderId="9" xfId="0" applyNumberFormat="1" applyFont="1" applyFill="1" applyBorder="1" applyAlignment="1">
      <alignment vertical="top"/>
    </xf>
    <xf numFmtId="168" fontId="16" fillId="0" borderId="10" xfId="0" applyNumberFormat="1" applyFont="1" applyFill="1" applyBorder="1" applyAlignment="1">
      <alignment vertical="top"/>
    </xf>
    <xf numFmtId="170" fontId="16" fillId="0" borderId="9" xfId="0" applyNumberFormat="1" applyFont="1" applyFill="1" applyBorder="1" applyAlignment="1">
      <alignment vertical="top"/>
    </xf>
    <xf numFmtId="169" fontId="6" fillId="0" borderId="9" xfId="0" applyNumberFormat="1" applyFont="1" applyFill="1" applyBorder="1" applyAlignment="1">
      <alignment vertical="top"/>
    </xf>
    <xf numFmtId="0" fontId="16" fillId="0" borderId="9" xfId="0" applyFont="1" applyFill="1" applyBorder="1" applyAlignment="1">
      <alignment vertical="top"/>
    </xf>
    <xf numFmtId="165" fontId="16" fillId="0" borderId="9" xfId="0" applyNumberFormat="1" applyFont="1" applyFill="1" applyBorder="1" applyAlignment="1">
      <alignment vertical="top"/>
    </xf>
    <xf numFmtId="168" fontId="16" fillId="0" borderId="0" xfId="0" applyNumberFormat="1" applyFont="1" applyFill="1" applyAlignment="1">
      <alignment vertical="top"/>
    </xf>
    <xf numFmtId="173" fontId="6" fillId="0" borderId="9" xfId="0" applyNumberFormat="1" applyFont="1" applyFill="1" applyBorder="1" applyAlignment="1">
      <alignment vertical="top"/>
    </xf>
    <xf numFmtId="165" fontId="16" fillId="0" borderId="10" xfId="0" applyNumberFormat="1" applyFont="1" applyFill="1" applyBorder="1" applyAlignment="1">
      <alignment vertical="top"/>
    </xf>
    <xf numFmtId="173" fontId="16" fillId="0" borderId="9" xfId="0" applyNumberFormat="1" applyFont="1" applyFill="1" applyBorder="1" applyAlignment="1">
      <alignment vertical="top"/>
    </xf>
    <xf numFmtId="170" fontId="16" fillId="0" borderId="10" xfId="0" applyNumberFormat="1" applyFont="1" applyFill="1" applyBorder="1" applyAlignment="1">
      <alignment vertical="top"/>
    </xf>
    <xf numFmtId="174" fontId="16" fillId="0" borderId="9" xfId="0" applyNumberFormat="1" applyFont="1" applyFill="1" applyBorder="1" applyAlignment="1">
      <alignment vertical="top"/>
    </xf>
    <xf numFmtId="165" fontId="16" fillId="0" borderId="0" xfId="0" applyNumberFormat="1" applyFont="1" applyFill="1" applyAlignment="1">
      <alignment vertical="top"/>
    </xf>
    <xf numFmtId="170" fontId="6" fillId="0" borderId="9" xfId="0" applyNumberFormat="1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vertical="top"/>
    </xf>
    <xf numFmtId="175" fontId="16" fillId="0" borderId="9" xfId="0" applyNumberFormat="1" applyFont="1" applyFill="1" applyBorder="1" applyAlignment="1">
      <alignment vertical="top"/>
    </xf>
    <xf numFmtId="166" fontId="16" fillId="0" borderId="9" xfId="0" applyNumberFormat="1" applyFont="1" applyFill="1" applyBorder="1" applyAlignment="1">
      <alignment vertical="top"/>
    </xf>
    <xf numFmtId="49" fontId="16" fillId="4" borderId="7" xfId="0" applyNumberFormat="1" applyFont="1" applyFill="1" applyBorder="1" applyAlignment="1">
      <alignment vertical="top"/>
    </xf>
    <xf numFmtId="170" fontId="16" fillId="4" borderId="7" xfId="0" applyNumberFormat="1" applyFont="1" applyFill="1" applyBorder="1" applyAlignment="1">
      <alignment vertical="top"/>
    </xf>
    <xf numFmtId="0" fontId="16" fillId="4" borderId="8" xfId="0" applyFont="1" applyFill="1" applyBorder="1" applyAlignment="1">
      <alignment vertical="top"/>
    </xf>
    <xf numFmtId="169" fontId="16" fillId="4" borderId="7" xfId="0" applyNumberFormat="1" applyFont="1" applyFill="1" applyBorder="1" applyAlignment="1">
      <alignment vertical="top"/>
    </xf>
    <xf numFmtId="175" fontId="16" fillId="4" borderId="7" xfId="0" applyNumberFormat="1" applyFont="1" applyFill="1" applyBorder="1" applyAlignment="1">
      <alignment vertical="top"/>
    </xf>
    <xf numFmtId="168" fontId="16" fillId="4" borderId="11" xfId="0" applyNumberFormat="1" applyFont="1" applyFill="1" applyBorder="1" applyAlignment="1">
      <alignment vertical="top"/>
    </xf>
    <xf numFmtId="167" fontId="16" fillId="4" borderId="7" xfId="0" applyNumberFormat="1" applyFont="1" applyFill="1" applyBorder="1" applyAlignment="1">
      <alignment vertical="top"/>
    </xf>
    <xf numFmtId="0" fontId="16" fillId="4" borderId="11" xfId="0" applyFont="1" applyFill="1" applyBorder="1" applyAlignment="1">
      <alignment vertical="top"/>
    </xf>
    <xf numFmtId="173" fontId="6" fillId="4" borderId="7" xfId="0" applyNumberFormat="1" applyFont="1" applyFill="1" applyBorder="1" applyAlignment="1">
      <alignment vertical="top"/>
    </xf>
    <xf numFmtId="165" fontId="16" fillId="4" borderId="8" xfId="0" applyNumberFormat="1" applyFont="1" applyFill="1" applyBorder="1" applyAlignment="1">
      <alignment vertical="top"/>
    </xf>
    <xf numFmtId="168" fontId="16" fillId="4" borderId="8" xfId="0" applyNumberFormat="1" applyFont="1" applyFill="1" applyBorder="1" applyAlignment="1">
      <alignment vertical="top"/>
    </xf>
    <xf numFmtId="165" fontId="16" fillId="4" borderId="7" xfId="0" applyNumberFormat="1" applyFont="1" applyFill="1" applyBorder="1" applyAlignment="1">
      <alignment vertical="top"/>
    </xf>
    <xf numFmtId="0" fontId="16" fillId="4" borderId="7" xfId="0" applyFont="1" applyFill="1" applyBorder="1" applyAlignment="1">
      <alignment vertical="top"/>
    </xf>
    <xf numFmtId="172" fontId="16" fillId="4" borderId="7" xfId="0" applyNumberFormat="1" applyFont="1" applyFill="1" applyBorder="1" applyAlignment="1">
      <alignment vertical="top"/>
    </xf>
    <xf numFmtId="173" fontId="16" fillId="4" borderId="7" xfId="0" applyNumberFormat="1" applyFont="1" applyFill="1" applyBorder="1" applyAlignment="1">
      <alignment vertical="top"/>
    </xf>
    <xf numFmtId="49" fontId="6" fillId="4" borderId="7" xfId="0" applyNumberFormat="1" applyFont="1" applyFill="1" applyBorder="1" applyAlignment="1">
      <alignment vertical="top"/>
    </xf>
    <xf numFmtId="49" fontId="6" fillId="0" borderId="9" xfId="0" applyNumberFormat="1" applyFont="1" applyFill="1" applyBorder="1" applyAlignment="1">
      <alignment vertical="top"/>
    </xf>
    <xf numFmtId="0" fontId="7" fillId="0" borderId="0" xfId="0" applyFont="1" applyAlignment="1" applyProtection="1">
      <alignment horizontal="center"/>
      <protection locked="0"/>
    </xf>
    <xf numFmtId="0" fontId="7" fillId="0" borderId="12" xfId="0" applyFont="1" applyBorder="1" applyAlignment="1" applyProtection="1">
      <alignment horizontal="center"/>
      <protection locked="0"/>
    </xf>
    <xf numFmtId="0" fontId="0" fillId="0" borderId="12" xfId="0" applyBorder="1" applyAlignment="1">
      <alignment vertical="top"/>
    </xf>
    <xf numFmtId="173" fontId="0" fillId="0" borderId="12" xfId="0" applyNumberFormat="1" applyBorder="1" applyAlignment="1">
      <alignment vertical="top"/>
    </xf>
    <xf numFmtId="176" fontId="0" fillId="0" borderId="12" xfId="0" applyNumberFormat="1" applyBorder="1" applyAlignment="1">
      <alignment vertical="top"/>
    </xf>
    <xf numFmtId="0" fontId="17" fillId="0" borderId="12" xfId="0" applyFont="1" applyBorder="1" applyAlignment="1">
      <alignment vertical="top"/>
    </xf>
    <xf numFmtId="173" fontId="17" fillId="0" borderId="12" xfId="0" applyNumberFormat="1" applyFont="1" applyBorder="1" applyAlignment="1">
      <alignment vertical="top"/>
    </xf>
    <xf numFmtId="176" fontId="17" fillId="0" borderId="12" xfId="0" applyNumberFormat="1" applyFont="1" applyBorder="1" applyAlignment="1">
      <alignment vertical="top"/>
    </xf>
    <xf numFmtId="0" fontId="17" fillId="0" borderId="12" xfId="0" applyFont="1" applyFill="1" applyBorder="1" applyAlignment="1">
      <alignment vertical="top"/>
    </xf>
    <xf numFmtId="0" fontId="17" fillId="4" borderId="12" xfId="0" applyFont="1" applyFill="1" applyBorder="1" applyAlignment="1">
      <alignment vertical="top"/>
    </xf>
    <xf numFmtId="173" fontId="17" fillId="0" borderId="12" xfId="0" applyNumberFormat="1" applyFont="1" applyFill="1" applyBorder="1" applyAlignment="1">
      <alignment vertical="top"/>
    </xf>
    <xf numFmtId="169" fontId="17" fillId="0" borderId="12" xfId="0" applyNumberFormat="1" applyFont="1" applyFill="1" applyBorder="1" applyAlignment="1">
      <alignment vertical="top"/>
    </xf>
    <xf numFmtId="170" fontId="17" fillId="4" borderId="12" xfId="0" applyNumberFormat="1" applyFont="1" applyFill="1" applyBorder="1" applyAlignment="1">
      <alignment vertical="top"/>
    </xf>
    <xf numFmtId="170" fontId="17" fillId="0" borderId="12" xfId="0" applyNumberFormat="1" applyFont="1" applyFill="1" applyBorder="1" applyAlignment="1">
      <alignment vertical="top"/>
    </xf>
    <xf numFmtId="173" fontId="17" fillId="4" borderId="12" xfId="0" applyNumberFormat="1" applyFont="1" applyFill="1" applyBorder="1" applyAlignment="1">
      <alignment vertical="top"/>
    </xf>
    <xf numFmtId="170" fontId="0" fillId="0" borderId="12" xfId="0" applyNumberFormat="1" applyBorder="1" applyAlignment="1">
      <alignment vertical="top"/>
    </xf>
    <xf numFmtId="169" fontId="0" fillId="0" borderId="12" xfId="0" applyNumberFormat="1" applyBorder="1" applyAlignment="1">
      <alignment vertical="top"/>
    </xf>
    <xf numFmtId="169" fontId="16" fillId="0" borderId="12" xfId="0" applyNumberFormat="1" applyFont="1" applyBorder="1" applyAlignment="1">
      <alignment vertical="top"/>
    </xf>
    <xf numFmtId="0" fontId="16" fillId="0" borderId="12" xfId="0" applyFont="1" applyBorder="1" applyAlignment="1">
      <alignment vertical="top"/>
    </xf>
    <xf numFmtId="165" fontId="16" fillId="0" borderId="12" xfId="0" applyNumberFormat="1" applyFont="1" applyBorder="1" applyAlignment="1">
      <alignment vertical="top"/>
    </xf>
    <xf numFmtId="170" fontId="6" fillId="0" borderId="12" xfId="0" applyNumberFormat="1" applyFont="1" applyBorder="1" applyAlignment="1">
      <alignment vertical="top"/>
    </xf>
    <xf numFmtId="167" fontId="16" fillId="0" borderId="12" xfId="0" applyNumberFormat="1" applyFont="1" applyBorder="1" applyAlignment="1">
      <alignment vertical="top"/>
    </xf>
    <xf numFmtId="166" fontId="16" fillId="0" borderId="12" xfId="0" applyNumberFormat="1" applyFont="1" applyBorder="1" applyAlignment="1">
      <alignment vertical="top"/>
    </xf>
    <xf numFmtId="170" fontId="16" fillId="0" borderId="12" xfId="0" applyNumberFormat="1" applyFont="1" applyBorder="1" applyAlignment="1">
      <alignment vertical="top"/>
    </xf>
    <xf numFmtId="171" fontId="16" fillId="0" borderId="12" xfId="0" applyNumberFormat="1" applyFont="1" applyBorder="1" applyAlignment="1">
      <alignment vertical="top"/>
    </xf>
    <xf numFmtId="178" fontId="0" fillId="0" borderId="12" xfId="0" applyNumberFormat="1" applyBorder="1" applyAlignment="1">
      <alignment vertical="top"/>
    </xf>
    <xf numFmtId="171" fontId="0" fillId="0" borderId="12" xfId="0" applyNumberFormat="1" applyBorder="1" applyAlignment="1">
      <alignment vertical="top"/>
    </xf>
    <xf numFmtId="168" fontId="16" fillId="0" borderId="12" xfId="0" applyNumberFormat="1" applyFont="1" applyBorder="1" applyAlignment="1">
      <alignment vertical="top"/>
    </xf>
    <xf numFmtId="165" fontId="6" fillId="0" borderId="12" xfId="0" applyNumberFormat="1" applyFont="1" applyBorder="1" applyAlignment="1">
      <alignment vertical="top"/>
    </xf>
    <xf numFmtId="172" fontId="16" fillId="0" borderId="12" xfId="0" applyNumberFormat="1" applyFont="1" applyBorder="1" applyAlignment="1">
      <alignment vertical="top"/>
    </xf>
    <xf numFmtId="173" fontId="16" fillId="0" borderId="12" xfId="0" applyNumberFormat="1" applyFont="1" applyBorder="1" applyAlignment="1">
      <alignment vertical="top"/>
    </xf>
    <xf numFmtId="167" fontId="0" fillId="0" borderId="12" xfId="0" applyNumberFormat="1" applyBorder="1" applyAlignment="1">
      <alignment vertical="top"/>
    </xf>
    <xf numFmtId="170" fontId="16" fillId="0" borderId="12" xfId="0" applyNumberFormat="1" applyFont="1" applyFill="1" applyBorder="1" applyAlignment="1">
      <alignment vertical="top"/>
    </xf>
    <xf numFmtId="0" fontId="16" fillId="0" borderId="12" xfId="0" applyFont="1" applyFill="1" applyBorder="1" applyAlignment="1">
      <alignment vertical="top"/>
    </xf>
    <xf numFmtId="168" fontId="16" fillId="0" borderId="12" xfId="0" applyNumberFormat="1" applyFont="1" applyFill="1" applyBorder="1" applyAlignment="1">
      <alignment vertical="top"/>
    </xf>
    <xf numFmtId="169" fontId="6" fillId="0" borderId="12" xfId="0" applyNumberFormat="1" applyFont="1" applyFill="1" applyBorder="1" applyAlignment="1">
      <alignment vertical="top"/>
    </xf>
    <xf numFmtId="172" fontId="16" fillId="0" borderId="12" xfId="0" applyNumberFormat="1" applyFont="1" applyFill="1" applyBorder="1" applyAlignment="1">
      <alignment vertical="top"/>
    </xf>
    <xf numFmtId="167" fontId="16" fillId="0" borderId="12" xfId="0" applyNumberFormat="1" applyFont="1" applyFill="1" applyBorder="1" applyAlignment="1">
      <alignment vertical="top"/>
    </xf>
    <xf numFmtId="165" fontId="16" fillId="0" borderId="12" xfId="0" applyNumberFormat="1" applyFont="1" applyFill="1" applyBorder="1" applyAlignment="1">
      <alignment vertical="top"/>
    </xf>
    <xf numFmtId="173" fontId="6" fillId="0" borderId="12" xfId="0" applyNumberFormat="1" applyFont="1" applyFill="1" applyBorder="1" applyAlignment="1">
      <alignment vertical="top"/>
    </xf>
    <xf numFmtId="173" fontId="16" fillId="0" borderId="12" xfId="0" applyNumberFormat="1" applyFont="1" applyFill="1" applyBorder="1" applyAlignment="1">
      <alignment vertical="top"/>
    </xf>
    <xf numFmtId="170" fontId="6" fillId="0" borderId="12" xfId="0" applyNumberFormat="1" applyFont="1" applyFill="1" applyBorder="1" applyAlignment="1">
      <alignment vertical="top"/>
    </xf>
    <xf numFmtId="165" fontId="6" fillId="0" borderId="12" xfId="0" applyNumberFormat="1" applyFont="1" applyFill="1" applyBorder="1" applyAlignment="1">
      <alignment vertical="top"/>
    </xf>
    <xf numFmtId="169" fontId="16" fillId="0" borderId="12" xfId="0" applyNumberFormat="1" applyFont="1" applyFill="1" applyBorder="1" applyAlignment="1">
      <alignment vertical="top"/>
    </xf>
    <xf numFmtId="173" fontId="6" fillId="0" borderId="12" xfId="0" applyNumberFormat="1" applyFont="1" applyBorder="1" applyAlignment="1">
      <alignment vertical="top"/>
    </xf>
    <xf numFmtId="175" fontId="16" fillId="0" borderId="12" xfId="0" applyNumberFormat="1" applyFont="1" applyBorder="1" applyAlignment="1">
      <alignment vertical="top"/>
    </xf>
    <xf numFmtId="172" fontId="0" fillId="0" borderId="12" xfId="0" applyNumberFormat="1" applyBorder="1" applyAlignment="1">
      <alignment vertical="top"/>
    </xf>
    <xf numFmtId="169" fontId="16" fillId="4" borderId="12" xfId="0" applyNumberFormat="1" applyFont="1" applyFill="1" applyBorder="1" applyAlignment="1">
      <alignment vertical="top"/>
    </xf>
    <xf numFmtId="0" fontId="16" fillId="4" borderId="12" xfId="0" applyFont="1" applyFill="1" applyBorder="1" applyAlignment="1">
      <alignment vertical="top"/>
    </xf>
    <xf numFmtId="170" fontId="16" fillId="4" borderId="12" xfId="0" applyNumberFormat="1" applyFont="1" applyFill="1" applyBorder="1" applyAlignment="1">
      <alignment vertical="top"/>
    </xf>
    <xf numFmtId="173" fontId="6" fillId="4" borderId="12" xfId="0" applyNumberFormat="1" applyFont="1" applyFill="1" applyBorder="1" applyAlignment="1">
      <alignment vertical="top"/>
    </xf>
    <xf numFmtId="175" fontId="16" fillId="4" borderId="12" xfId="0" applyNumberFormat="1" applyFont="1" applyFill="1" applyBorder="1" applyAlignment="1">
      <alignment vertical="top"/>
    </xf>
    <xf numFmtId="165" fontId="16" fillId="4" borderId="12" xfId="0" applyNumberFormat="1" applyFont="1" applyFill="1" applyBorder="1" applyAlignment="1">
      <alignment vertical="top"/>
    </xf>
    <xf numFmtId="168" fontId="16" fillId="4" borderId="12" xfId="0" applyNumberFormat="1" applyFont="1" applyFill="1" applyBorder="1" applyAlignment="1">
      <alignment vertical="top"/>
    </xf>
    <xf numFmtId="172" fontId="16" fillId="4" borderId="12" xfId="0" applyNumberFormat="1" applyFont="1" applyFill="1" applyBorder="1" applyAlignment="1">
      <alignment vertical="top"/>
    </xf>
    <xf numFmtId="173" fontId="16" fillId="4" borderId="12" xfId="0" applyNumberFormat="1" applyFont="1" applyFill="1" applyBorder="1" applyAlignment="1">
      <alignment vertical="top"/>
    </xf>
    <xf numFmtId="169" fontId="6" fillId="0" borderId="12" xfId="0" applyNumberFormat="1" applyFont="1" applyBorder="1" applyAlignment="1">
      <alignment vertical="top"/>
    </xf>
    <xf numFmtId="0" fontId="6" fillId="0" borderId="12" xfId="0" applyFont="1" applyBorder="1" applyAlignment="1">
      <alignment vertical="top"/>
    </xf>
    <xf numFmtId="167" fontId="6" fillId="0" borderId="12" xfId="0" applyNumberFormat="1" applyFont="1" applyBorder="1" applyAlignment="1">
      <alignment vertical="top"/>
    </xf>
    <xf numFmtId="166" fontId="6" fillId="0" borderId="12" xfId="0" applyNumberFormat="1" applyFont="1" applyBorder="1" applyAlignment="1">
      <alignment vertical="top"/>
    </xf>
    <xf numFmtId="171" fontId="6" fillId="0" borderId="12" xfId="0" applyNumberFormat="1" applyFont="1" applyBorder="1" applyAlignment="1">
      <alignment vertical="top"/>
    </xf>
    <xf numFmtId="168" fontId="6" fillId="0" borderId="12" xfId="0" applyNumberFormat="1" applyFont="1" applyBorder="1" applyAlignment="1">
      <alignment vertical="top"/>
    </xf>
    <xf numFmtId="172" fontId="6" fillId="0" borderId="12" xfId="0" applyNumberFormat="1" applyFont="1" applyBorder="1" applyAlignment="1">
      <alignment vertical="top"/>
    </xf>
    <xf numFmtId="0" fontId="6" fillId="0" borderId="12" xfId="0" applyFont="1" applyFill="1" applyBorder="1" applyAlignment="1">
      <alignment vertical="top"/>
    </xf>
    <xf numFmtId="168" fontId="6" fillId="0" borderId="12" xfId="0" applyNumberFormat="1" applyFont="1" applyFill="1" applyBorder="1" applyAlignment="1">
      <alignment vertical="top"/>
    </xf>
    <xf numFmtId="172" fontId="6" fillId="0" borderId="12" xfId="0" applyNumberFormat="1" applyFont="1" applyFill="1" applyBorder="1" applyAlignment="1">
      <alignment vertical="top"/>
    </xf>
    <xf numFmtId="167" fontId="6" fillId="0" borderId="12" xfId="0" applyNumberFormat="1" applyFont="1" applyFill="1" applyBorder="1" applyAlignment="1">
      <alignment vertical="top"/>
    </xf>
    <xf numFmtId="175" fontId="6" fillId="0" borderId="12" xfId="0" applyNumberFormat="1" applyFont="1" applyBorder="1" applyAlignment="1">
      <alignment vertical="top"/>
    </xf>
    <xf numFmtId="169" fontId="6" fillId="4" borderId="12" xfId="0" applyNumberFormat="1" applyFont="1" applyFill="1" applyBorder="1" applyAlignment="1">
      <alignment vertical="top"/>
    </xf>
    <xf numFmtId="0" fontId="6" fillId="4" borderId="12" xfId="0" applyFont="1" applyFill="1" applyBorder="1" applyAlignment="1">
      <alignment vertical="top"/>
    </xf>
    <xf numFmtId="170" fontId="6" fillId="4" borderId="12" xfId="0" applyNumberFormat="1" applyFont="1" applyFill="1" applyBorder="1" applyAlignment="1">
      <alignment vertical="top"/>
    </xf>
    <xf numFmtId="175" fontId="6" fillId="4" borderId="12" xfId="0" applyNumberFormat="1" applyFont="1" applyFill="1" applyBorder="1" applyAlignment="1">
      <alignment vertical="top"/>
    </xf>
    <xf numFmtId="165" fontId="6" fillId="4" borderId="12" xfId="0" applyNumberFormat="1" applyFont="1" applyFill="1" applyBorder="1" applyAlignment="1">
      <alignment vertical="top"/>
    </xf>
    <xf numFmtId="168" fontId="6" fillId="4" borderId="12" xfId="0" applyNumberFormat="1" applyFont="1" applyFill="1" applyBorder="1" applyAlignment="1">
      <alignment vertical="top"/>
    </xf>
    <xf numFmtId="172" fontId="6" fillId="4" borderId="12" xfId="0" applyNumberFormat="1" applyFont="1" applyFill="1" applyBorder="1" applyAlignment="1">
      <alignment vertical="top"/>
    </xf>
    <xf numFmtId="175" fontId="0" fillId="0" borderId="12" xfId="0" applyNumberFormat="1" applyBorder="1" applyAlignment="1">
      <alignment vertical="top"/>
    </xf>
    <xf numFmtId="175" fontId="6" fillId="0" borderId="12" xfId="0" applyNumberFormat="1" applyFont="1" applyFill="1" applyBorder="1" applyAlignment="1">
      <alignment vertical="top"/>
    </xf>
    <xf numFmtId="166" fontId="6" fillId="0" borderId="12" xfId="0" applyNumberFormat="1" applyFont="1" applyFill="1" applyBorder="1" applyAlignment="1">
      <alignment vertical="top"/>
    </xf>
    <xf numFmtId="171" fontId="6" fillId="0" borderId="12" xfId="0" applyNumberFormat="1" applyFont="1" applyFill="1" applyBorder="1" applyAlignment="1">
      <alignment vertical="top"/>
    </xf>
    <xf numFmtId="177" fontId="0" fillId="0" borderId="12" xfId="0" applyNumberFormat="1" applyBorder="1" applyAlignment="1">
      <alignment vertical="top"/>
    </xf>
    <xf numFmtId="0" fontId="7" fillId="0" borderId="12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13" xfId="0" applyBorder="1" applyAlignment="1">
      <alignment vertical="top"/>
    </xf>
    <xf numFmtId="169" fontId="0" fillId="4" borderId="12" xfId="0" applyNumberFormat="1" applyFill="1" applyBorder="1" applyAlignment="1">
      <alignment vertical="top"/>
    </xf>
    <xf numFmtId="0" fontId="0" fillId="4" borderId="12" xfId="0" applyFill="1" applyBorder="1" applyAlignment="1">
      <alignment vertical="top"/>
    </xf>
    <xf numFmtId="175" fontId="0" fillId="4" borderId="12" xfId="0" applyNumberFormat="1" applyFill="1" applyBorder="1" applyAlignment="1">
      <alignment vertical="top"/>
    </xf>
    <xf numFmtId="167" fontId="0" fillId="4" borderId="12" xfId="0" applyNumberFormat="1" applyFill="1" applyBorder="1" applyAlignment="1">
      <alignment vertical="top"/>
    </xf>
    <xf numFmtId="174" fontId="0" fillId="4" borderId="12" xfId="0" applyNumberFormat="1" applyFill="1" applyBorder="1" applyAlignment="1">
      <alignment vertical="top"/>
    </xf>
    <xf numFmtId="173" fontId="0" fillId="4" borderId="12" xfId="0" applyNumberFormat="1" applyFill="1" applyBorder="1" applyAlignment="1">
      <alignment vertical="top"/>
    </xf>
    <xf numFmtId="172" fontId="0" fillId="4" borderId="12" xfId="0" applyNumberFormat="1" applyFill="1" applyBorder="1" applyAlignment="1">
      <alignment vertical="top"/>
    </xf>
    <xf numFmtId="177" fontId="0" fillId="4" borderId="12" xfId="0" applyNumberFormat="1" applyFill="1" applyBorder="1" applyAlignment="1">
      <alignment vertical="top"/>
    </xf>
    <xf numFmtId="0" fontId="6" fillId="0" borderId="14" xfId="0" applyFont="1" applyBorder="1" applyAlignment="1">
      <alignment vertical="top"/>
    </xf>
    <xf numFmtId="169" fontId="6" fillId="0" borderId="15" xfId="0" applyNumberFormat="1" applyFont="1" applyBorder="1" applyAlignment="1">
      <alignment vertical="top"/>
    </xf>
    <xf numFmtId="170" fontId="6" fillId="0" borderId="15" xfId="0" applyNumberFormat="1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0" fillId="4" borderId="0" xfId="0" applyFont="1" applyFill="1" applyAlignment="1"/>
    <xf numFmtId="167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0" fontId="6" fillId="0" borderId="3" xfId="0" applyNumberFormat="1" applyFont="1" applyFill="1" applyBorder="1" applyAlignment="1">
      <alignment vertical="top"/>
    </xf>
    <xf numFmtId="173" fontId="6" fillId="0" borderId="3" xfId="0" applyNumberFormat="1" applyFont="1" applyFill="1" applyBorder="1" applyAlignment="1">
      <alignment vertical="top"/>
    </xf>
    <xf numFmtId="169" fontId="6" fillId="0" borderId="3" xfId="0" applyNumberFormat="1" applyFont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172" fontId="0" fillId="0" borderId="1" xfId="0" applyNumberFormat="1" applyBorder="1" applyAlignment="1">
      <alignment vertical="top"/>
    </xf>
    <xf numFmtId="172" fontId="0" fillId="4" borderId="1" xfId="0" applyNumberFormat="1" applyFill="1" applyBorder="1" applyAlignment="1">
      <alignment vertical="top"/>
    </xf>
    <xf numFmtId="165" fontId="6" fillId="0" borderId="3" xfId="0" applyNumberFormat="1" applyFont="1" applyFill="1" applyBorder="1" applyAlignment="1">
      <alignment vertical="top"/>
    </xf>
    <xf numFmtId="169" fontId="6" fillId="4" borderId="3" xfId="0" applyNumberFormat="1" applyFont="1" applyFill="1" applyBorder="1" applyAlignment="1">
      <alignment vertical="top"/>
    </xf>
    <xf numFmtId="168" fontId="6" fillId="0" borderId="16" xfId="0" applyNumberFormat="1" applyFont="1" applyFill="1" applyBorder="1" applyAlignment="1">
      <alignment vertical="top"/>
    </xf>
    <xf numFmtId="168" fontId="6" fillId="0" borderId="17" xfId="0" applyNumberFormat="1" applyFont="1" applyFill="1" applyBorder="1" applyAlignment="1">
      <alignment vertical="top"/>
    </xf>
    <xf numFmtId="173" fontId="6" fillId="0" borderId="14" xfId="0" applyNumberFormat="1" applyFont="1" applyBorder="1" applyAlignment="1">
      <alignment vertical="top"/>
    </xf>
    <xf numFmtId="167" fontId="6" fillId="0" borderId="15" xfId="0" applyNumberFormat="1" applyFont="1" applyBorder="1" applyAlignment="1">
      <alignment vertical="top"/>
    </xf>
    <xf numFmtId="172" fontId="6" fillId="0" borderId="15" xfId="0" applyNumberFormat="1" applyFont="1" applyBorder="1" applyAlignment="1">
      <alignment vertical="top"/>
    </xf>
    <xf numFmtId="173" fontId="6" fillId="0" borderId="15" xfId="0" applyNumberFormat="1" applyFont="1" applyBorder="1" applyAlignment="1">
      <alignment vertical="top"/>
    </xf>
    <xf numFmtId="172" fontId="6" fillId="4" borderId="15" xfId="0" applyNumberFormat="1" applyFont="1" applyFill="1" applyBorder="1" applyAlignment="1">
      <alignment vertical="top"/>
    </xf>
    <xf numFmtId="0" fontId="0" fillId="0" borderId="0" xfId="0" applyFont="1" applyFill="1" applyAlignment="1"/>
    <xf numFmtId="170" fontId="0" fillId="0" borderId="0" xfId="0" applyNumberFormat="1" applyFont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top"/>
    </xf>
    <xf numFmtId="169" fontId="16" fillId="0" borderId="0" xfId="0" applyNumberFormat="1" applyFont="1" applyFill="1" applyBorder="1" applyAlignment="1">
      <alignment vertical="top"/>
    </xf>
    <xf numFmtId="0" fontId="16" fillId="0" borderId="0" xfId="0" applyFont="1" applyFill="1" applyBorder="1" applyAlignment="1">
      <alignment vertical="top"/>
    </xf>
    <xf numFmtId="170" fontId="16" fillId="0" borderId="0" xfId="0" applyNumberFormat="1" applyFont="1" applyFill="1" applyBorder="1" applyAlignment="1">
      <alignment vertical="top"/>
    </xf>
    <xf numFmtId="173" fontId="6" fillId="0" borderId="0" xfId="0" applyNumberFormat="1" applyFont="1" applyFill="1" applyBorder="1" applyAlignment="1">
      <alignment vertical="top"/>
    </xf>
    <xf numFmtId="175" fontId="16" fillId="0" borderId="0" xfId="0" applyNumberFormat="1" applyFont="1" applyFill="1" applyBorder="1" applyAlignment="1">
      <alignment vertical="top"/>
    </xf>
    <xf numFmtId="165" fontId="16" fillId="0" borderId="0" xfId="0" applyNumberFormat="1" applyFont="1" applyFill="1" applyBorder="1" applyAlignment="1">
      <alignment vertical="top"/>
    </xf>
    <xf numFmtId="168" fontId="16" fillId="0" borderId="0" xfId="0" applyNumberFormat="1" applyFont="1" applyFill="1" applyBorder="1" applyAlignment="1">
      <alignment vertical="top"/>
    </xf>
    <xf numFmtId="172" fontId="16" fillId="0" borderId="0" xfId="0" applyNumberFormat="1" applyFont="1" applyFill="1" applyBorder="1" applyAlignment="1">
      <alignment vertical="top"/>
    </xf>
    <xf numFmtId="173" fontId="16" fillId="0" borderId="0" xfId="0" applyNumberFormat="1" applyFont="1" applyFill="1" applyBorder="1" applyAlignment="1">
      <alignment vertical="top"/>
    </xf>
    <xf numFmtId="0" fontId="0" fillId="0" borderId="0" xfId="0" applyFont="1" applyBorder="1" applyAlignment="1"/>
    <xf numFmtId="167" fontId="0" fillId="0" borderId="0" xfId="0" applyNumberFormat="1" applyFill="1" applyBorder="1" applyAlignment="1">
      <alignment vertical="top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165" fontId="19" fillId="0" borderId="0" xfId="0" applyNumberFormat="1" applyFont="1" applyFill="1" applyBorder="1" applyAlignment="1">
      <alignment horizontal="left"/>
    </xf>
    <xf numFmtId="168" fontId="19" fillId="0" borderId="0" xfId="0" applyNumberFormat="1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/>
    <xf numFmtId="0" fontId="18" fillId="0" borderId="0" xfId="0" applyFont="1" applyFill="1" applyAlignment="1">
      <alignment horizontal="left"/>
    </xf>
    <xf numFmtId="0" fontId="1" fillId="0" borderId="0" xfId="1"/>
    <xf numFmtId="0" fontId="6" fillId="0" borderId="0" xfId="1" applyFont="1"/>
    <xf numFmtId="0" fontId="7" fillId="0" borderId="0" xfId="1" applyFont="1"/>
    <xf numFmtId="9" fontId="0" fillId="0" borderId="0" xfId="0" applyNumberFormat="1"/>
    <xf numFmtId="0" fontId="20" fillId="0" borderId="0" xfId="0" applyFont="1"/>
    <xf numFmtId="9" fontId="4" fillId="0" borderId="0" xfId="0" applyNumberFormat="1" applyFont="1"/>
    <xf numFmtId="0" fontId="5" fillId="0" borderId="0" xfId="0" applyFont="1" applyAlignment="1">
      <alignment wrapText="1"/>
    </xf>
    <xf numFmtId="0" fontId="5" fillId="8" borderId="0" xfId="0" applyFont="1" applyFill="1"/>
    <xf numFmtId="0" fontId="0" fillId="8" borderId="0" xfId="0" applyFill="1"/>
    <xf numFmtId="0" fontId="5" fillId="11" borderId="18" xfId="0" applyFont="1" applyFill="1" applyBorder="1"/>
    <xf numFmtId="0" fontId="5" fillId="11" borderId="19" xfId="0" applyFont="1" applyFill="1" applyBorder="1"/>
    <xf numFmtId="0" fontId="5" fillId="11" borderId="20" xfId="0" applyFont="1" applyFill="1" applyBorder="1"/>
    <xf numFmtId="0" fontId="5" fillId="11" borderId="21" xfId="0" applyFont="1" applyFill="1" applyBorder="1"/>
    <xf numFmtId="0" fontId="0" fillId="8" borderId="12" xfId="0" applyFill="1" applyBorder="1"/>
    <xf numFmtId="0" fontId="5" fillId="11" borderId="22" xfId="0" applyFont="1" applyFill="1" applyBorder="1"/>
    <xf numFmtId="0" fontId="2" fillId="11" borderId="19" xfId="0" applyFont="1" applyFill="1" applyBorder="1" applyAlignment="1">
      <alignment wrapText="1"/>
    </xf>
    <xf numFmtId="0" fontId="21" fillId="8" borderId="19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 vertical="center" wrapText="1"/>
    </xf>
    <xf numFmtId="0" fontId="5" fillId="8" borderId="20" xfId="0" applyFont="1" applyFill="1" applyBorder="1"/>
    <xf numFmtId="16" fontId="5" fillId="8" borderId="18" xfId="0" applyNumberFormat="1" applyFont="1" applyFill="1" applyBorder="1"/>
    <xf numFmtId="0" fontId="5" fillId="8" borderId="19" xfId="0" applyFont="1" applyFill="1" applyBorder="1"/>
    <xf numFmtId="16" fontId="5" fillId="8" borderId="19" xfId="0" applyNumberFormat="1" applyFont="1" applyFill="1" applyBorder="1"/>
    <xf numFmtId="0" fontId="22" fillId="8" borderId="19" xfId="0" applyFont="1" applyFill="1" applyBorder="1" applyAlignment="1">
      <alignment horizontal="center"/>
    </xf>
    <xf numFmtId="0" fontId="22" fillId="8" borderId="19" xfId="0" applyFont="1" applyFill="1" applyBorder="1" applyAlignment="1">
      <alignment horizontal="center" wrapText="1"/>
    </xf>
    <xf numFmtId="0" fontId="2" fillId="8" borderId="19" xfId="0" applyFont="1" applyFill="1" applyBorder="1"/>
    <xf numFmtId="0" fontId="2" fillId="8" borderId="18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 wrapText="1"/>
    </xf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5" fillId="8" borderId="23" xfId="0" applyFont="1" applyFill="1" applyBorder="1"/>
    <xf numFmtId="0" fontId="22" fillId="8" borderId="23" xfId="0" applyFont="1" applyFill="1" applyBorder="1" applyAlignment="1">
      <alignment wrapText="1"/>
    </xf>
    <xf numFmtId="0" fontId="5" fillId="7" borderId="28" xfId="0" applyFont="1" applyFill="1" applyBorder="1"/>
    <xf numFmtId="0" fontId="0" fillId="7" borderId="29" xfId="0" applyFill="1" applyBorder="1"/>
    <xf numFmtId="0" fontId="5" fillId="7" borderId="29" xfId="0" applyFont="1" applyFill="1" applyBorder="1" applyAlignment="1">
      <alignment vertical="top"/>
    </xf>
    <xf numFmtId="0" fontId="0" fillId="7" borderId="12" xfId="0" applyFill="1" applyBorder="1"/>
    <xf numFmtId="0" fontId="2" fillId="7" borderId="12" xfId="0" applyFont="1" applyFill="1" applyBorder="1" applyAlignment="1">
      <alignment vertical="top"/>
    </xf>
    <xf numFmtId="0" fontId="0" fillId="7" borderId="0" xfId="0" applyFill="1"/>
    <xf numFmtId="0" fontId="4" fillId="7" borderId="12" xfId="0" applyFont="1" applyFill="1" applyBorder="1"/>
    <xf numFmtId="0" fontId="5" fillId="7" borderId="12" xfId="0" applyFont="1" applyFill="1" applyBorder="1" applyAlignment="1">
      <alignment vertical="top"/>
    </xf>
    <xf numFmtId="0" fontId="2" fillId="7" borderId="0" xfId="0" applyFont="1" applyFill="1" applyAlignment="1">
      <alignment vertical="top"/>
    </xf>
    <xf numFmtId="8" fontId="0" fillId="7" borderId="12" xfId="0" applyNumberForma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16" xfId="0" applyFill="1" applyBorder="1"/>
    <xf numFmtId="8" fontId="4" fillId="7" borderId="16" xfId="0" applyNumberFormat="1" applyFont="1" applyFill="1" applyBorder="1"/>
    <xf numFmtId="0" fontId="4" fillId="7" borderId="16" xfId="0" applyFont="1" applyFill="1" applyBorder="1"/>
    <xf numFmtId="0" fontId="5" fillId="7" borderId="4" xfId="0" applyFont="1" applyFill="1" applyBorder="1" applyAlignment="1">
      <alignment vertical="top"/>
    </xf>
    <xf numFmtId="0" fontId="23" fillId="7" borderId="4" xfId="0" applyFont="1" applyFill="1" applyBorder="1" applyAlignment="1">
      <alignment vertical="top"/>
    </xf>
    <xf numFmtId="8" fontId="0" fillId="7" borderId="16" xfId="0" applyNumberFormat="1" applyFill="1" applyBorder="1"/>
    <xf numFmtId="0" fontId="12" fillId="12" borderId="3" xfId="0" applyFont="1" applyFill="1" applyBorder="1"/>
    <xf numFmtId="0" fontId="12" fillId="12" borderId="12" xfId="0" applyFont="1" applyFill="1" applyBorder="1"/>
    <xf numFmtId="0" fontId="4" fillId="7" borderId="3" xfId="0" applyFont="1" applyFill="1" applyBorder="1"/>
    <xf numFmtId="0" fontId="0" fillId="7" borderId="1" xfId="0" applyFill="1" applyBorder="1"/>
    <xf numFmtId="0" fontId="5" fillId="7" borderId="1" xfId="0" applyFont="1" applyFill="1" applyBorder="1" applyAlignment="1">
      <alignment vertical="top"/>
    </xf>
    <xf numFmtId="3" fontId="4" fillId="7" borderId="3" xfId="0" applyNumberFormat="1" applyFont="1" applyFill="1" applyBorder="1"/>
    <xf numFmtId="0" fontId="23" fillId="7" borderId="12" xfId="0" applyFont="1" applyFill="1" applyBorder="1" applyAlignment="1">
      <alignment vertical="top"/>
    </xf>
    <xf numFmtId="0" fontId="24" fillId="7" borderId="12" xfId="0" applyFont="1" applyFill="1" applyBorder="1"/>
    <xf numFmtId="0" fontId="0" fillId="7" borderId="17" xfId="0" applyFill="1" applyBorder="1"/>
    <xf numFmtId="0" fontId="2" fillId="7" borderId="17" xfId="0" applyFont="1" applyFill="1" applyBorder="1" applyAlignment="1">
      <alignment vertical="top"/>
    </xf>
    <xf numFmtId="0" fontId="21" fillId="13" borderId="28" xfId="0" applyFont="1" applyFill="1" applyBorder="1"/>
    <xf numFmtId="0" fontId="25" fillId="13" borderId="28" xfId="0" applyFont="1" applyFill="1" applyBorder="1" applyAlignment="1">
      <alignment vertical="top"/>
    </xf>
    <xf numFmtId="0" fontId="21" fillId="13" borderId="16" xfId="0" applyFont="1" applyFill="1" applyBorder="1"/>
    <xf numFmtId="6" fontId="21" fillId="13" borderId="16" xfId="0" applyNumberFormat="1" applyFont="1" applyFill="1" applyBorder="1"/>
    <xf numFmtId="0" fontId="26" fillId="13" borderId="16" xfId="0" applyFont="1" applyFill="1" applyBorder="1" applyAlignment="1">
      <alignment vertical="top"/>
    </xf>
    <xf numFmtId="179" fontId="21" fillId="13" borderId="16" xfId="0" applyNumberFormat="1" applyFont="1" applyFill="1" applyBorder="1"/>
    <xf numFmtId="0" fontId="4" fillId="13" borderId="12" xfId="0" applyFont="1" applyFill="1" applyBorder="1"/>
    <xf numFmtId="0" fontId="0" fillId="13" borderId="12" xfId="0" applyFill="1" applyBorder="1"/>
    <xf numFmtId="0" fontId="27" fillId="13" borderId="16" xfId="0" applyFont="1" applyFill="1" applyBorder="1" applyAlignment="1">
      <alignment vertical="top"/>
    </xf>
    <xf numFmtId="0" fontId="28" fillId="13" borderId="16" xfId="0" applyFont="1" applyFill="1" applyBorder="1" applyAlignment="1">
      <alignment vertical="top"/>
    </xf>
    <xf numFmtId="0" fontId="21" fillId="13" borderId="12" xfId="0" applyFont="1" applyFill="1" applyBorder="1"/>
    <xf numFmtId="6" fontId="21" fillId="13" borderId="12" xfId="0" applyNumberFormat="1" applyFont="1" applyFill="1" applyBorder="1"/>
    <xf numFmtId="0" fontId="26" fillId="13" borderId="12" xfId="0" applyFont="1" applyFill="1" applyBorder="1" applyAlignment="1">
      <alignment vertical="top"/>
    </xf>
    <xf numFmtId="0" fontId="25" fillId="13" borderId="12" xfId="0" applyFont="1" applyFill="1" applyBorder="1" applyAlignment="1">
      <alignment vertical="top"/>
    </xf>
    <xf numFmtId="0" fontId="0" fillId="13" borderId="0" xfId="0" applyFill="1"/>
    <xf numFmtId="0" fontId="21" fillId="13" borderId="17" xfId="0" applyFont="1" applyFill="1" applyBorder="1"/>
    <xf numFmtId="8" fontId="21" fillId="13" borderId="17" xfId="0" applyNumberFormat="1" applyFont="1" applyFill="1" applyBorder="1"/>
    <xf numFmtId="0" fontId="26" fillId="13" borderId="17" xfId="0" applyFont="1" applyFill="1" applyBorder="1" applyAlignment="1">
      <alignment vertical="top"/>
    </xf>
    <xf numFmtId="0" fontId="5" fillId="13" borderId="12" xfId="0" applyFont="1" applyFill="1" applyBorder="1"/>
    <xf numFmtId="6" fontId="21" fillId="13" borderId="17" xfId="0" applyNumberFormat="1" applyFont="1" applyFill="1" applyBorder="1"/>
    <xf numFmtId="0" fontId="28" fillId="13" borderId="17" xfId="0" applyFont="1" applyFill="1" applyBorder="1" applyAlignment="1">
      <alignment vertical="top"/>
    </xf>
    <xf numFmtId="0" fontId="25" fillId="13" borderId="17" xfId="0" applyFont="1" applyFill="1" applyBorder="1" applyAlignment="1">
      <alignment vertical="top"/>
    </xf>
    <xf numFmtId="0" fontId="0" fillId="6" borderId="28" xfId="0" applyFill="1" applyBorder="1"/>
    <xf numFmtId="0" fontId="0" fillId="14" borderId="28" xfId="0" applyFill="1" applyBorder="1"/>
    <xf numFmtId="0" fontId="4" fillId="14" borderId="30" xfId="0" applyFont="1" applyFill="1" applyBorder="1"/>
    <xf numFmtId="0" fontId="0" fillId="14" borderId="30" xfId="0" applyFill="1" applyBorder="1"/>
    <xf numFmtId="0" fontId="2" fillId="14" borderId="31" xfId="0" applyFont="1" applyFill="1" applyBorder="1" applyAlignment="1">
      <alignment vertical="top"/>
    </xf>
    <xf numFmtId="0" fontId="0" fillId="14" borderId="16" xfId="0" applyFill="1" applyBorder="1"/>
    <xf numFmtId="0" fontId="0" fillId="14" borderId="4" xfId="0" applyFill="1" applyBorder="1"/>
    <xf numFmtId="0" fontId="4" fillId="14" borderId="4" xfId="0" applyFont="1" applyFill="1" applyBorder="1"/>
    <xf numFmtId="0" fontId="24" fillId="14" borderId="0" xfId="0" applyFont="1" applyFill="1"/>
    <xf numFmtId="0" fontId="23" fillId="14" borderId="12" xfId="0" applyFont="1" applyFill="1" applyBorder="1" applyAlignment="1">
      <alignment vertical="top"/>
    </xf>
    <xf numFmtId="0" fontId="23" fillId="14" borderId="6" xfId="0" applyFont="1" applyFill="1" applyBorder="1" applyAlignment="1">
      <alignment vertical="top"/>
    </xf>
    <xf numFmtId="0" fontId="0" fillId="14" borderId="12" xfId="0" applyFill="1" applyBorder="1"/>
    <xf numFmtId="0" fontId="29" fillId="14" borderId="6" xfId="0" applyFont="1" applyFill="1" applyBorder="1" applyAlignment="1">
      <alignment vertical="top"/>
    </xf>
    <xf numFmtId="0" fontId="4" fillId="14" borderId="12" xfId="0" applyFont="1" applyFill="1" applyBorder="1"/>
    <xf numFmtId="0" fontId="0" fillId="14" borderId="0" xfId="0" applyFill="1"/>
    <xf numFmtId="0" fontId="2" fillId="14" borderId="6" xfId="0" applyFont="1" applyFill="1" applyBorder="1" applyAlignment="1">
      <alignment vertical="top"/>
    </xf>
    <xf numFmtId="0" fontId="2" fillId="14" borderId="12" xfId="0" applyFont="1" applyFill="1" applyBorder="1" applyAlignment="1">
      <alignment vertical="top"/>
    </xf>
    <xf numFmtId="0" fontId="4" fillId="14" borderId="0" xfId="0" applyFont="1" applyFill="1"/>
    <xf numFmtId="0" fontId="29" fillId="14" borderId="12" xfId="0" applyFont="1" applyFill="1" applyBorder="1" applyAlignment="1">
      <alignment vertical="top"/>
    </xf>
    <xf numFmtId="0" fontId="0" fillId="14" borderId="17" xfId="0" applyFill="1" applyBorder="1"/>
    <xf numFmtId="0" fontId="23" fillId="14" borderId="12" xfId="0" applyFont="1" applyFill="1" applyBorder="1" applyAlignment="1">
      <alignment vertical="top" wrapText="1"/>
    </xf>
    <xf numFmtId="0" fontId="2" fillId="14" borderId="0" xfId="0" applyFont="1" applyFill="1" applyAlignment="1">
      <alignment vertical="top" wrapText="1"/>
    </xf>
    <xf numFmtId="0" fontId="0" fillId="8" borderId="28" xfId="0" applyFill="1" applyBorder="1"/>
    <xf numFmtId="0" fontId="5" fillId="15" borderId="32" xfId="0" applyFont="1" applyFill="1" applyBorder="1"/>
    <xf numFmtId="0" fontId="5" fillId="15" borderId="33" xfId="0" applyFont="1" applyFill="1" applyBorder="1"/>
    <xf numFmtId="0" fontId="5" fillId="15" borderId="12" xfId="0" applyFont="1" applyFill="1" applyBorder="1"/>
    <xf numFmtId="0" fontId="30" fillId="16" borderId="12" xfId="0" applyFont="1" applyFill="1" applyBorder="1" applyAlignment="1">
      <alignment wrapText="1"/>
    </xf>
    <xf numFmtId="0" fontId="5" fillId="15" borderId="18" xfId="0" applyFont="1" applyFill="1" applyBorder="1"/>
    <xf numFmtId="0" fontId="5" fillId="15" borderId="19" xfId="0" applyFont="1" applyFill="1" applyBorder="1"/>
    <xf numFmtId="0" fontId="5" fillId="15" borderId="22" xfId="0" applyFont="1" applyFill="1" applyBorder="1"/>
    <xf numFmtId="0" fontId="30" fillId="16" borderId="22" xfId="0" applyFont="1" applyFill="1" applyBorder="1" applyAlignment="1">
      <alignment wrapText="1"/>
    </xf>
    <xf numFmtId="0" fontId="30" fillId="16" borderId="19" xfId="0" applyFont="1" applyFill="1" applyBorder="1" applyAlignment="1">
      <alignment wrapText="1"/>
    </xf>
    <xf numFmtId="0" fontId="2" fillId="15" borderId="19" xfId="0" applyFont="1" applyFill="1" applyBorder="1"/>
    <xf numFmtId="0" fontId="5" fillId="15" borderId="23" xfId="0" applyFont="1" applyFill="1" applyBorder="1"/>
    <xf numFmtId="0" fontId="30" fillId="16" borderId="23" xfId="0" applyFont="1" applyFill="1" applyBorder="1" applyAlignment="1">
      <alignment wrapText="1"/>
    </xf>
    <xf numFmtId="0" fontId="5" fillId="15" borderId="0" xfId="0" applyFont="1" applyFill="1"/>
    <xf numFmtId="0" fontId="2" fillId="15" borderId="0" xfId="0" applyFont="1" applyFill="1"/>
    <xf numFmtId="0" fontId="5" fillId="17" borderId="31" xfId="0" applyFont="1" applyFill="1" applyBorder="1"/>
    <xf numFmtId="0" fontId="30" fillId="18" borderId="34" xfId="0" applyFont="1" applyFill="1" applyBorder="1" applyAlignment="1">
      <alignment wrapText="1"/>
    </xf>
    <xf numFmtId="0" fontId="5" fillId="19" borderId="35" xfId="0" applyFont="1" applyFill="1" applyBorder="1"/>
    <xf numFmtId="0" fontId="5" fillId="19" borderId="36" xfId="0" applyFont="1" applyFill="1" applyBorder="1"/>
    <xf numFmtId="0" fontId="5" fillId="19" borderId="31" xfId="0" applyFont="1" applyFill="1" applyBorder="1"/>
    <xf numFmtId="0" fontId="30" fillId="19" borderId="31" xfId="0" applyFont="1" applyFill="1" applyBorder="1"/>
    <xf numFmtId="0" fontId="5" fillId="19" borderId="37" xfId="0" applyFont="1" applyFill="1" applyBorder="1"/>
    <xf numFmtId="0" fontId="5" fillId="19" borderId="12" xfId="0" applyFont="1" applyFill="1" applyBorder="1"/>
    <xf numFmtId="0" fontId="30" fillId="18" borderId="12" xfId="0" applyFont="1" applyFill="1" applyBorder="1" applyAlignment="1">
      <alignment wrapText="1"/>
    </xf>
    <xf numFmtId="0" fontId="23" fillId="19" borderId="12" xfId="0" applyFont="1" applyFill="1" applyBorder="1"/>
    <xf numFmtId="0" fontId="30" fillId="19" borderId="3" xfId="0" applyFont="1" applyFill="1" applyBorder="1"/>
    <xf numFmtId="0" fontId="30" fillId="19" borderId="12" xfId="0" applyFont="1" applyFill="1" applyBorder="1"/>
    <xf numFmtId="0" fontId="5" fillId="20" borderId="12" xfId="0" applyFont="1" applyFill="1" applyBorder="1" applyAlignment="1">
      <alignment wrapText="1"/>
    </xf>
    <xf numFmtId="0" fontId="5" fillId="20" borderId="12" xfId="0" applyFont="1" applyFill="1" applyBorder="1"/>
    <xf numFmtId="0" fontId="30" fillId="20" borderId="12" xfId="0" applyFont="1" applyFill="1" applyBorder="1"/>
    <xf numFmtId="0" fontId="31" fillId="20" borderId="12" xfId="0" applyFont="1" applyFill="1" applyBorder="1"/>
    <xf numFmtId="0" fontId="0" fillId="0" borderId="12" xfId="0" applyBorder="1"/>
    <xf numFmtId="0" fontId="0" fillId="0" borderId="3" xfId="0" applyBorder="1"/>
    <xf numFmtId="3" fontId="5" fillId="19" borderId="12" xfId="0" applyNumberFormat="1" applyFont="1" applyFill="1" applyBorder="1"/>
    <xf numFmtId="0" fontId="5" fillId="19" borderId="0" xfId="0" applyFont="1" applyFill="1"/>
    <xf numFmtId="0" fontId="5" fillId="18" borderId="38" xfId="0" applyFont="1" applyFill="1" applyBorder="1"/>
    <xf numFmtId="0" fontId="2" fillId="19" borderId="0" xfId="0" applyFont="1" applyFill="1"/>
    <xf numFmtId="0" fontId="5" fillId="21" borderId="0" xfId="0" applyFont="1" applyFill="1"/>
    <xf numFmtId="0" fontId="5" fillId="21" borderId="38" xfId="0" applyFont="1" applyFill="1" applyBorder="1"/>
    <xf numFmtId="0" fontId="5" fillId="21" borderId="32" xfId="0" applyFont="1" applyFill="1" applyBorder="1"/>
    <xf numFmtId="0" fontId="5" fillId="21" borderId="39" xfId="0" applyFont="1" applyFill="1" applyBorder="1"/>
    <xf numFmtId="0" fontId="5" fillId="21" borderId="33" xfId="0" applyFont="1" applyFill="1" applyBorder="1"/>
    <xf numFmtId="0" fontId="5" fillId="21" borderId="40" xfId="0" applyFont="1" applyFill="1" applyBorder="1"/>
    <xf numFmtId="0" fontId="5" fillId="21" borderId="22" xfId="0" applyFont="1" applyFill="1" applyBorder="1"/>
    <xf numFmtId="0" fontId="5" fillId="21" borderId="41" xfId="0" applyFont="1" applyFill="1" applyBorder="1"/>
    <xf numFmtId="0" fontId="23" fillId="21" borderId="12" xfId="0" applyFont="1" applyFill="1" applyBorder="1"/>
    <xf numFmtId="0" fontId="5" fillId="21" borderId="19" xfId="0" applyFont="1" applyFill="1" applyBorder="1"/>
    <xf numFmtId="0" fontId="23" fillId="21" borderId="22" xfId="0" applyFont="1" applyFill="1" applyBorder="1"/>
    <xf numFmtId="0" fontId="30" fillId="21" borderId="40" xfId="0" applyFont="1" applyFill="1" applyBorder="1"/>
    <xf numFmtId="0" fontId="30" fillId="21" borderId="41" xfId="0" applyFont="1" applyFill="1" applyBorder="1"/>
    <xf numFmtId="0" fontId="30" fillId="21" borderId="12" xfId="0" applyFont="1" applyFill="1" applyBorder="1"/>
    <xf numFmtId="0" fontId="30" fillId="21" borderId="42" xfId="0" applyFont="1" applyFill="1" applyBorder="1"/>
    <xf numFmtId="0" fontId="30" fillId="21" borderId="0" xfId="0" applyFont="1" applyFill="1"/>
    <xf numFmtId="0" fontId="30" fillId="21" borderId="17" xfId="0" applyFont="1" applyFill="1" applyBorder="1"/>
    <xf numFmtId="0" fontId="23" fillId="21" borderId="0" xfId="0" applyFont="1" applyFill="1"/>
    <xf numFmtId="0" fontId="5" fillId="21" borderId="21" xfId="0" applyFont="1" applyFill="1" applyBorder="1"/>
    <xf numFmtId="0" fontId="23" fillId="21" borderId="18" xfId="0" applyFont="1" applyFill="1" applyBorder="1"/>
    <xf numFmtId="0" fontId="5" fillId="21" borderId="43" xfId="0" applyFont="1" applyFill="1" applyBorder="1"/>
    <xf numFmtId="0" fontId="0" fillId="13" borderId="16" xfId="0" applyFill="1" applyBorder="1"/>
    <xf numFmtId="0" fontId="23" fillId="21" borderId="19" xfId="0" applyFont="1" applyFill="1" applyBorder="1"/>
    <xf numFmtId="0" fontId="0" fillId="22" borderId="12" xfId="0" applyFill="1" applyBorder="1"/>
    <xf numFmtId="0" fontId="5" fillId="21" borderId="12" xfId="0" applyFont="1" applyFill="1" applyBorder="1"/>
    <xf numFmtId="0" fontId="30" fillId="21" borderId="19" xfId="0" applyFont="1" applyFill="1" applyBorder="1" applyAlignment="1">
      <alignment wrapText="1"/>
    </xf>
    <xf numFmtId="0" fontId="5" fillId="21" borderId="23" xfId="0" applyFont="1" applyFill="1" applyBorder="1"/>
    <xf numFmtId="0" fontId="30" fillId="21" borderId="23" xfId="0" applyFont="1" applyFill="1" applyBorder="1" applyAlignment="1">
      <alignment wrapText="1"/>
    </xf>
    <xf numFmtId="0" fontId="23" fillId="21" borderId="23" xfId="0" applyFont="1" applyFill="1" applyBorder="1"/>
    <xf numFmtId="0" fontId="5" fillId="21" borderId="3" xfId="0" applyFont="1" applyFill="1" applyBorder="1"/>
    <xf numFmtId="0" fontId="5" fillId="21" borderId="2" xfId="0" applyFont="1" applyFill="1" applyBorder="1"/>
    <xf numFmtId="0" fontId="30" fillId="21" borderId="2" xfId="0" applyFont="1" applyFill="1" applyBorder="1" applyAlignment="1">
      <alignment wrapText="1"/>
    </xf>
    <xf numFmtId="0" fontId="23" fillId="21" borderId="1" xfId="0" applyFont="1" applyFill="1" applyBorder="1"/>
    <xf numFmtId="0" fontId="5" fillId="21" borderId="0" xfId="0" applyFont="1" applyFill="1" applyAlignment="1">
      <alignment wrapText="1"/>
    </xf>
    <xf numFmtId="0" fontId="2" fillId="21" borderId="0" xfId="0" applyFont="1" applyFill="1"/>
    <xf numFmtId="0" fontId="5" fillId="23" borderId="44" xfId="0" applyFont="1" applyFill="1" applyBorder="1"/>
    <xf numFmtId="0" fontId="5" fillId="23" borderId="44" xfId="0" applyFont="1" applyFill="1" applyBorder="1" applyAlignment="1">
      <alignment wrapText="1"/>
    </xf>
    <xf numFmtId="0" fontId="5" fillId="23" borderId="33" xfId="0" applyFont="1" applyFill="1" applyBorder="1"/>
    <xf numFmtId="0" fontId="5" fillId="23" borderId="19" xfId="0" applyFont="1" applyFill="1" applyBorder="1"/>
    <xf numFmtId="0" fontId="5" fillId="23" borderId="19" xfId="0" applyFont="1" applyFill="1" applyBorder="1" applyAlignment="1">
      <alignment wrapText="1"/>
    </xf>
    <xf numFmtId="0" fontId="23" fillId="23" borderId="19" xfId="0" applyFont="1" applyFill="1" applyBorder="1"/>
    <xf numFmtId="0" fontId="30" fillId="24" borderId="3" xfId="0" applyFont="1" applyFill="1" applyBorder="1"/>
    <xf numFmtId="0" fontId="30" fillId="24" borderId="12" xfId="0" applyFont="1" applyFill="1" applyBorder="1"/>
    <xf numFmtId="0" fontId="30" fillId="23" borderId="21" xfId="0" applyFont="1" applyFill="1" applyBorder="1"/>
    <xf numFmtId="0" fontId="30" fillId="23" borderId="3" xfId="0" applyFont="1" applyFill="1" applyBorder="1"/>
    <xf numFmtId="0" fontId="30" fillId="23" borderId="12" xfId="0" applyFont="1" applyFill="1" applyBorder="1"/>
    <xf numFmtId="0" fontId="5" fillId="23" borderId="21" xfId="0" applyFont="1" applyFill="1" applyBorder="1"/>
    <xf numFmtId="0" fontId="5" fillId="23" borderId="12" xfId="0" applyFont="1" applyFill="1" applyBorder="1"/>
    <xf numFmtId="0" fontId="5" fillId="23" borderId="18" xfId="0" applyFont="1" applyFill="1" applyBorder="1"/>
    <xf numFmtId="0" fontId="23" fillId="23" borderId="18" xfId="0" applyFont="1" applyFill="1" applyBorder="1"/>
    <xf numFmtId="0" fontId="5" fillId="23" borderId="22" xfId="0" applyFont="1" applyFill="1" applyBorder="1"/>
    <xf numFmtId="0" fontId="5" fillId="23" borderId="23" xfId="0" applyFont="1" applyFill="1" applyBorder="1"/>
    <xf numFmtId="0" fontId="5" fillId="23" borderId="23" xfId="0" applyFont="1" applyFill="1" applyBorder="1" applyAlignment="1">
      <alignment wrapText="1"/>
    </xf>
    <xf numFmtId="0" fontId="5" fillId="23" borderId="22" xfId="0" applyFont="1" applyFill="1" applyBorder="1" applyAlignment="1">
      <alignment wrapText="1"/>
    </xf>
    <xf numFmtId="0" fontId="23" fillId="23" borderId="22" xfId="0" applyFont="1" applyFill="1" applyBorder="1"/>
    <xf numFmtId="0" fontId="5" fillId="23" borderId="0" xfId="0" applyFont="1" applyFill="1"/>
    <xf numFmtId="0" fontId="5" fillId="23" borderId="0" xfId="0" applyFont="1" applyFill="1" applyAlignment="1">
      <alignment wrapText="1"/>
    </xf>
    <xf numFmtId="0" fontId="2" fillId="23" borderId="0" xfId="0" applyFont="1" applyFill="1" applyAlignment="1">
      <alignment wrapText="1"/>
    </xf>
    <xf numFmtId="0" fontId="5" fillId="0" borderId="45" xfId="0" applyFont="1" applyBorder="1"/>
    <xf numFmtId="0" fontId="5" fillId="0" borderId="46" xfId="0" applyFont="1" applyBorder="1"/>
    <xf numFmtId="16" fontId="5" fillId="0" borderId="46" xfId="0" applyNumberFormat="1" applyFont="1" applyBorder="1"/>
    <xf numFmtId="0" fontId="30" fillId="23" borderId="19" xfId="0" applyFont="1" applyFill="1" applyBorder="1" applyAlignment="1">
      <alignment wrapText="1"/>
    </xf>
    <xf numFmtId="0" fontId="22" fillId="23" borderId="19" xfId="0" applyFont="1" applyFill="1" applyBorder="1" applyAlignment="1">
      <alignment wrapText="1"/>
    </xf>
    <xf numFmtId="0" fontId="5" fillId="0" borderId="19" xfId="0" applyFont="1" applyBorder="1"/>
    <xf numFmtId="16" fontId="5" fillId="0" borderId="19" xfId="0" applyNumberFormat="1" applyFont="1" applyBorder="1"/>
    <xf numFmtId="0" fontId="30" fillId="0" borderId="19" xfId="0" applyFont="1" applyBorder="1" applyAlignment="1">
      <alignment wrapText="1"/>
    </xf>
    <xf numFmtId="0" fontId="22" fillId="0" borderId="19" xfId="0" applyFont="1" applyBorder="1" applyAlignment="1">
      <alignment horizontal="center"/>
    </xf>
    <xf numFmtId="0" fontId="22" fillId="0" borderId="19" xfId="0" applyFont="1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2" fillId="0" borderId="19" xfId="0" applyFont="1" applyBorder="1" applyAlignment="1">
      <alignment wrapText="1"/>
    </xf>
    <xf numFmtId="0" fontId="5" fillId="15" borderId="0" xfId="0" applyFont="1" applyFill="1" applyAlignment="1">
      <alignment wrapText="1"/>
    </xf>
    <xf numFmtId="0" fontId="5" fillId="15" borderId="40" xfId="0" applyFont="1" applyFill="1" applyBorder="1" applyAlignment="1">
      <alignment wrapText="1"/>
    </xf>
    <xf numFmtId="0" fontId="5" fillId="15" borderId="19" xfId="0" applyFont="1" applyFill="1" applyBorder="1" applyAlignment="1">
      <alignment wrapText="1"/>
    </xf>
    <xf numFmtId="0" fontId="30" fillId="15" borderId="19" xfId="0" applyFont="1" applyFill="1" applyBorder="1" applyAlignment="1">
      <alignment wrapText="1"/>
    </xf>
    <xf numFmtId="0" fontId="30" fillId="15" borderId="19" xfId="0" applyFont="1" applyFill="1" applyBorder="1"/>
    <xf numFmtId="0" fontId="30" fillId="15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5" fillId="19" borderId="44" xfId="0" applyFont="1" applyFill="1" applyBorder="1" applyAlignment="1">
      <alignment wrapText="1"/>
    </xf>
    <xf numFmtId="0" fontId="5" fillId="19" borderId="42" xfId="0" applyFont="1" applyFill="1" applyBorder="1" applyAlignment="1">
      <alignment wrapText="1"/>
    </xf>
    <xf numFmtId="0" fontId="5" fillId="19" borderId="33" xfId="0" applyFont="1" applyFill="1" applyBorder="1"/>
    <xf numFmtId="0" fontId="5" fillId="19" borderId="19" xfId="0" applyFont="1" applyFill="1" applyBorder="1" applyAlignment="1">
      <alignment wrapText="1"/>
    </xf>
    <xf numFmtId="0" fontId="5" fillId="19" borderId="19" xfId="0" applyFont="1" applyFill="1" applyBorder="1"/>
    <xf numFmtId="0" fontId="30" fillId="19" borderId="19" xfId="0" applyFont="1" applyFill="1" applyBorder="1" applyAlignment="1">
      <alignment wrapText="1"/>
    </xf>
    <xf numFmtId="0" fontId="30" fillId="19" borderId="19" xfId="0" applyFont="1" applyFill="1" applyBorder="1"/>
    <xf numFmtId="0" fontId="14" fillId="0" borderId="0" xfId="0" applyFont="1"/>
    <xf numFmtId="0" fontId="22" fillId="0" borderId="0" xfId="0" applyFont="1"/>
    <xf numFmtId="0" fontId="5" fillId="21" borderId="32" xfId="0" applyFont="1" applyFill="1" applyBorder="1" applyAlignment="1">
      <alignment wrapText="1"/>
    </xf>
    <xf numFmtId="0" fontId="5" fillId="21" borderId="19" xfId="0" applyFont="1" applyFill="1" applyBorder="1" applyAlignment="1">
      <alignment wrapText="1"/>
    </xf>
    <xf numFmtId="0" fontId="31" fillId="21" borderId="19" xfId="0" applyFont="1" applyFill="1" applyBorder="1"/>
    <xf numFmtId="0" fontId="22" fillId="21" borderId="19" xfId="0" applyFont="1" applyFill="1" applyBorder="1"/>
    <xf numFmtId="0" fontId="30" fillId="21" borderId="19" xfId="0" applyFont="1" applyFill="1" applyBorder="1"/>
    <xf numFmtId="0" fontId="4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33" fillId="0" borderId="0" xfId="0" applyFont="1"/>
    <xf numFmtId="0" fontId="34" fillId="0" borderId="0" xfId="0" applyFont="1"/>
    <xf numFmtId="0" fontId="13" fillId="0" borderId="52" xfId="0" applyFont="1" applyBorder="1" applyAlignment="1"/>
    <xf numFmtId="0" fontId="2" fillId="0" borderId="52" xfId="0" applyFont="1" applyBorder="1"/>
    <xf numFmtId="0" fontId="7" fillId="0" borderId="52" xfId="0" applyFont="1" applyBorder="1"/>
    <xf numFmtId="0" fontId="7" fillId="2" borderId="0" xfId="0" applyFont="1" applyFill="1" applyAlignment="1">
      <alignment horizontal="left"/>
    </xf>
    <xf numFmtId="0" fontId="13" fillId="5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6" borderId="1" xfId="0" applyFont="1" applyFill="1" applyBorder="1" applyAlignment="1" applyProtection="1">
      <alignment horizontal="center"/>
      <protection locked="0"/>
    </xf>
    <xf numFmtId="0" fontId="7" fillId="6" borderId="2" xfId="0" applyFont="1" applyFill="1" applyBorder="1" applyAlignment="1" applyProtection="1">
      <alignment horizontal="center"/>
      <protection locked="0"/>
    </xf>
    <xf numFmtId="0" fontId="7" fillId="6" borderId="3" xfId="0" applyFont="1" applyFill="1" applyBorder="1" applyAlignment="1" applyProtection="1">
      <alignment horizontal="center"/>
      <protection locked="0"/>
    </xf>
    <xf numFmtId="0" fontId="7" fillId="7" borderId="1" xfId="0" applyFont="1" applyFill="1" applyBorder="1" applyAlignment="1" applyProtection="1">
      <alignment horizontal="center"/>
      <protection locked="0"/>
    </xf>
    <xf numFmtId="0" fontId="7" fillId="7" borderId="2" xfId="0" applyFont="1" applyFill="1" applyBorder="1" applyAlignment="1" applyProtection="1">
      <alignment horizontal="center"/>
      <protection locked="0"/>
    </xf>
    <xf numFmtId="0" fontId="7" fillId="7" borderId="3" xfId="0" applyFont="1" applyFill="1" applyBorder="1" applyAlignment="1" applyProtection="1">
      <alignment horizontal="center"/>
      <protection locked="0"/>
    </xf>
    <xf numFmtId="0" fontId="7" fillId="8" borderId="4" xfId="0" applyFont="1" applyFill="1" applyBorder="1" applyAlignment="1" applyProtection="1">
      <alignment horizontal="center"/>
      <protection locked="0"/>
    </xf>
    <xf numFmtId="0" fontId="7" fillId="8" borderId="5" xfId="0" applyFont="1" applyFill="1" applyBorder="1" applyAlignment="1" applyProtection="1">
      <alignment horizontal="center"/>
      <protection locked="0"/>
    </xf>
    <xf numFmtId="0" fontId="7" fillId="8" borderId="6" xfId="0" applyFont="1" applyFill="1" applyBorder="1" applyAlignment="1" applyProtection="1">
      <alignment horizontal="center"/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4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51" xfId="0" applyFont="1" applyBorder="1"/>
    <xf numFmtId="0" fontId="21" fillId="0" borderId="21" xfId="0" applyFont="1" applyBorder="1"/>
    <xf numFmtId="0" fontId="2" fillId="0" borderId="45" xfId="0" applyFont="1" applyBorder="1" applyAlignment="1">
      <alignment horizontal="center" wrapText="1"/>
    </xf>
    <xf numFmtId="0" fontId="21" fillId="0" borderId="48" xfId="0" applyFont="1" applyBorder="1"/>
    <xf numFmtId="0" fontId="21" fillId="0" borderId="49" xfId="0" applyFont="1" applyBorder="1"/>
    <xf numFmtId="0" fontId="2" fillId="0" borderId="45" xfId="0" applyFont="1" applyBorder="1" applyAlignment="1">
      <alignment horizontal="center"/>
    </xf>
    <xf numFmtId="0" fontId="2" fillId="0" borderId="50" xfId="0" applyFont="1" applyBorder="1" applyAlignment="1">
      <alignment horizontal="center" vertical="center"/>
    </xf>
    <xf numFmtId="0" fontId="21" fillId="0" borderId="47" xfId="0" applyFont="1" applyBorder="1"/>
    <xf numFmtId="0" fontId="2" fillId="0" borderId="50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/>
    </xf>
    <xf numFmtId="0" fontId="21" fillId="0" borderId="23" xfId="0" applyFont="1" applyBorder="1"/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wrapText="1"/>
    </xf>
    <xf numFmtId="0" fontId="2" fillId="0" borderId="49" xfId="0" applyFont="1" applyBorder="1" applyAlignment="1">
      <alignment horizontal="center" wrapText="1"/>
    </xf>
    <xf numFmtId="0" fontId="2" fillId="0" borderId="48" xfId="0" applyFont="1" applyBorder="1" applyAlignment="1">
      <alignment horizont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31BD23E7-1C8A-8C44-8249-634B5D4C0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'Age-group projections'!$A$66</c:f>
              <c:strCache>
                <c:ptCount val="1"/>
                <c:pt idx="0">
                  <c:v>Age category 1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'Age-group projections'!$B$65:$S$65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projections'!$B$66:$S$66</c:f>
              <c:numCache>
                <c:formatCode>0</c:formatCode>
                <c:ptCount val="18"/>
                <c:pt idx="0">
                  <c:v>52556030</c:v>
                </c:pt>
                <c:pt idx="1">
                  <c:v>54282401</c:v>
                </c:pt>
                <c:pt idx="2">
                  <c:v>56092713</c:v>
                </c:pt>
                <c:pt idx="3">
                  <c:v>57990139</c:v>
                </c:pt>
                <c:pt idx="4">
                  <c:v>59988620</c:v>
                </c:pt>
                <c:pt idx="5">
                  <c:v>62099210</c:v>
                </c:pt>
                <c:pt idx="6">
                  <c:v>64317108</c:v>
                </c:pt>
                <c:pt idx="7">
                  <c:v>66630024</c:v>
                </c:pt>
                <c:pt idx="8">
                  <c:v>69030540</c:v>
                </c:pt>
                <c:pt idx="9">
                  <c:v>71513968</c:v>
                </c:pt>
                <c:pt idx="10">
                  <c:v>74060866</c:v>
                </c:pt>
                <c:pt idx="11">
                  <c:v>76668328</c:v>
                </c:pt>
                <c:pt idx="12">
                  <c:v>79321546</c:v>
                </c:pt>
                <c:pt idx="13">
                  <c:v>81986072</c:v>
                </c:pt>
                <c:pt idx="14">
                  <c:v>84644986</c:v>
                </c:pt>
                <c:pt idx="15">
                  <c:v>87294004</c:v>
                </c:pt>
                <c:pt idx="16">
                  <c:v>89915102</c:v>
                </c:pt>
                <c:pt idx="17">
                  <c:v>92483264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17-BC4A-8818-3389B7BE4DE7}"/>
            </c:ext>
          </c:extLst>
        </c:ser>
        <c:ser>
          <c:idx val="1"/>
          <c:order val="1"/>
          <c:tx>
            <c:strRef>
              <c:f>'Age-group projections'!$A$67</c:f>
              <c:strCache>
                <c:ptCount val="1"/>
                <c:pt idx="0">
                  <c:v>Age category 1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'Age-group projections'!$B$65:$S$65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projections'!$B$67:$S$67</c:f>
              <c:numCache>
                <c:formatCode>General</c:formatCode>
                <c:ptCount val="18"/>
                <c:pt idx="0" formatCode="0">
                  <c:v>52556030</c:v>
                </c:pt>
                <c:pt idx="1">
                  <c:v>53717179.203623049</c:v>
                </c:pt>
                <c:pt idx="2">
                  <c:v>55481691.865232721</c:v>
                </c:pt>
                <c:pt idx="3">
                  <c:v>57332000.081406377</c:v>
                </c:pt>
                <c:pt idx="4">
                  <c:v>59271346.954973765</c:v>
                </c:pt>
                <c:pt idx="5">
                  <c:v>61313981.492096066</c:v>
                </c:pt>
                <c:pt idx="6">
                  <c:v>63471201.914859638</c:v>
                </c:pt>
                <c:pt idx="7">
                  <c:v>65738101.152137585</c:v>
                </c:pt>
                <c:pt idx="8">
                  <c:v>68102117.674217492</c:v>
                </c:pt>
                <c:pt idx="9">
                  <c:v>70555669.591155738</c:v>
                </c:pt>
                <c:pt idx="10">
                  <c:v>73093965.328396454</c:v>
                </c:pt>
                <c:pt idx="11">
                  <c:v>75697133.343167529</c:v>
                </c:pt>
                <c:pt idx="12">
                  <c:v>78362203.431616709</c:v>
                </c:pt>
                <c:pt idx="13">
                  <c:v>81074040.432476148</c:v>
                </c:pt>
                <c:pt idx="14">
                  <c:v>83797435.267183274</c:v>
                </c:pt>
                <c:pt idx="15">
                  <c:v>86515094.112895593</c:v>
                </c:pt>
                <c:pt idx="16">
                  <c:v>89222638.320850864</c:v>
                </c:pt>
                <c:pt idx="17">
                  <c:v>91901645.676928893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7-BC4A-8818-3389B7BE4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972031"/>
        <c:axId val="610023055"/>
      </c:lineChart>
      <c:catAx>
        <c:axId val="56097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23055"/>
        <c:crosses val="autoZero"/>
        <c:auto val="1"/>
        <c:lblAlgn val="ctr"/>
        <c:lblOffset val="100"/>
        <c:noMultiLvlLbl val="0"/>
      </c:catAx>
      <c:valAx>
        <c:axId val="61002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7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'Age-group projections'!$A$70</c:f>
              <c:strCache>
                <c:ptCount val="1"/>
                <c:pt idx="0">
                  <c:v>Age category 2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'Age-group projections'!$B$69:$S$69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projections'!$B$70:$S$70</c:f>
              <c:numCache>
                <c:formatCode>General</c:formatCode>
                <c:ptCount val="18"/>
                <c:pt idx="0">
                  <c:v>24197700</c:v>
                </c:pt>
                <c:pt idx="1">
                  <c:v>24935999</c:v>
                </c:pt>
                <c:pt idx="2">
                  <c:v>25680305</c:v>
                </c:pt>
                <c:pt idx="3">
                  <c:v>26434099</c:v>
                </c:pt>
                <c:pt idx="4">
                  <c:v>27196681</c:v>
                </c:pt>
                <c:pt idx="5">
                  <c:v>27968205</c:v>
                </c:pt>
                <c:pt idx="6">
                  <c:v>28748197</c:v>
                </c:pt>
                <c:pt idx="7">
                  <c:v>29542164</c:v>
                </c:pt>
                <c:pt idx="8">
                  <c:v>30367409</c:v>
                </c:pt>
                <c:pt idx="9">
                  <c:v>31235276</c:v>
                </c:pt>
                <c:pt idx="10">
                  <c:v>32151494</c:v>
                </c:pt>
                <c:pt idx="11">
                  <c:v>33120414</c:v>
                </c:pt>
                <c:pt idx="12">
                  <c:v>34151212</c:v>
                </c:pt>
                <c:pt idx="13">
                  <c:v>35255059</c:v>
                </c:pt>
                <c:pt idx="14">
                  <c:v>36433017</c:v>
                </c:pt>
                <c:pt idx="15">
                  <c:v>37688910</c:v>
                </c:pt>
                <c:pt idx="16">
                  <c:v>39039772</c:v>
                </c:pt>
                <c:pt idx="17">
                  <c:v>40496150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E-5F4D-8110-4742115E7F1E}"/>
            </c:ext>
          </c:extLst>
        </c:ser>
        <c:ser>
          <c:idx val="1"/>
          <c:order val="1"/>
          <c:tx>
            <c:strRef>
              <c:f>'Age-group projections'!$A$71</c:f>
              <c:strCache>
                <c:ptCount val="1"/>
                <c:pt idx="0">
                  <c:v>Age category 2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'Age-group projections'!$B$69:$S$69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projections'!$B$71:$S$71</c:f>
              <c:numCache>
                <c:formatCode>General</c:formatCode>
                <c:ptCount val="18"/>
                <c:pt idx="0">
                  <c:v>24197700</c:v>
                </c:pt>
                <c:pt idx="1">
                  <c:v>24038210.087285101</c:v>
                </c:pt>
                <c:pt idx="2">
                  <c:v>24771642.870947704</c:v>
                </c:pt>
                <c:pt idx="3">
                  <c:v>25511043.061760336</c:v>
                </c:pt>
                <c:pt idx="4">
                  <c:v>26259868.716038842</c:v>
                </c:pt>
                <c:pt idx="5">
                  <c:v>27017424.447566301</c:v>
                </c:pt>
                <c:pt idx="6">
                  <c:v>27783863.24131044</c:v>
                </c:pt>
                <c:pt idx="7">
                  <c:v>28558714.221461516</c:v>
                </c:pt>
                <c:pt idx="8">
                  <c:v>29347448.090728905</c:v>
                </c:pt>
                <c:pt idx="9">
                  <c:v>30167253.802985922</c:v>
                </c:pt>
                <c:pt idx="10">
                  <c:v>31029400.588582151</c:v>
                </c:pt>
                <c:pt idx="11">
                  <c:v>31939579.686998617</c:v>
                </c:pt>
                <c:pt idx="12">
                  <c:v>32902113.420277908</c:v>
                </c:pt>
                <c:pt idx="13">
                  <c:v>33926117.308314927</c:v>
                </c:pt>
                <c:pt idx="14">
                  <c:v>35022688.721722789</c:v>
                </c:pt>
                <c:pt idx="15">
                  <c:v>36192882.660733446</c:v>
                </c:pt>
                <c:pt idx="16">
                  <c:v>37440497.920909025</c:v>
                </c:pt>
                <c:pt idx="17">
                  <c:v>38782456.229133785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E-5F4D-8110-4742115E7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862815"/>
        <c:axId val="565057967"/>
      </c:lineChart>
      <c:catAx>
        <c:axId val="61986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057967"/>
        <c:crosses val="autoZero"/>
        <c:auto val="1"/>
        <c:lblAlgn val="ctr"/>
        <c:lblOffset val="100"/>
        <c:noMultiLvlLbl val="0"/>
      </c:catAx>
      <c:valAx>
        <c:axId val="56505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6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'Age-group projections'!$A$74</c:f>
              <c:strCache>
                <c:ptCount val="1"/>
                <c:pt idx="0">
                  <c:v>Age category 3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'Age-group projections'!$B$73:$S$73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projections'!$B$74:$S$74</c:f>
              <c:numCache>
                <c:formatCode>General</c:formatCode>
                <c:ptCount val="18"/>
                <c:pt idx="0">
                  <c:v>9651461</c:v>
                </c:pt>
                <c:pt idx="1">
                  <c:v>9970159</c:v>
                </c:pt>
                <c:pt idx="2">
                  <c:v>10290097</c:v>
                </c:pt>
                <c:pt idx="3">
                  <c:v>10607700</c:v>
                </c:pt>
                <c:pt idx="4">
                  <c:v>10922688</c:v>
                </c:pt>
                <c:pt idx="5">
                  <c:v>11235062</c:v>
                </c:pt>
                <c:pt idx="6">
                  <c:v>11543131</c:v>
                </c:pt>
                <c:pt idx="7">
                  <c:v>11842892</c:v>
                </c:pt>
                <c:pt idx="8">
                  <c:v>12135448</c:v>
                </c:pt>
                <c:pt idx="9">
                  <c:v>12424327</c:v>
                </c:pt>
                <c:pt idx="10">
                  <c:v>12719338</c:v>
                </c:pt>
                <c:pt idx="11">
                  <c:v>13016593</c:v>
                </c:pt>
                <c:pt idx="12">
                  <c:v>13313964</c:v>
                </c:pt>
                <c:pt idx="13">
                  <c:v>13622070</c:v>
                </c:pt>
                <c:pt idx="14">
                  <c:v>13945758</c:v>
                </c:pt>
                <c:pt idx="15">
                  <c:v>14285381</c:v>
                </c:pt>
                <c:pt idx="16">
                  <c:v>14652162</c:v>
                </c:pt>
                <c:pt idx="17">
                  <c:v>15060549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E-734B-AA7C-34EFC4DD939C}"/>
            </c:ext>
          </c:extLst>
        </c:ser>
        <c:ser>
          <c:idx val="1"/>
          <c:order val="1"/>
          <c:tx>
            <c:strRef>
              <c:f>'Age-group projections'!$A$75</c:f>
              <c:strCache>
                <c:ptCount val="1"/>
                <c:pt idx="0">
                  <c:v>Age category 3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'Age-group projections'!$B$73:$S$73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projections'!$B$75:$S$75</c:f>
              <c:numCache>
                <c:formatCode>General</c:formatCode>
                <c:ptCount val="18"/>
                <c:pt idx="0">
                  <c:v>9651461</c:v>
                </c:pt>
                <c:pt idx="1">
                  <c:v>9577502.5763942786</c:v>
                </c:pt>
                <c:pt idx="2">
                  <c:v>9893758.4174624551</c:v>
                </c:pt>
                <c:pt idx="3">
                  <c:v>10211244.756503398</c:v>
                </c:pt>
                <c:pt idx="4">
                  <c:v>10526413.988474656</c:v>
                </c:pt>
                <c:pt idx="5">
                  <c:v>10838988.258995282</c:v>
                </c:pt>
                <c:pt idx="6">
                  <c:v>11148968.560402352</c:v>
                </c:pt>
                <c:pt idx="7">
                  <c:v>11454676.85070236</c:v>
                </c:pt>
                <c:pt idx="8">
                  <c:v>11752140.804584838</c:v>
                </c:pt>
                <c:pt idx="9">
                  <c:v>12042454.9698433</c:v>
                </c:pt>
                <c:pt idx="10">
                  <c:v>12329120.311677681</c:v>
                </c:pt>
                <c:pt idx="11">
                  <c:v>12621870.664454805</c:v>
                </c:pt>
                <c:pt idx="12">
                  <c:v>12916847.821627805</c:v>
                </c:pt>
                <c:pt idx="13">
                  <c:v>13211940.089901485</c:v>
                </c:pt>
                <c:pt idx="14">
                  <c:v>13517685.09667326</c:v>
                </c:pt>
                <c:pt idx="15">
                  <c:v>13838892.699744744</c:v>
                </c:pt>
                <c:pt idx="16">
                  <c:v>14175913.194103345</c:v>
                </c:pt>
                <c:pt idx="17">
                  <c:v>14539883.578739667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E-734B-AA7C-34EFC4DD9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099663"/>
        <c:axId val="786101295"/>
      </c:lineChart>
      <c:catAx>
        <c:axId val="78609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1295"/>
        <c:crosses val="autoZero"/>
        <c:auto val="1"/>
        <c:lblAlgn val="ctr"/>
        <c:lblOffset val="100"/>
        <c:noMultiLvlLbl val="0"/>
      </c:catAx>
      <c:valAx>
        <c:axId val="7861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09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'Age-group projections'!$A$78</c:f>
              <c:strCache>
                <c:ptCount val="1"/>
                <c:pt idx="0">
                  <c:v>Age category 4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'Age-group projections'!$B$77:$S$77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projections'!$B$78:$S$78</c:f>
              <c:numCache>
                <c:formatCode>General</c:formatCode>
                <c:ptCount val="18"/>
                <c:pt idx="0">
                  <c:v>26836772</c:v>
                </c:pt>
                <c:pt idx="1">
                  <c:v>27785531</c:v>
                </c:pt>
                <c:pt idx="2">
                  <c:v>28760290</c:v>
                </c:pt>
                <c:pt idx="3">
                  <c:v>29773815</c:v>
                </c:pt>
                <c:pt idx="4">
                  <c:v>30847531</c:v>
                </c:pt>
                <c:pt idx="5">
                  <c:v>31878247</c:v>
                </c:pt>
                <c:pt idx="6">
                  <c:v>32881499</c:v>
                </c:pt>
                <c:pt idx="7">
                  <c:v>33910391</c:v>
                </c:pt>
                <c:pt idx="8">
                  <c:v>34959486</c:v>
                </c:pt>
                <c:pt idx="9">
                  <c:v>36023884</c:v>
                </c:pt>
                <c:pt idx="10">
                  <c:v>37098397</c:v>
                </c:pt>
                <c:pt idx="11">
                  <c:v>38180854</c:v>
                </c:pt>
                <c:pt idx="12">
                  <c:v>39267635</c:v>
                </c:pt>
                <c:pt idx="13">
                  <c:v>40365864</c:v>
                </c:pt>
                <c:pt idx="14">
                  <c:v>41485375</c:v>
                </c:pt>
                <c:pt idx="15">
                  <c:v>42645928</c:v>
                </c:pt>
                <c:pt idx="16">
                  <c:v>43844663</c:v>
                </c:pt>
                <c:pt idx="17">
                  <c:v>45076503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C-5E45-9F06-412789636D33}"/>
            </c:ext>
          </c:extLst>
        </c:ser>
        <c:ser>
          <c:idx val="1"/>
          <c:order val="1"/>
          <c:tx>
            <c:strRef>
              <c:f>'Age-group projections'!$A$79</c:f>
              <c:strCache>
                <c:ptCount val="1"/>
                <c:pt idx="0">
                  <c:v>Age category 4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'Age-group projections'!$B$77:$S$77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projections'!$B$79:$S$79</c:f>
              <c:numCache>
                <c:formatCode>General</c:formatCode>
                <c:ptCount val="18"/>
                <c:pt idx="0">
                  <c:v>26836772</c:v>
                </c:pt>
                <c:pt idx="1">
                  <c:v>26554663.191255525</c:v>
                </c:pt>
                <c:pt idx="2">
                  <c:v>27493448.813262239</c:v>
                </c:pt>
                <c:pt idx="3">
                  <c:v>28457961.1226281</c:v>
                </c:pt>
                <c:pt idx="4">
                  <c:v>29460831.922846444</c:v>
                </c:pt>
                <c:pt idx="5">
                  <c:v>30523260.993789181</c:v>
                </c:pt>
                <c:pt idx="6">
                  <c:v>31543142.0817918</c:v>
                </c:pt>
                <c:pt idx="7">
                  <c:v>32535847.872039355</c:v>
                </c:pt>
                <c:pt idx="8">
                  <c:v>33553924.133974928</c:v>
                </c:pt>
                <c:pt idx="9">
                  <c:v>34591991.02147653</c:v>
                </c:pt>
                <c:pt idx="10">
                  <c:v>35645200.043464944</c:v>
                </c:pt>
                <c:pt idx="11">
                  <c:v>36708417.736324042</c:v>
                </c:pt>
                <c:pt idx="12">
                  <c:v>37779495.921659328</c:v>
                </c:pt>
                <c:pt idx="13">
                  <c:v>38854852.653000034</c:v>
                </c:pt>
                <c:pt idx="14">
                  <c:v>39941537.042682573</c:v>
                </c:pt>
                <c:pt idx="15">
                  <c:v>41049279.715456545</c:v>
                </c:pt>
                <c:pt idx="16">
                  <c:v>42197632.9537149</c:v>
                </c:pt>
                <c:pt idx="17">
                  <c:v>43383766.821848132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C-5E45-9F06-412789636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538287"/>
        <c:axId val="770946607"/>
      </c:lineChart>
      <c:catAx>
        <c:axId val="78653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946607"/>
        <c:crosses val="autoZero"/>
        <c:auto val="1"/>
        <c:lblAlgn val="ctr"/>
        <c:lblOffset val="100"/>
        <c:noMultiLvlLbl val="0"/>
      </c:catAx>
      <c:valAx>
        <c:axId val="77094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3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'Age-group projections'!$A$82</c:f>
              <c:strCache>
                <c:ptCount val="1"/>
                <c:pt idx="0">
                  <c:v>Age category 5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'Age-group projections'!$B$81:$S$81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projections'!$B$82:$S$82</c:f>
              <c:numCache>
                <c:formatCode>General</c:formatCode>
                <c:ptCount val="18"/>
                <c:pt idx="0">
                  <c:v>2618942</c:v>
                </c:pt>
                <c:pt idx="1">
                  <c:v>2658680</c:v>
                </c:pt>
                <c:pt idx="2">
                  <c:v>2696789</c:v>
                </c:pt>
                <c:pt idx="3">
                  <c:v>2727066</c:v>
                </c:pt>
                <c:pt idx="4">
                  <c:v>2727851</c:v>
                </c:pt>
                <c:pt idx="5">
                  <c:v>2822310</c:v>
                </c:pt>
                <c:pt idx="6">
                  <c:v>2952500</c:v>
                </c:pt>
                <c:pt idx="7">
                  <c:v>3064512</c:v>
                </c:pt>
                <c:pt idx="8">
                  <c:v>3176842</c:v>
                </c:pt>
                <c:pt idx="9">
                  <c:v>3318878</c:v>
                </c:pt>
                <c:pt idx="10">
                  <c:v>3412812</c:v>
                </c:pt>
                <c:pt idx="11">
                  <c:v>3484904</c:v>
                </c:pt>
                <c:pt idx="12">
                  <c:v>3595539</c:v>
                </c:pt>
                <c:pt idx="13">
                  <c:v>3738031</c:v>
                </c:pt>
                <c:pt idx="14">
                  <c:v>3903167</c:v>
                </c:pt>
                <c:pt idx="15">
                  <c:v>4080683</c:v>
                </c:pt>
                <c:pt idx="16">
                  <c:v>4262610</c:v>
                </c:pt>
                <c:pt idx="17">
                  <c:v>4439567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6-BB42-927A-DE29D69C4FC2}"/>
            </c:ext>
          </c:extLst>
        </c:ser>
        <c:ser>
          <c:idx val="1"/>
          <c:order val="1"/>
          <c:tx>
            <c:strRef>
              <c:f>'Age-group projections'!$A$83</c:f>
              <c:strCache>
                <c:ptCount val="1"/>
                <c:pt idx="0">
                  <c:v>Age category 5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'Age-group projections'!$B$81:$S$81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projections'!$B$83:$S$83</c:f>
              <c:numCache>
                <c:formatCode>General</c:formatCode>
                <c:ptCount val="18"/>
                <c:pt idx="0">
                  <c:v>2618942</c:v>
                </c:pt>
                <c:pt idx="1">
                  <c:v>2554826.6491351887</c:v>
                </c:pt>
                <c:pt idx="2">
                  <c:v>2593591.8075019391</c:v>
                </c:pt>
                <c:pt idx="3">
                  <c:v>2630767.8460594532</c:v>
                </c:pt>
                <c:pt idx="4">
                  <c:v>2660303.6228944752</c:v>
                </c:pt>
                <c:pt idx="5">
                  <c:v>2661069.4050002154</c:v>
                </c:pt>
                <c:pt idx="6">
                  <c:v>2753215.9170079883</c:v>
                </c:pt>
                <c:pt idx="7">
                  <c:v>2880218.684328116</c:v>
                </c:pt>
                <c:pt idx="8">
                  <c:v>2989488.4744276796</c:v>
                </c:pt>
                <c:pt idx="9">
                  <c:v>3099068.4794439627</c:v>
                </c:pt>
                <c:pt idx="10">
                  <c:v>3237627.2401712206</c:v>
                </c:pt>
                <c:pt idx="11">
                  <c:v>3329261.6049108235</c:v>
                </c:pt>
                <c:pt idx="12">
                  <c:v>3399588.6922573373</c:v>
                </c:pt>
                <c:pt idx="13">
                  <c:v>3507515.1932363859</c:v>
                </c:pt>
                <c:pt idx="14">
                  <c:v>3646518.7904479969</c:v>
                </c:pt>
                <c:pt idx="15">
                  <c:v>3807612.0309747397</c:v>
                </c:pt>
                <c:pt idx="16">
                  <c:v>3980782.1918442366</c:v>
                </c:pt>
                <c:pt idx="17">
                  <c:v>4158255.3652849686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6-BB42-927A-DE29D69C4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464543"/>
        <c:axId val="779701983"/>
      </c:lineChart>
      <c:catAx>
        <c:axId val="77346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701983"/>
        <c:crosses val="autoZero"/>
        <c:auto val="1"/>
        <c:lblAlgn val="ctr"/>
        <c:lblOffset val="100"/>
        <c:noMultiLvlLbl val="0"/>
      </c:catAx>
      <c:valAx>
        <c:axId val="77970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6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Group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'Age-group projections'!$A$87</c:f>
              <c:strCache>
                <c:ptCount val="1"/>
                <c:pt idx="0">
                  <c:v>Age category 6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'Age-group projections'!$B$86:$S$86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projections'!$B$87:$S$87</c:f>
              <c:numCache>
                <c:formatCode>General</c:formatCode>
                <c:ptCount val="18"/>
                <c:pt idx="0">
                  <c:v>5282991</c:v>
                </c:pt>
                <c:pt idx="1">
                  <c:v>5358267</c:v>
                </c:pt>
                <c:pt idx="2">
                  <c:v>5443604</c:v>
                </c:pt>
                <c:pt idx="3">
                  <c:v>5532325</c:v>
                </c:pt>
                <c:pt idx="4">
                  <c:v>5621688</c:v>
                </c:pt>
                <c:pt idx="5">
                  <c:v>5689134</c:v>
                </c:pt>
                <c:pt idx="6">
                  <c:v>5772783</c:v>
                </c:pt>
                <c:pt idx="7">
                  <c:v>5865091</c:v>
                </c:pt>
                <c:pt idx="8">
                  <c:v>5955000</c:v>
                </c:pt>
                <c:pt idx="9">
                  <c:v>6022436</c:v>
                </c:pt>
                <c:pt idx="10">
                  <c:v>6154444</c:v>
                </c:pt>
                <c:pt idx="11">
                  <c:v>6332386</c:v>
                </c:pt>
                <c:pt idx="12">
                  <c:v>6504110</c:v>
                </c:pt>
                <c:pt idx="13">
                  <c:v>6676635</c:v>
                </c:pt>
                <c:pt idx="14">
                  <c:v>6857526</c:v>
                </c:pt>
                <c:pt idx="15">
                  <c:v>7055531</c:v>
                </c:pt>
                <c:pt idx="16">
                  <c:v>7277597</c:v>
                </c:pt>
                <c:pt idx="17">
                  <c:v>7529027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B-DF4D-AB2F-5F8DA511B591}"/>
            </c:ext>
          </c:extLst>
        </c:ser>
        <c:ser>
          <c:idx val="1"/>
          <c:order val="1"/>
          <c:tx>
            <c:strRef>
              <c:f>'Age-group projections'!$A$88</c:f>
              <c:strCache>
                <c:ptCount val="1"/>
                <c:pt idx="0">
                  <c:v>Age category 6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'Age-group projections'!$B$86:$S$86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projections'!$B$88:$S$88</c:f>
              <c:numCache>
                <c:formatCode>General</c:formatCode>
                <c:ptCount val="18"/>
                <c:pt idx="0">
                  <c:v>5282991</c:v>
                </c:pt>
                <c:pt idx="1">
                  <c:v>4943206.8287481638</c:v>
                </c:pt>
                <c:pt idx="2">
                  <c:v>5013641.3301964616</c:v>
                </c:pt>
                <c:pt idx="3">
                  <c:v>5093489.742042115</c:v>
                </c:pt>
                <c:pt idx="4">
                  <c:v>5176504.5064158132</c:v>
                </c:pt>
                <c:pt idx="5">
                  <c:v>5260119.9795138026</c:v>
                </c:pt>
                <c:pt idx="6">
                  <c:v>5323228.0801658295</c:v>
                </c:pt>
                <c:pt idx="7">
                  <c:v>5401497.0584809454</c:v>
                </c:pt>
                <c:pt idx="8">
                  <c:v>5487868.119107035</c:v>
                </c:pt>
                <c:pt idx="9">
                  <c:v>5571994.4753256841</c:v>
                </c:pt>
                <c:pt idx="10">
                  <c:v>5635093.2191439988</c:v>
                </c:pt>
                <c:pt idx="11">
                  <c:v>5758610.9096055934</c:v>
                </c:pt>
                <c:pt idx="12">
                  <c:v>5925108.2800385738</c:v>
                </c:pt>
                <c:pt idx="13">
                  <c:v>6085787.5712696118</c:v>
                </c:pt>
                <c:pt idx="14">
                  <c:v>6247216.3448809572</c:v>
                </c:pt>
                <c:pt idx="15">
                  <c:v>6416473.0455755228</c:v>
                </c:pt>
                <c:pt idx="16">
                  <c:v>6601743.0314843161</c:v>
                </c:pt>
                <c:pt idx="17">
                  <c:v>6809526.4949868638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B-DF4D-AB2F-5F8DA511B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118463"/>
        <c:axId val="780138143"/>
      </c:lineChart>
      <c:catAx>
        <c:axId val="77711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138143"/>
        <c:crosses val="autoZero"/>
        <c:auto val="1"/>
        <c:lblAlgn val="ctr"/>
        <c:lblOffset val="100"/>
        <c:noMultiLvlLbl val="0"/>
      </c:catAx>
      <c:valAx>
        <c:axId val="78013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11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'Age-group projections'!$A$91</c:f>
              <c:strCache>
                <c:ptCount val="1"/>
                <c:pt idx="0">
                  <c:v>Age category 7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'Age-group projections'!$B$90:$S$90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projections'!$B$91:$S$91</c:f>
              <c:numCache>
                <c:formatCode>General</c:formatCode>
                <c:ptCount val="18"/>
                <c:pt idx="0">
                  <c:v>688945</c:v>
                </c:pt>
                <c:pt idx="1">
                  <c:v>702264</c:v>
                </c:pt>
                <c:pt idx="2">
                  <c:v>715379</c:v>
                </c:pt>
                <c:pt idx="3">
                  <c:v>728384</c:v>
                </c:pt>
                <c:pt idx="4">
                  <c:v>741624</c:v>
                </c:pt>
                <c:pt idx="5">
                  <c:v>755469</c:v>
                </c:pt>
                <c:pt idx="6">
                  <c:v>769769</c:v>
                </c:pt>
                <c:pt idx="7">
                  <c:v>784212</c:v>
                </c:pt>
                <c:pt idx="8">
                  <c:v>799607</c:v>
                </c:pt>
                <c:pt idx="9">
                  <c:v>816135</c:v>
                </c:pt>
                <c:pt idx="10">
                  <c:v>833812</c:v>
                </c:pt>
                <c:pt idx="11">
                  <c:v>852700</c:v>
                </c:pt>
                <c:pt idx="12">
                  <c:v>873460</c:v>
                </c:pt>
                <c:pt idx="13">
                  <c:v>895659</c:v>
                </c:pt>
                <c:pt idx="14">
                  <c:v>919315</c:v>
                </c:pt>
                <c:pt idx="15">
                  <c:v>944924</c:v>
                </c:pt>
                <c:pt idx="16">
                  <c:v>972369</c:v>
                </c:pt>
                <c:pt idx="17">
                  <c:v>1002891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9-C14F-8C01-D09FD29EC149}"/>
            </c:ext>
          </c:extLst>
        </c:ser>
        <c:ser>
          <c:idx val="1"/>
          <c:order val="1"/>
          <c:tx>
            <c:strRef>
              <c:f>'Age-group projections'!$A$92</c:f>
              <c:strCache>
                <c:ptCount val="1"/>
                <c:pt idx="0">
                  <c:v>Age category 7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'Age-group projections'!$B$90:$S$90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'Age-group projections'!$B$92:$S$92</c:f>
              <c:numCache>
                <c:formatCode>General</c:formatCode>
                <c:ptCount val="18"/>
                <c:pt idx="0">
                  <c:v>688945</c:v>
                </c:pt>
                <c:pt idx="1">
                  <c:v>627300.605775323</c:v>
                </c:pt>
                <c:pt idx="2">
                  <c:v>639427.86813780689</c:v>
                </c:pt>
                <c:pt idx="3">
                  <c:v>651369.38370834361</c:v>
                </c:pt>
                <c:pt idx="4">
                  <c:v>663210.74169498705</c:v>
                </c:pt>
                <c:pt idx="5">
                  <c:v>675266.07270176592</c:v>
                </c:pt>
                <c:pt idx="6">
                  <c:v>687872.27041995723</c:v>
                </c:pt>
                <c:pt idx="7">
                  <c:v>700892.7563260704</c:v>
                </c:pt>
                <c:pt idx="8">
                  <c:v>714043.44709124463</c:v>
                </c:pt>
                <c:pt idx="9">
                  <c:v>728060.95621883986</c:v>
                </c:pt>
                <c:pt idx="10">
                  <c:v>743110.08846053481</c:v>
                </c:pt>
                <c:pt idx="11">
                  <c:v>759205.41219216853</c:v>
                </c:pt>
                <c:pt idx="12">
                  <c:v>776403.37987011718</c:v>
                </c:pt>
                <c:pt idx="13">
                  <c:v>795305.84752122965</c:v>
                </c:pt>
                <c:pt idx="14">
                  <c:v>815518.55847436294</c:v>
                </c:pt>
                <c:pt idx="15">
                  <c:v>837057.90215233585</c:v>
                </c:pt>
                <c:pt idx="16">
                  <c:v>860375.49820615759</c:v>
                </c:pt>
                <c:pt idx="17">
                  <c:v>885364.81538750557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9-C14F-8C01-D09FD29EC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643727"/>
        <c:axId val="1769914287"/>
      </c:lineChart>
      <c:catAx>
        <c:axId val="177964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914287"/>
        <c:crosses val="autoZero"/>
        <c:auto val="1"/>
        <c:lblAlgn val="ctr"/>
        <c:lblOffset val="100"/>
        <c:noMultiLvlLbl val="0"/>
      </c:catAx>
      <c:valAx>
        <c:axId val="176991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Population vs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'National projections'!$A$18</c:f>
              <c:strCache>
                <c:ptCount val="1"/>
                <c:pt idx="0">
                  <c:v>Population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'National projections'!$B$17:$AC$17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'National projections'!$B$18:$AC$18</c:f>
              <c:numCache>
                <c:formatCode>General</c:formatCode>
                <c:ptCount val="28"/>
                <c:pt idx="0">
                  <c:v>89790356</c:v>
                </c:pt>
                <c:pt idx="1">
                  <c:v>92413760</c:v>
                </c:pt>
                <c:pt idx="2">
                  <c:v>95171869</c:v>
                </c:pt>
                <c:pt idx="3">
                  <c:v>98068316</c:v>
                </c:pt>
                <c:pt idx="4">
                  <c:v>101096143</c:v>
                </c:pt>
                <c:pt idx="5">
                  <c:v>104249031</c:v>
                </c:pt>
                <c:pt idx="6">
                  <c:v>107518733</c:v>
                </c:pt>
                <c:pt idx="7">
                  <c:v>110913773</c:v>
                </c:pt>
                <c:pt idx="8">
                  <c:v>114441485</c:v>
                </c:pt>
                <c:pt idx="9">
                  <c:v>118085397</c:v>
                </c:pt>
                <c:pt idx="10">
                  <c:v>121832841</c:v>
                </c:pt>
                <c:pt idx="11">
                  <c:v>125693301</c:v>
                </c:pt>
                <c:pt idx="12">
                  <c:v>129679177</c:v>
                </c:pt>
                <c:pt idx="13">
                  <c:v>133793528</c:v>
                </c:pt>
                <c:pt idx="14">
                  <c:v>138046683</c:v>
                </c:pt>
                <c:pt idx="15">
                  <c:v>142447637</c:v>
                </c:pt>
                <c:pt idx="16">
                  <c:v>146984987</c:v>
                </c:pt>
                <c:pt idx="17">
                  <c:v>151639286</c:v>
                </c:pt>
                <c:pt idx="18">
                  <c:v>156424332</c:v>
                </c:pt>
                <c:pt idx="19">
                  <c:v>161354904</c:v>
                </c:pt>
                <c:pt idx="20">
                  <c:v>166431163</c:v>
                </c:pt>
                <c:pt idx="21">
                  <c:v>171656179</c:v>
                </c:pt>
                <c:pt idx="22">
                  <c:v>177027466</c:v>
                </c:pt>
                <c:pt idx="23">
                  <c:v>182539390</c:v>
                </c:pt>
                <c:pt idx="24">
                  <c:v>188189144</c:v>
                </c:pt>
                <c:pt idx="25">
                  <c:v>193995361</c:v>
                </c:pt>
                <c:pt idx="26">
                  <c:v>199964275</c:v>
                </c:pt>
                <c:pt idx="27">
                  <c:v>206087951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8-C444-95D1-838289F1CA9D}"/>
            </c:ext>
          </c:extLst>
        </c:ser>
        <c:ser>
          <c:idx val="1"/>
          <c:order val="1"/>
          <c:tx>
            <c:strRef>
              <c:f>'National projections'!$A$19</c:f>
              <c:strCache>
                <c:ptCount val="1"/>
                <c:pt idx="0">
                  <c:v>Population Projection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'National projections'!$B$17:$AC$17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'National projections'!$B$19:$AC$19</c:f>
              <c:numCache>
                <c:formatCode>General</c:formatCode>
                <c:ptCount val="28"/>
                <c:pt idx="0">
                  <c:v>89790356</c:v>
                </c:pt>
                <c:pt idx="1">
                  <c:v>92034485.237501219</c:v>
                </c:pt>
                <c:pt idx="2">
                  <c:v>94334701.968793064</c:v>
                </c:pt>
                <c:pt idx="3">
                  <c:v>96692407.987901986</c:v>
                </c:pt>
                <c:pt idx="4">
                  <c:v>99109040.123874888</c:v>
                </c:pt>
                <c:pt idx="5">
                  <c:v>101586071.11640899</c:v>
                </c:pt>
                <c:pt idx="6">
                  <c:v>104125010.51336618</c:v>
                </c:pt>
                <c:pt idx="7">
                  <c:v>106727405.59071912</c:v>
                </c:pt>
                <c:pt idx="8">
                  <c:v>109394842.29548933</c:v>
                </c:pt>
                <c:pt idx="9">
                  <c:v>112128946.21225232</c:v>
                </c:pt>
                <c:pt idx="10">
                  <c:v>114931383.55379842</c:v>
                </c:pt>
                <c:pt idx="11">
                  <c:v>117803862.17655325</c:v>
                </c:pt>
                <c:pt idx="12">
                  <c:v>120748132.6213766</c:v>
                </c:pt>
                <c:pt idx="13">
                  <c:v>123765989.18037395</c:v>
                </c:pt>
                <c:pt idx="14">
                  <c:v>126859270.99037075</c:v>
                </c:pt>
                <c:pt idx="15">
                  <c:v>130029863.15371603</c:v>
                </c:pt>
                <c:pt idx="16">
                  <c:v>133279697.88709804</c:v>
                </c:pt>
                <c:pt idx="17">
                  <c:v>136610755.69907248</c:v>
                </c:pt>
                <c:pt idx="18">
                  <c:v>140025066.59702042</c:v>
                </c:pt>
                <c:pt idx="19">
                  <c:v>143524711.32427183</c:v>
                </c:pt>
                <c:pt idx="20">
                  <c:v>147111822.62814862</c:v>
                </c:pt>
                <c:pt idx="21">
                  <c:v>150788586.55969962</c:v>
                </c:pt>
                <c:pt idx="22">
                  <c:v>154557243.80592</c:v>
                </c:pt>
                <c:pt idx="23">
                  <c:v>158420091.05526683</c:v>
                </c:pt>
                <c:pt idx="24">
                  <c:v>162379482.39730281</c:v>
                </c:pt>
                <c:pt idx="25">
                  <c:v>166437830.75732157</c:v>
                </c:pt>
                <c:pt idx="26">
                  <c:v>170597609.36682817</c:v>
                </c:pt>
                <c:pt idx="27">
                  <c:v>174861353.27077162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8-C444-95D1-838289F1C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610591"/>
        <c:axId val="613757503"/>
      </c:lineChart>
      <c:catAx>
        <c:axId val="57961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57503"/>
        <c:crosses val="autoZero"/>
        <c:auto val="1"/>
        <c:lblAlgn val="ctr"/>
        <c:lblOffset val="100"/>
        <c:noMultiLvlLbl val="0"/>
      </c:catAx>
      <c:valAx>
        <c:axId val="61375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Actual vs Projected Population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'Model pop'!$L$2:$AC$2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'Model pop'!$L$3:$AC$3</c:f>
              <c:numCache>
                <c:formatCode>General</c:formatCode>
                <c:ptCount val="18"/>
                <c:pt idx="0">
                  <c:v>121832841</c:v>
                </c:pt>
                <c:pt idx="1">
                  <c:v>125693301</c:v>
                </c:pt>
                <c:pt idx="2">
                  <c:v>129679177</c:v>
                </c:pt>
                <c:pt idx="3">
                  <c:v>133793528</c:v>
                </c:pt>
                <c:pt idx="4">
                  <c:v>138046683</c:v>
                </c:pt>
                <c:pt idx="5">
                  <c:v>142447637</c:v>
                </c:pt>
                <c:pt idx="6">
                  <c:v>146984987</c:v>
                </c:pt>
                <c:pt idx="7">
                  <c:v>151639286</c:v>
                </c:pt>
                <c:pt idx="8">
                  <c:v>156424332</c:v>
                </c:pt>
                <c:pt idx="9">
                  <c:v>161354904</c:v>
                </c:pt>
                <c:pt idx="10">
                  <c:v>166431163</c:v>
                </c:pt>
                <c:pt idx="11">
                  <c:v>171656179</c:v>
                </c:pt>
                <c:pt idx="12">
                  <c:v>177027466</c:v>
                </c:pt>
                <c:pt idx="13">
                  <c:v>182539390</c:v>
                </c:pt>
                <c:pt idx="14">
                  <c:v>188189144</c:v>
                </c:pt>
                <c:pt idx="15">
                  <c:v>193995361</c:v>
                </c:pt>
                <c:pt idx="16">
                  <c:v>199964275</c:v>
                </c:pt>
                <c:pt idx="17">
                  <c:v>206087951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D-5543-86DB-D7B67D06D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'Model pop'!$L$2:$AC$2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'Model pop'!$L$4:$AC$4</c:f>
              <c:numCache>
                <c:formatCode>General</c:formatCode>
                <c:ptCount val="18"/>
                <c:pt idx="0">
                  <c:v>121832841</c:v>
                </c:pt>
                <c:pt idx="1">
                  <c:v>122012889.14221664</c:v>
                </c:pt>
                <c:pt idx="2">
                  <c:v>125887202.97274132</c:v>
                </c:pt>
                <c:pt idx="3">
                  <c:v>129887875.99410813</c:v>
                </c:pt>
                <c:pt idx="4">
                  <c:v>134018480.453339</c:v>
                </c:pt>
                <c:pt idx="5">
                  <c:v>138290110.64966258</c:v>
                </c:pt>
                <c:pt idx="6">
                  <c:v>142711492.06595799</c:v>
                </c:pt>
                <c:pt idx="7">
                  <c:v>147269948.59547594</c:v>
                </c:pt>
                <c:pt idx="8">
                  <c:v>151947030.74413213</c:v>
                </c:pt>
                <c:pt idx="9">
                  <c:v>156756493.29644996</c:v>
                </c:pt>
                <c:pt idx="10">
                  <c:v>161713516.81989697</c:v>
                </c:pt>
                <c:pt idx="11">
                  <c:v>166814079.35765356</c:v>
                </c:pt>
                <c:pt idx="12">
                  <c:v>172061760.94734779</c:v>
                </c:pt>
                <c:pt idx="13">
                  <c:v>177455559.09571978</c:v>
                </c:pt>
                <c:pt idx="14">
                  <c:v>182988599.82206523</c:v>
                </c:pt>
                <c:pt idx="15">
                  <c:v>188657292.16753292</c:v>
                </c:pt>
                <c:pt idx="16">
                  <c:v>194479583.11111286</c:v>
                </c:pt>
                <c:pt idx="17">
                  <c:v>200460898.98230982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BD-5543-86DB-D7B67D06D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305168"/>
        <c:axId val="377431920"/>
      </c:lineChart>
      <c:catAx>
        <c:axId val="3173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431920"/>
        <c:crosses val="autoZero"/>
        <c:auto val="1"/>
        <c:lblAlgn val="ctr"/>
        <c:lblOffset val="100"/>
        <c:noMultiLvlLbl val="0"/>
      </c:catAx>
      <c:valAx>
        <c:axId val="3774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</a:t>
            </a:r>
            <a:r>
              <a:rPr lang="en-US" baseline="0"/>
              <a:t> </a:t>
            </a:r>
            <a:r>
              <a:rPr lang="en-US"/>
              <a:t>Death</a:t>
            </a:r>
            <a:r>
              <a:rPr lang="en-US" baseline="0"/>
              <a:t>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prevalence'!$C$229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'Age-group prevalence'!$B$230:$B$257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'Age-group prevalence'!$C$230:$C$257</c:f>
              <c:numCache>
                <c:formatCode>General</c:formatCode>
                <c:ptCount val="28"/>
                <c:pt idx="0">
                  <c:v>8.5030648185010597E-3</c:v>
                </c:pt>
                <c:pt idx="1">
                  <c:v>1.27775312252134E-2</c:v>
                </c:pt>
                <c:pt idx="2">
                  <c:v>1.8564676409622099E-2</c:v>
                </c:pt>
                <c:pt idx="3">
                  <c:v>2.57104158053112E-2</c:v>
                </c:pt>
                <c:pt idx="4">
                  <c:v>3.41542204744818E-2</c:v>
                </c:pt>
                <c:pt idx="5">
                  <c:v>4.3639024314289197E-2</c:v>
                </c:pt>
                <c:pt idx="6">
                  <c:v>5.3639454857162802E-2</c:v>
                </c:pt>
                <c:pt idx="7">
                  <c:v>6.4928646641732202E-2</c:v>
                </c:pt>
                <c:pt idx="8">
                  <c:v>7.5496340976278803E-2</c:v>
                </c:pt>
                <c:pt idx="9">
                  <c:v>8.5341482021103601E-2</c:v>
                </c:pt>
                <c:pt idx="10">
                  <c:v>9.8169020482726702E-2</c:v>
                </c:pt>
                <c:pt idx="11">
                  <c:v>0.102132922890367</c:v>
                </c:pt>
                <c:pt idx="12">
                  <c:v>0.10853658097769001</c:v>
                </c:pt>
                <c:pt idx="13">
                  <c:v>0.114920778533107</c:v>
                </c:pt>
                <c:pt idx="14">
                  <c:v>0.12029615014621001</c:v>
                </c:pt>
                <c:pt idx="15">
                  <c:v>0.12509940426722599</c:v>
                </c:pt>
                <c:pt idx="16">
                  <c:v>0.127674253061247</c:v>
                </c:pt>
                <c:pt idx="17">
                  <c:v>0.13027246471874199</c:v>
                </c:pt>
                <c:pt idx="18">
                  <c:v>0.128151130547111</c:v>
                </c:pt>
                <c:pt idx="19">
                  <c:v>0.12542249379961201</c:v>
                </c:pt>
                <c:pt idx="20">
                  <c:v>0.12483306912386299</c:v>
                </c:pt>
                <c:pt idx="21">
                  <c:v>0.12403797709908</c:v>
                </c:pt>
                <c:pt idx="22">
                  <c:v>0.12108516100349299</c:v>
                </c:pt>
                <c:pt idx="23">
                  <c:v>0.115072484351458</c:v>
                </c:pt>
                <c:pt idx="24">
                  <c:v>0.115466089635114</c:v>
                </c:pt>
                <c:pt idx="25">
                  <c:v>0.116056087529123</c:v>
                </c:pt>
                <c:pt idx="26">
                  <c:v>0.107395399762056</c:v>
                </c:pt>
                <c:pt idx="27">
                  <c:v>0.107395399762056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D-0F4D-8111-8D07B358F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154367"/>
        <c:axId val="1166245855"/>
      </c:barChart>
      <c:catAx>
        <c:axId val="116615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45855"/>
        <c:crosses val="autoZero"/>
        <c:auto val="1"/>
        <c:lblAlgn val="ctr"/>
        <c:lblOffset val="100"/>
        <c:noMultiLvlLbl val="0"/>
      </c:catAx>
      <c:valAx>
        <c:axId val="11662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15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CVD</a:t>
            </a:r>
            <a:r>
              <a:rPr lang="en-US" baseline="0"/>
              <a:t> Death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'Age-group prevalence'!$B$230:$B$257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'Age-group prevalence'!$E$230:$E$257</c:f>
              <c:numCache>
                <c:formatCode>General</c:formatCode>
                <c:ptCount val="28"/>
                <c:pt idx="0">
                  <c:v>7.2752327895309596E-2</c:v>
                </c:pt>
                <c:pt idx="1">
                  <c:v>7.2085029884986704E-2</c:v>
                </c:pt>
                <c:pt idx="2">
                  <c:v>7.2025409672818203E-2</c:v>
                </c:pt>
                <c:pt idx="3">
                  <c:v>7.1267613551523404E-2</c:v>
                </c:pt>
                <c:pt idx="4">
                  <c:v>7.0397390609805197E-2</c:v>
                </c:pt>
                <c:pt idx="5">
                  <c:v>6.9281027023560093E-2</c:v>
                </c:pt>
                <c:pt idx="6">
                  <c:v>6.8162374104829504E-2</c:v>
                </c:pt>
                <c:pt idx="7">
                  <c:v>6.8151891647151297E-2</c:v>
                </c:pt>
                <c:pt idx="8">
                  <c:v>6.7320458827741195E-2</c:v>
                </c:pt>
                <c:pt idx="9">
                  <c:v>6.6309740494358504E-2</c:v>
                </c:pt>
                <c:pt idx="10">
                  <c:v>6.5280424050659397E-2</c:v>
                </c:pt>
                <c:pt idx="11">
                  <c:v>6.3946626536147994E-2</c:v>
                </c:pt>
                <c:pt idx="12">
                  <c:v>6.2659584962220294E-2</c:v>
                </c:pt>
                <c:pt idx="13">
                  <c:v>6.11487160559228E-2</c:v>
                </c:pt>
                <c:pt idx="14">
                  <c:v>6.0027805358548403E-2</c:v>
                </c:pt>
                <c:pt idx="15">
                  <c:v>5.9335068429913797E-2</c:v>
                </c:pt>
                <c:pt idx="16">
                  <c:v>5.8781758079680502E-2</c:v>
                </c:pt>
                <c:pt idx="17">
                  <c:v>5.8561757823059599E-2</c:v>
                </c:pt>
                <c:pt idx="18">
                  <c:v>5.85212014824886E-2</c:v>
                </c:pt>
                <c:pt idx="19">
                  <c:v>5.9161789908409902E-2</c:v>
                </c:pt>
                <c:pt idx="20">
                  <c:v>6.0092576536808197E-2</c:v>
                </c:pt>
                <c:pt idx="21">
                  <c:v>6.14819985735E-2</c:v>
                </c:pt>
                <c:pt idx="22">
                  <c:v>6.3501357018594703E-2</c:v>
                </c:pt>
                <c:pt idx="23">
                  <c:v>6.6002459221963697E-2</c:v>
                </c:pt>
                <c:pt idx="24">
                  <c:v>6.7675526863605298E-2</c:v>
                </c:pt>
                <c:pt idx="25">
                  <c:v>7.1530804690788402E-2</c:v>
                </c:pt>
                <c:pt idx="26">
                  <c:v>7.4886871295840193E-2</c:v>
                </c:pt>
                <c:pt idx="27">
                  <c:v>7.7282667357617907E-2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D-C149-A5C4-0AAB94433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856863"/>
        <c:axId val="1173348255"/>
      </c:barChart>
      <c:catAx>
        <c:axId val="117285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48255"/>
        <c:crosses val="autoZero"/>
        <c:auto val="1"/>
        <c:lblAlgn val="ctr"/>
        <c:lblOffset val="100"/>
        <c:noMultiLvlLbl val="0"/>
      </c:catAx>
      <c:valAx>
        <c:axId val="117334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5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'Age-group prevalence'!$B$230:$B$257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'Age-group prevalence'!$D$230:$D$257</c:f>
              <c:numCache>
                <c:formatCode>General</c:formatCode>
                <c:ptCount val="28"/>
                <c:pt idx="0">
                  <c:v>3.8681490037800002E-3</c:v>
                </c:pt>
                <c:pt idx="1">
                  <c:v>6.1756845310499998E-3</c:v>
                </c:pt>
                <c:pt idx="2">
                  <c:v>8.3924940540299996E-3</c:v>
                </c:pt>
                <c:pt idx="3">
                  <c:v>1.0464222982100001E-2</c:v>
                </c:pt>
                <c:pt idx="4">
                  <c:v>1.2338931945400001E-2</c:v>
                </c:pt>
                <c:pt idx="5">
                  <c:v>1.39524978678E-2</c:v>
                </c:pt>
                <c:pt idx="6">
                  <c:v>1.5627590117599999E-2</c:v>
                </c:pt>
                <c:pt idx="7">
                  <c:v>1.7534569489499999E-2</c:v>
                </c:pt>
                <c:pt idx="8">
                  <c:v>1.9380716189500002E-2</c:v>
                </c:pt>
                <c:pt idx="9">
                  <c:v>2.0875305089600001E-2</c:v>
                </c:pt>
                <c:pt idx="10">
                  <c:v>2.1714004074199999E-2</c:v>
                </c:pt>
                <c:pt idx="11">
                  <c:v>2.2056946691300001E-2</c:v>
                </c:pt>
                <c:pt idx="12">
                  <c:v>2.2273438915499998E-2</c:v>
                </c:pt>
                <c:pt idx="13">
                  <c:v>2.2371756239799999E-2</c:v>
                </c:pt>
                <c:pt idx="14">
                  <c:v>2.2358309341399998E-2</c:v>
                </c:pt>
                <c:pt idx="15">
                  <c:v>2.2235162019900001E-2</c:v>
                </c:pt>
                <c:pt idx="16">
                  <c:v>2.1940946912699998E-2</c:v>
                </c:pt>
                <c:pt idx="17">
                  <c:v>2.1475513121399999E-2</c:v>
                </c:pt>
                <c:pt idx="18">
                  <c:v>2.0934501811100001E-2</c:v>
                </c:pt>
                <c:pt idx="19">
                  <c:v>2.0412424548500001E-2</c:v>
                </c:pt>
                <c:pt idx="20">
                  <c:v>2.0000430458800001E-2</c:v>
                </c:pt>
                <c:pt idx="21">
                  <c:v>1.9658067299399999E-2</c:v>
                </c:pt>
                <c:pt idx="22">
                  <c:v>1.9294662187699999E-2</c:v>
                </c:pt>
                <c:pt idx="23">
                  <c:v>1.8922204420500001E-2</c:v>
                </c:pt>
                <c:pt idx="24">
                  <c:v>1.8552004381599999E-2</c:v>
                </c:pt>
                <c:pt idx="25">
                  <c:v>1.8193684894000001E-2</c:v>
                </c:pt>
                <c:pt idx="26">
                  <c:v>1.78519685845E-2</c:v>
                </c:pt>
                <c:pt idx="27">
                  <c:v>1.75346226619E-2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9-A440-93AF-5BAB51781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8338111"/>
        <c:axId val="1173468703"/>
      </c:barChart>
      <c:catAx>
        <c:axId val="11683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468703"/>
        <c:crosses val="autoZero"/>
        <c:auto val="1"/>
        <c:lblAlgn val="ctr"/>
        <c:lblOffset val="100"/>
        <c:noMultiLvlLbl val="0"/>
      </c:catAx>
      <c:valAx>
        <c:axId val="11734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3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CVD  Prevalence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'Age-group prevalence'!$B$230:$B$257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'Age-group prevalence'!$F$230:$F$257</c:f>
              <c:numCache>
                <c:formatCode>General</c:formatCode>
                <c:ptCount val="28"/>
                <c:pt idx="0" formatCode="0.000000000000">
                  <c:v>3.2990002852899998E-2</c:v>
                </c:pt>
                <c:pt idx="1">
                  <c:v>3.2700499337999997E-2</c:v>
                </c:pt>
                <c:pt idx="2">
                  <c:v>3.2440347830500003E-2</c:v>
                </c:pt>
                <c:pt idx="3">
                  <c:v>3.2163162991199999E-2</c:v>
                </c:pt>
                <c:pt idx="4">
                  <c:v>3.1906019195200003E-2</c:v>
                </c:pt>
                <c:pt idx="5">
                  <c:v>3.1650628977600001E-2</c:v>
                </c:pt>
                <c:pt idx="6">
                  <c:v>3.1449121165200003E-2</c:v>
                </c:pt>
                <c:pt idx="7">
                  <c:v>3.1302595861899998E-2</c:v>
                </c:pt>
                <c:pt idx="8">
                  <c:v>3.1171446542299999E-2</c:v>
                </c:pt>
                <c:pt idx="9">
                  <c:v>3.1033700352299999E-2</c:v>
                </c:pt>
                <c:pt idx="10">
                  <c:v>3.0903957516700001E-2</c:v>
                </c:pt>
                <c:pt idx="11">
                  <c:v>3.07767864813E-2</c:v>
                </c:pt>
                <c:pt idx="12">
                  <c:v>3.0709108078300001E-2</c:v>
                </c:pt>
                <c:pt idx="13">
                  <c:v>3.06381517329E-2</c:v>
                </c:pt>
                <c:pt idx="14">
                  <c:v>3.0571267684800001E-2</c:v>
                </c:pt>
                <c:pt idx="15">
                  <c:v>3.04527142991E-2</c:v>
                </c:pt>
                <c:pt idx="16">
                  <c:v>3.0331723446700001E-2</c:v>
                </c:pt>
                <c:pt idx="17">
                  <c:v>3.0215252209599999E-2</c:v>
                </c:pt>
                <c:pt idx="18">
                  <c:v>3.0142137341400001E-2</c:v>
                </c:pt>
                <c:pt idx="19">
                  <c:v>3.0059256627999999E-2</c:v>
                </c:pt>
                <c:pt idx="20">
                  <c:v>2.99652779716E-2</c:v>
                </c:pt>
                <c:pt idx="21">
                  <c:v>2.9893887469599999E-2</c:v>
                </c:pt>
                <c:pt idx="22">
                  <c:v>2.98432940951E-2</c:v>
                </c:pt>
                <c:pt idx="23">
                  <c:v>2.98019785717E-2</c:v>
                </c:pt>
                <c:pt idx="24">
                  <c:v>2.97563758123E-2</c:v>
                </c:pt>
                <c:pt idx="25">
                  <c:v>2.97641802666E-2</c:v>
                </c:pt>
                <c:pt idx="26">
                  <c:v>2.97728036493E-2</c:v>
                </c:pt>
                <c:pt idx="27">
                  <c:v>2.9798288324999998E-2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2-7D46-B9C3-10C1E5A24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8243423"/>
        <c:axId val="1172058511"/>
      </c:barChart>
      <c:catAx>
        <c:axId val="118824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58511"/>
        <c:crosses val="autoZero"/>
        <c:auto val="1"/>
        <c:lblAlgn val="ctr"/>
        <c:lblOffset val="100"/>
        <c:noMultiLvlLbl val="0"/>
      </c:catAx>
      <c:valAx>
        <c:axId val="11720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24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Diabetes Death</a:t>
            </a:r>
            <a:r>
              <a:rPr lang="en-US" baseline="0"/>
              <a:t>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'Age-group prevalence'!$B$230:$B$257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'Age-group prevalence'!$G$230:$G$257</c:f>
              <c:numCache>
                <c:formatCode>General</c:formatCode>
                <c:ptCount val="28"/>
                <c:pt idx="0">
                  <c:v>4.5174968581776897E-3</c:v>
                </c:pt>
                <c:pt idx="1">
                  <c:v>4.5397869490611999E-3</c:v>
                </c:pt>
                <c:pt idx="2">
                  <c:v>4.6073338110181701E-3</c:v>
                </c:pt>
                <c:pt idx="3">
                  <c:v>4.6398143822912099E-3</c:v>
                </c:pt>
                <c:pt idx="4">
                  <c:v>4.6782612206426599E-3</c:v>
                </c:pt>
                <c:pt idx="5">
                  <c:v>4.7334650753329301E-3</c:v>
                </c:pt>
                <c:pt idx="6">
                  <c:v>4.7348068867040898E-3</c:v>
                </c:pt>
                <c:pt idx="7">
                  <c:v>4.8201755011439201E-3</c:v>
                </c:pt>
                <c:pt idx="8">
                  <c:v>4.8434781462621101E-3</c:v>
                </c:pt>
                <c:pt idx="9">
                  <c:v>4.8807964424044999E-3</c:v>
                </c:pt>
                <c:pt idx="10">
                  <c:v>4.9213011077559703E-3</c:v>
                </c:pt>
                <c:pt idx="11">
                  <c:v>4.9546763696013702E-3</c:v>
                </c:pt>
                <c:pt idx="12">
                  <c:v>4.9766489419743503E-3</c:v>
                </c:pt>
                <c:pt idx="13">
                  <c:v>4.9675864028473904E-3</c:v>
                </c:pt>
                <c:pt idx="14">
                  <c:v>4.9674624396611397E-3</c:v>
                </c:pt>
                <c:pt idx="15">
                  <c:v>4.9728180863514802E-3</c:v>
                </c:pt>
                <c:pt idx="16">
                  <c:v>5.0380433355877701E-3</c:v>
                </c:pt>
                <c:pt idx="17">
                  <c:v>5.1249601949454196E-3</c:v>
                </c:pt>
                <c:pt idx="18">
                  <c:v>5.2165145401500204E-3</c:v>
                </c:pt>
                <c:pt idx="19">
                  <c:v>5.3578084149021703E-3</c:v>
                </c:pt>
                <c:pt idx="20">
                  <c:v>5.5268436559085801E-3</c:v>
                </c:pt>
                <c:pt idx="21">
                  <c:v>5.7197866374292796E-3</c:v>
                </c:pt>
                <c:pt idx="22">
                  <c:v>5.9844952002466797E-3</c:v>
                </c:pt>
                <c:pt idx="23">
                  <c:v>6.2942841085924699E-3</c:v>
                </c:pt>
                <c:pt idx="24">
                  <c:v>6.5351405318100899E-3</c:v>
                </c:pt>
                <c:pt idx="25">
                  <c:v>6.9899457958959802E-3</c:v>
                </c:pt>
                <c:pt idx="26">
                  <c:v>7.4340197126326899E-3</c:v>
                </c:pt>
                <c:pt idx="27">
                  <c:v>7.7219929270068398E-3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8-0D48-861B-D13E9EFCB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915647"/>
        <c:axId val="1183536591"/>
      </c:barChart>
      <c:catAx>
        <c:axId val="117291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36591"/>
        <c:crosses val="autoZero"/>
        <c:auto val="1"/>
        <c:lblAlgn val="ctr"/>
        <c:lblOffset val="100"/>
        <c:noMultiLvlLbl val="0"/>
      </c:catAx>
      <c:valAx>
        <c:axId val="118353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1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Diabetes Prevalence</a:t>
            </a:r>
            <a:r>
              <a:rPr lang="en-US" baseline="0"/>
              <a:t>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'Age-group prevalence'!$B$230:$B$257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'Age-group prevalence'!$H$230:$H$257</c:f>
              <c:numCache>
                <c:formatCode>General</c:formatCode>
                <c:ptCount val="28"/>
                <c:pt idx="0" formatCode="0.0000000000000">
                  <c:v>1.8407866149800001E-2</c:v>
                </c:pt>
                <c:pt idx="1">
                  <c:v>1.86550728571E-2</c:v>
                </c:pt>
                <c:pt idx="2">
                  <c:v>1.8882068070999999E-2</c:v>
                </c:pt>
                <c:pt idx="3">
                  <c:v>1.9082232886699999E-2</c:v>
                </c:pt>
                <c:pt idx="4">
                  <c:v>1.92506126354E-2</c:v>
                </c:pt>
                <c:pt idx="5">
                  <c:v>1.9391793972299998E-2</c:v>
                </c:pt>
                <c:pt idx="6">
                  <c:v>1.9538258772200001E-2</c:v>
                </c:pt>
                <c:pt idx="7">
                  <c:v>1.9695886239799999E-2</c:v>
                </c:pt>
                <c:pt idx="8">
                  <c:v>1.9828751287500002E-2</c:v>
                </c:pt>
                <c:pt idx="9">
                  <c:v>1.9903621593E-2</c:v>
                </c:pt>
                <c:pt idx="10">
                  <c:v>1.9900226645300001E-2</c:v>
                </c:pt>
                <c:pt idx="11">
                  <c:v>1.9835387059099999E-2</c:v>
                </c:pt>
                <c:pt idx="12">
                  <c:v>1.9750888911900001E-2</c:v>
                </c:pt>
                <c:pt idx="13">
                  <c:v>1.96603943225E-2</c:v>
                </c:pt>
                <c:pt idx="14">
                  <c:v>1.9575379273600001E-2</c:v>
                </c:pt>
                <c:pt idx="15">
                  <c:v>1.9519780067399999E-2</c:v>
                </c:pt>
                <c:pt idx="16">
                  <c:v>1.9524058264799998E-2</c:v>
                </c:pt>
                <c:pt idx="17">
                  <c:v>1.9591656066699999E-2</c:v>
                </c:pt>
                <c:pt idx="18">
                  <c:v>1.97028645902E-2</c:v>
                </c:pt>
                <c:pt idx="19">
                  <c:v>1.9835778157200001E-2</c:v>
                </c:pt>
                <c:pt idx="20">
                  <c:v>1.9978842913400002E-2</c:v>
                </c:pt>
                <c:pt idx="21">
                  <c:v>2.0153953973299998E-2</c:v>
                </c:pt>
                <c:pt idx="22">
                  <c:v>2.03917247551E-2</c:v>
                </c:pt>
                <c:pt idx="23">
                  <c:v>2.0689667440599999E-2</c:v>
                </c:pt>
                <c:pt idx="24">
                  <c:v>2.1044475539000001E-2</c:v>
                </c:pt>
                <c:pt idx="25">
                  <c:v>2.1461360925499998E-2</c:v>
                </c:pt>
                <c:pt idx="26">
                  <c:v>2.19350324814E-2</c:v>
                </c:pt>
                <c:pt idx="27">
                  <c:v>2.24578105942E-2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2-EF4C-912C-FBEAE671A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784687"/>
        <c:axId val="1173540287"/>
      </c:barChart>
      <c:catAx>
        <c:axId val="116678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540287"/>
        <c:crosses val="autoZero"/>
        <c:auto val="1"/>
        <c:lblAlgn val="ctr"/>
        <c:lblOffset val="100"/>
        <c:noMultiLvlLbl val="0"/>
      </c:catAx>
      <c:valAx>
        <c:axId val="11735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8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South Africa CVD Prevalence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prevalence'!$C$263</c:f>
              <c:strCache>
                <c:ptCount val="1"/>
                <c:pt idx="0">
                  <c:v>Prevalence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'Age-group prevalence'!$B$264:$B$291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'Age-group prevalence'!$C$264:$C$291</c:f>
              <c:numCache>
                <c:formatCode>General</c:formatCode>
                <c:ptCount val="28"/>
                <c:pt idx="0">
                  <c:v>4.0798482084399998E-2</c:v>
                </c:pt>
                <c:pt idx="1">
                  <c:v>4.1171059247999998E-2</c:v>
                </c:pt>
                <c:pt idx="2">
                  <c:v>4.1544856682600002E-2</c:v>
                </c:pt>
                <c:pt idx="3">
                  <c:v>4.1931529390300003E-2</c:v>
                </c:pt>
                <c:pt idx="4">
                  <c:v>4.2322906070799998E-2</c:v>
                </c:pt>
                <c:pt idx="5">
                  <c:v>4.2702656758699997E-2</c:v>
                </c:pt>
                <c:pt idx="6">
                  <c:v>4.30851939015E-2</c:v>
                </c:pt>
                <c:pt idx="7">
                  <c:v>4.3378732863499997E-2</c:v>
                </c:pt>
                <c:pt idx="8">
                  <c:v>4.3664242277399998E-2</c:v>
                </c:pt>
                <c:pt idx="9">
                  <c:v>4.3955156609900001E-2</c:v>
                </c:pt>
                <c:pt idx="10">
                  <c:v>4.4243412418500001E-2</c:v>
                </c:pt>
                <c:pt idx="11">
                  <c:v>4.4554308371600002E-2</c:v>
                </c:pt>
                <c:pt idx="12">
                  <c:v>4.48611559007E-2</c:v>
                </c:pt>
                <c:pt idx="13">
                  <c:v>4.51939745005E-2</c:v>
                </c:pt>
                <c:pt idx="14">
                  <c:v>4.55508193001E-2</c:v>
                </c:pt>
                <c:pt idx="15">
                  <c:v>4.5941642692800003E-2</c:v>
                </c:pt>
                <c:pt idx="16">
                  <c:v>4.6405161968799999E-2</c:v>
                </c:pt>
                <c:pt idx="17">
                  <c:v>4.6861470713699997E-2</c:v>
                </c:pt>
                <c:pt idx="18">
                  <c:v>4.7337941709300002E-2</c:v>
                </c:pt>
                <c:pt idx="19">
                  <c:v>4.7816271624300001E-2</c:v>
                </c:pt>
                <c:pt idx="20">
                  <c:v>4.8287809030699999E-2</c:v>
                </c:pt>
                <c:pt idx="21">
                  <c:v>4.8833449305399998E-2</c:v>
                </c:pt>
                <c:pt idx="22">
                  <c:v>4.9356958532399998E-2</c:v>
                </c:pt>
                <c:pt idx="23">
                  <c:v>4.9862631852099999E-2</c:v>
                </c:pt>
                <c:pt idx="24">
                  <c:v>5.03654424515E-2</c:v>
                </c:pt>
                <c:pt idx="25">
                  <c:v>5.0865894520000003E-2</c:v>
                </c:pt>
                <c:pt idx="26">
                  <c:v>5.1462516069599999E-2</c:v>
                </c:pt>
                <c:pt idx="27">
                  <c:v>5.2108323235800003E-2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5-7B49-9C93-620A0DF4B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847167"/>
        <c:axId val="1386349743"/>
      </c:barChart>
      <c:catAx>
        <c:axId val="140784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49743"/>
        <c:crosses val="autoZero"/>
        <c:auto val="1"/>
        <c:lblAlgn val="ctr"/>
        <c:lblOffset val="100"/>
        <c:noMultiLvlLbl val="0"/>
      </c:catAx>
      <c:valAx>
        <c:axId val="138634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84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South Africa CVD Mortality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prevalence'!$D$263</c:f>
              <c:strCache>
                <c:ptCount val="1"/>
                <c:pt idx="0">
                  <c:v>Mortality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'Age-group prevalence'!$D$264:$D$291</c:f>
              <c:numCache>
                <c:formatCode>General</c:formatCode>
                <c:ptCount val="28"/>
                <c:pt idx="0">
                  <c:v>0.14596315931169501</c:v>
                </c:pt>
                <c:pt idx="1">
                  <c:v>0.148765998015085</c:v>
                </c:pt>
                <c:pt idx="2">
                  <c:v>0.151935140233597</c:v>
                </c:pt>
                <c:pt idx="3">
                  <c:v>0.15513554249832301</c:v>
                </c:pt>
                <c:pt idx="4">
                  <c:v>0.159973191506187</c:v>
                </c:pt>
                <c:pt idx="5">
                  <c:v>0.159625344998957</c:v>
                </c:pt>
                <c:pt idx="6">
                  <c:v>0.16870072198230601</c:v>
                </c:pt>
                <c:pt idx="7">
                  <c:v>0.17119321468245</c:v>
                </c:pt>
                <c:pt idx="8">
                  <c:v>0.16464644887889399</c:v>
                </c:pt>
                <c:pt idx="9">
                  <c:v>0.155221701053395</c:v>
                </c:pt>
                <c:pt idx="10">
                  <c:v>0.149035112441229</c:v>
                </c:pt>
                <c:pt idx="11">
                  <c:v>0.13855960850052801</c:v>
                </c:pt>
                <c:pt idx="12">
                  <c:v>0.13096884354487701</c:v>
                </c:pt>
                <c:pt idx="13">
                  <c:v>0.124965799270539</c:v>
                </c:pt>
                <c:pt idx="14">
                  <c:v>0.119763369734722</c:v>
                </c:pt>
                <c:pt idx="15">
                  <c:v>0.117199835179642</c:v>
                </c:pt>
                <c:pt idx="16">
                  <c:v>0.116890284565442</c:v>
                </c:pt>
                <c:pt idx="17">
                  <c:v>0.11643538508139099</c:v>
                </c:pt>
                <c:pt idx="18">
                  <c:v>0.11745955444697</c:v>
                </c:pt>
                <c:pt idx="19">
                  <c:v>0.12015108555965701</c:v>
                </c:pt>
                <c:pt idx="20">
                  <c:v>0.12358584364679701</c:v>
                </c:pt>
                <c:pt idx="21">
                  <c:v>0.12837682622084501</c:v>
                </c:pt>
                <c:pt idx="22">
                  <c:v>0.13337750041194099</c:v>
                </c:pt>
                <c:pt idx="23">
                  <c:v>0.13903883815000501</c:v>
                </c:pt>
                <c:pt idx="24">
                  <c:v>0.145759318063761</c:v>
                </c:pt>
                <c:pt idx="25">
                  <c:v>0.151577256010409</c:v>
                </c:pt>
                <c:pt idx="26">
                  <c:v>0.15648259422014699</c:v>
                </c:pt>
                <c:pt idx="27">
                  <c:v>0.16134104286741399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F-7242-9020-E184F9152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1709295"/>
        <c:axId val="1351852463"/>
      </c:barChart>
      <c:catAx>
        <c:axId val="1351709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852463"/>
        <c:crosses val="autoZero"/>
        <c:auto val="1"/>
        <c:lblAlgn val="ctr"/>
        <c:lblOffset val="100"/>
        <c:noMultiLvlLbl val="0"/>
      </c:catAx>
      <c:valAx>
        <c:axId val="13518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0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South Africa HIV Prevalence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prevalence'!$E$263</c:f>
              <c:strCache>
                <c:ptCount val="1"/>
                <c:pt idx="0">
                  <c:v>Prevalence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'Age-group prevalence'!$E$264:$E$291</c:f>
              <c:numCache>
                <c:formatCode>General</c:formatCode>
                <c:ptCount val="28"/>
                <c:pt idx="0">
                  <c:v>1.3934452022099999E-3</c:v>
                </c:pt>
                <c:pt idx="1">
                  <c:v>3.85915150233E-3</c:v>
                </c:pt>
                <c:pt idx="2">
                  <c:v>7.5441713611500002E-3</c:v>
                </c:pt>
                <c:pt idx="3">
                  <c:v>1.22090323957E-2</c:v>
                </c:pt>
                <c:pt idx="4">
                  <c:v>1.7606126003900002E-2</c:v>
                </c:pt>
                <c:pt idx="5">
                  <c:v>2.34872689371E-2</c:v>
                </c:pt>
                <c:pt idx="6">
                  <c:v>3.2369653576400002E-2</c:v>
                </c:pt>
                <c:pt idx="7">
                  <c:v>4.5216457250099998E-2</c:v>
                </c:pt>
                <c:pt idx="8">
                  <c:v>5.9363843915700001E-2</c:v>
                </c:pt>
                <c:pt idx="9">
                  <c:v>7.2120890333200002E-2</c:v>
                </c:pt>
                <c:pt idx="10">
                  <c:v>8.0854681311299997E-2</c:v>
                </c:pt>
                <c:pt idx="11">
                  <c:v>8.7332630908299999E-2</c:v>
                </c:pt>
                <c:pt idx="12">
                  <c:v>9.4435743022999993E-2</c:v>
                </c:pt>
                <c:pt idx="13">
                  <c:v>0.101065325799</c:v>
                </c:pt>
                <c:pt idx="14">
                  <c:v>0.106178060124</c:v>
                </c:pt>
                <c:pt idx="15">
                  <c:v>0.108871174453</c:v>
                </c:pt>
                <c:pt idx="16">
                  <c:v>0.110084555867</c:v>
                </c:pt>
                <c:pt idx="17">
                  <c:v>0.11134351763</c:v>
                </c:pt>
                <c:pt idx="18">
                  <c:v>0.11254509350899999</c:v>
                </c:pt>
                <c:pt idx="19">
                  <c:v>0.11368860989100001</c:v>
                </c:pt>
                <c:pt idx="20">
                  <c:v>0.114941119462</c:v>
                </c:pt>
                <c:pt idx="21">
                  <c:v>0.11638876024600001</c:v>
                </c:pt>
                <c:pt idx="22">
                  <c:v>0.117948450404</c:v>
                </c:pt>
                <c:pt idx="23">
                  <c:v>0.11947715082599999</c:v>
                </c:pt>
                <c:pt idx="24">
                  <c:v>0.12093458778000001</c:v>
                </c:pt>
                <c:pt idx="25">
                  <c:v>0.12245625285599999</c:v>
                </c:pt>
                <c:pt idx="26">
                  <c:v>0.124135960238</c:v>
                </c:pt>
                <c:pt idx="27">
                  <c:v>0.12596031360599999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F-9C49-BEDE-7C0C57DD5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347327"/>
        <c:axId val="1399921055"/>
      </c:barChart>
      <c:catAx>
        <c:axId val="1400347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921055"/>
        <c:crosses val="autoZero"/>
        <c:auto val="1"/>
        <c:lblAlgn val="ctr"/>
        <c:lblOffset val="100"/>
        <c:noMultiLvlLbl val="0"/>
      </c:catAx>
      <c:valAx>
        <c:axId val="139992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34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South Africa HIV Mortality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prevalence'!$F$263</c:f>
              <c:strCache>
                <c:ptCount val="1"/>
                <c:pt idx="0">
                  <c:v>Mortality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'Age-group prevalence'!$F$264:$F$291</c:f>
              <c:numCache>
                <c:formatCode>General</c:formatCode>
                <c:ptCount val="28"/>
                <c:pt idx="0">
                  <c:v>2.5012135665826499E-2</c:v>
                </c:pt>
                <c:pt idx="1">
                  <c:v>2.5821099782849102E-2</c:v>
                </c:pt>
                <c:pt idx="2">
                  <c:v>2.6634044713822701E-2</c:v>
                </c:pt>
                <c:pt idx="3">
                  <c:v>2.7706130011631899E-2</c:v>
                </c:pt>
                <c:pt idx="4">
                  <c:v>2.9085457363791999E-2</c:v>
                </c:pt>
                <c:pt idx="5">
                  <c:v>2.9407793887308398E-2</c:v>
                </c:pt>
                <c:pt idx="6">
                  <c:v>3.1830382054638999E-2</c:v>
                </c:pt>
                <c:pt idx="7">
                  <c:v>3.2830910245689099E-2</c:v>
                </c:pt>
                <c:pt idx="8">
                  <c:v>3.19242618671296E-2</c:v>
                </c:pt>
                <c:pt idx="9">
                  <c:v>3.0385949023972701E-2</c:v>
                </c:pt>
                <c:pt idx="10">
                  <c:v>2.9450159305225501E-2</c:v>
                </c:pt>
                <c:pt idx="11">
                  <c:v>2.7997640398101601E-2</c:v>
                </c:pt>
                <c:pt idx="12">
                  <c:v>2.6963591891925601E-2</c:v>
                </c:pt>
                <c:pt idx="13">
                  <c:v>2.6211093620176502E-2</c:v>
                </c:pt>
                <c:pt idx="14">
                  <c:v>2.57620988148137E-2</c:v>
                </c:pt>
                <c:pt idx="15">
                  <c:v>2.60692876121584E-2</c:v>
                </c:pt>
                <c:pt idx="16">
                  <c:v>2.6801758272369299E-2</c:v>
                </c:pt>
                <c:pt idx="17">
                  <c:v>2.7592104311755201E-2</c:v>
                </c:pt>
                <c:pt idx="18">
                  <c:v>2.8682319080988301E-2</c:v>
                </c:pt>
                <c:pt idx="19">
                  <c:v>3.0325117033100799E-2</c:v>
                </c:pt>
                <c:pt idx="20">
                  <c:v>3.2288850714910701E-2</c:v>
                </c:pt>
                <c:pt idx="21">
                  <c:v>3.4547081114292097E-2</c:v>
                </c:pt>
                <c:pt idx="22">
                  <c:v>3.6884352074881999E-2</c:v>
                </c:pt>
                <c:pt idx="23">
                  <c:v>3.9524112316803701E-2</c:v>
                </c:pt>
                <c:pt idx="24">
                  <c:v>4.2399600147928602E-2</c:v>
                </c:pt>
                <c:pt idx="25">
                  <c:v>4.4946230808241901E-2</c:v>
                </c:pt>
                <c:pt idx="26">
                  <c:v>4.6789323904265101E-2</c:v>
                </c:pt>
                <c:pt idx="27">
                  <c:v>4.7671662005885601E-2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3-8F4D-9B99-AC0727D0F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892031"/>
        <c:axId val="1401649791"/>
      </c:barChart>
      <c:catAx>
        <c:axId val="139989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649791"/>
        <c:crosses val="autoZero"/>
        <c:auto val="1"/>
        <c:lblAlgn val="ctr"/>
        <c:lblOffset val="100"/>
        <c:noMultiLvlLbl val="0"/>
      </c:catAx>
      <c:valAx>
        <c:axId val="140164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89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South Africa Diabetes Prevalence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prevalence'!$G$263</c:f>
              <c:strCache>
                <c:ptCount val="1"/>
                <c:pt idx="0">
                  <c:v>Prevalence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'Age-group prevalence'!$G$264:$G$291</c:f>
              <c:numCache>
                <c:formatCode>General</c:formatCode>
                <c:ptCount val="28"/>
                <c:pt idx="0">
                  <c:v>4.4509827374999998E-2</c:v>
                </c:pt>
                <c:pt idx="1">
                  <c:v>4.6105633846700002E-2</c:v>
                </c:pt>
                <c:pt idx="2">
                  <c:v>4.7641750423199999E-2</c:v>
                </c:pt>
                <c:pt idx="3">
                  <c:v>4.91193996708E-2</c:v>
                </c:pt>
                <c:pt idx="4">
                  <c:v>5.0505513959399999E-2</c:v>
                </c:pt>
                <c:pt idx="5">
                  <c:v>5.17585626945E-2</c:v>
                </c:pt>
                <c:pt idx="6">
                  <c:v>5.2898166811399999E-2</c:v>
                </c:pt>
                <c:pt idx="7">
                  <c:v>5.3892130251699998E-2</c:v>
                </c:pt>
                <c:pt idx="8">
                  <c:v>5.48243257737E-2</c:v>
                </c:pt>
                <c:pt idx="9">
                  <c:v>5.57733025826E-2</c:v>
                </c:pt>
                <c:pt idx="10">
                  <c:v>5.67859629322E-2</c:v>
                </c:pt>
                <c:pt idx="11">
                  <c:v>5.8052871933899998E-2</c:v>
                </c:pt>
                <c:pt idx="12">
                  <c:v>5.9544433857599999E-2</c:v>
                </c:pt>
                <c:pt idx="13">
                  <c:v>6.1139968943799999E-2</c:v>
                </c:pt>
                <c:pt idx="14">
                  <c:v>6.2717537656399994E-2</c:v>
                </c:pt>
                <c:pt idx="15">
                  <c:v>6.4168011762500005E-2</c:v>
                </c:pt>
                <c:pt idx="16">
                  <c:v>6.5760383535700004E-2</c:v>
                </c:pt>
                <c:pt idx="17">
                  <c:v>6.7560423629299995E-2</c:v>
                </c:pt>
                <c:pt idx="18">
                  <c:v>6.9411734771000003E-2</c:v>
                </c:pt>
                <c:pt idx="19">
                  <c:v>7.1114804591400002E-2</c:v>
                </c:pt>
                <c:pt idx="20">
                  <c:v>7.2480189045900006E-2</c:v>
                </c:pt>
                <c:pt idx="21">
                  <c:v>7.3639544362500003E-2</c:v>
                </c:pt>
                <c:pt idx="22">
                  <c:v>7.4673813830499994E-2</c:v>
                </c:pt>
                <c:pt idx="23">
                  <c:v>7.55517837798E-2</c:v>
                </c:pt>
                <c:pt idx="24">
                  <c:v>7.6258505707499993E-2</c:v>
                </c:pt>
                <c:pt idx="25">
                  <c:v>7.6824913761700003E-2</c:v>
                </c:pt>
                <c:pt idx="26">
                  <c:v>7.73202640902E-2</c:v>
                </c:pt>
                <c:pt idx="27">
                  <c:v>7.7714266096999995E-2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754E-943E-7D5C2BBC7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472575"/>
        <c:axId val="1387347583"/>
      </c:barChart>
      <c:catAx>
        <c:axId val="1284472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47583"/>
        <c:crosses val="autoZero"/>
        <c:auto val="1"/>
        <c:lblAlgn val="ctr"/>
        <c:lblOffset val="100"/>
        <c:noMultiLvlLbl val="0"/>
      </c:catAx>
      <c:valAx>
        <c:axId val="138734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7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South Africa Diabetes Mortality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prevalence'!$H$263</c:f>
              <c:strCache>
                <c:ptCount val="1"/>
                <c:pt idx="0">
                  <c:v>Mortality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'Age-group prevalence'!$H$264:$H$291</c:f>
              <c:numCache>
                <c:formatCode>General</c:formatCode>
                <c:ptCount val="28"/>
                <c:pt idx="0">
                  <c:v>2.7767173191305498E-3</c:v>
                </c:pt>
                <c:pt idx="1">
                  <c:v>6.2543326960531097E-3</c:v>
                </c:pt>
                <c:pt idx="2">
                  <c:v>1.26113023171579E-2</c:v>
                </c:pt>
                <c:pt idx="3">
                  <c:v>2.4670385129015499E-2</c:v>
                </c:pt>
                <c:pt idx="4">
                  <c:v>4.25461961133866E-2</c:v>
                </c:pt>
                <c:pt idx="5">
                  <c:v>6.9674729342057706E-2</c:v>
                </c:pt>
                <c:pt idx="6">
                  <c:v>9.9945398901535004E-2</c:v>
                </c:pt>
                <c:pt idx="7">
                  <c:v>0.132985195255195</c:v>
                </c:pt>
                <c:pt idx="8">
                  <c:v>0.17314656031745601</c:v>
                </c:pt>
                <c:pt idx="9">
                  <c:v>0.21515868432142801</c:v>
                </c:pt>
                <c:pt idx="10">
                  <c:v>0.24814168932903599</c:v>
                </c:pt>
                <c:pt idx="11">
                  <c:v>0.29353573272529798</c:v>
                </c:pt>
                <c:pt idx="12">
                  <c:v>0.32781785873024399</c:v>
                </c:pt>
                <c:pt idx="13">
                  <c:v>0.35610437607864298</c:v>
                </c:pt>
                <c:pt idx="14">
                  <c:v>0.381400124017302</c:v>
                </c:pt>
                <c:pt idx="15">
                  <c:v>0.40166240899161398</c:v>
                </c:pt>
                <c:pt idx="16">
                  <c:v>0.41492178099122901</c:v>
                </c:pt>
                <c:pt idx="17">
                  <c:v>0.427974138709181</c:v>
                </c:pt>
                <c:pt idx="18">
                  <c:v>0.43521028625667002</c:v>
                </c:pt>
                <c:pt idx="19">
                  <c:v>0.43780054596474099</c:v>
                </c:pt>
                <c:pt idx="20">
                  <c:v>0.43548892939584999</c:v>
                </c:pt>
                <c:pt idx="21">
                  <c:v>0.42742683608877202</c:v>
                </c:pt>
                <c:pt idx="22">
                  <c:v>0.411938913669187</c:v>
                </c:pt>
                <c:pt idx="23">
                  <c:v>0.39222920404870498</c:v>
                </c:pt>
                <c:pt idx="24">
                  <c:v>0.366283601533689</c:v>
                </c:pt>
                <c:pt idx="25">
                  <c:v>0.343740665524228</c:v>
                </c:pt>
                <c:pt idx="26">
                  <c:v>0.31932858463866098</c:v>
                </c:pt>
                <c:pt idx="27">
                  <c:v>0.284594722100108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F-7147-A418-6385AAFE4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2829455"/>
        <c:axId val="1393451247"/>
      </c:barChart>
      <c:catAx>
        <c:axId val="1392829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451247"/>
        <c:crosses val="autoZero"/>
        <c:auto val="1"/>
        <c:lblAlgn val="ctr"/>
        <c:lblOffset val="100"/>
        <c:noMultiLvlLbl val="0"/>
      </c:catAx>
      <c:valAx>
        <c:axId val="13934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2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751974</xdr:colOff>
      <xdr:row>94</xdr:row>
      <xdr:rowOff>33422</xdr:rowOff>
    </xdr:from>
    <xdr:to>
      <xdr:col>6</xdr:col>
      <xdr:colOff>300789</xdr:colOff>
      <xdr:row>116</xdr:row>
      <xdr:rowOff>33421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9EF26-0F58-5547-9156-533240E04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1186447</xdr:colOff>
      <xdr:row>94</xdr:row>
      <xdr:rowOff>33422</xdr:rowOff>
    </xdr:from>
    <xdr:to>
      <xdr:col>12</xdr:col>
      <xdr:colOff>1086185</xdr:colOff>
      <xdr:row>115</xdr:row>
      <xdr:rowOff>133684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1F0174-AE10-A24B-A455-C154C0275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755315</xdr:colOff>
      <xdr:row>116</xdr:row>
      <xdr:rowOff>157412</xdr:rowOff>
    </xdr:from>
    <xdr:to>
      <xdr:col>6</xdr:col>
      <xdr:colOff>233946</xdr:colOff>
      <xdr:row>140</xdr:row>
      <xdr:rowOff>133684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9DE5F2-2FE1-6144-8D51-DAA1329B3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787400</xdr:colOff>
      <xdr:row>116</xdr:row>
      <xdr:rowOff>190500</xdr:rowOff>
    </xdr:from>
    <xdr:to>
      <xdr:col>13</xdr:col>
      <xdr:colOff>12700</xdr:colOff>
      <xdr:row>140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42EB2F-8129-C542-ABEE-9B903F2A3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698500</xdr:colOff>
      <xdr:row>142</xdr:row>
      <xdr:rowOff>0</xdr:rowOff>
    </xdr:from>
    <xdr:to>
      <xdr:col>6</xdr:col>
      <xdr:colOff>355600</xdr:colOff>
      <xdr:row>163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B2FDD4-8B4A-4041-A974-ED616FD8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1003300</xdr:colOff>
      <xdr:row>141</xdr:row>
      <xdr:rowOff>177800</xdr:rowOff>
    </xdr:from>
    <xdr:to>
      <xdr:col>12</xdr:col>
      <xdr:colOff>1219200</xdr:colOff>
      <xdr:row>162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494CCB-0E62-A247-B9D8-7EF45D98C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1303867</xdr:colOff>
      <xdr:row>141</xdr:row>
      <xdr:rowOff>169332</xdr:rowOff>
    </xdr:from>
    <xdr:to>
      <xdr:col>21</xdr:col>
      <xdr:colOff>254001</xdr:colOff>
      <xdr:row>162</xdr:row>
      <xdr:rowOff>203199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FFC6F1-CA01-064B-9C36-F04E34687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736600</xdr:colOff>
      <xdr:row>20</xdr:row>
      <xdr:rowOff>101600</xdr:rowOff>
    </xdr:from>
    <xdr:to>
      <xdr:col>14</xdr:col>
      <xdr:colOff>0</xdr:colOff>
      <xdr:row>44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F53845-C6DB-F940-92E3-D03CF3FB6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787400</xdr:colOff>
      <xdr:row>9</xdr:row>
      <xdr:rowOff>177800</xdr:rowOff>
    </xdr:from>
    <xdr:to>
      <xdr:col>23</xdr:col>
      <xdr:colOff>25400</xdr:colOff>
      <xdr:row>37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2DBC2-61A8-3C43-95D6-2C4796134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226</xdr:row>
      <xdr:rowOff>196850</xdr:rowOff>
    </xdr:from>
    <xdr:to>
      <xdr:col>13</xdr:col>
      <xdr:colOff>190500</xdr:colOff>
      <xdr:row>241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35BA82-613D-254B-90CA-6562086CD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227</xdr:row>
      <xdr:rowOff>44450</xdr:rowOff>
    </xdr:from>
    <xdr:to>
      <xdr:col>19</xdr:col>
      <xdr:colOff>127000</xdr:colOff>
      <xdr:row>241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43D979-6523-F44C-B217-B150884E4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69850</xdr:colOff>
      <xdr:row>243</xdr:row>
      <xdr:rowOff>19050</xdr:rowOff>
    </xdr:from>
    <xdr:to>
      <xdr:col>13</xdr:col>
      <xdr:colOff>241300</xdr:colOff>
      <xdr:row>257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CCB326-91CC-104F-8998-5A20ECA42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469900</xdr:colOff>
      <xdr:row>243</xdr:row>
      <xdr:rowOff>6350</xdr:rowOff>
    </xdr:from>
    <xdr:to>
      <xdr:col>19</xdr:col>
      <xdr:colOff>63500</xdr:colOff>
      <xdr:row>257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87EE79-37EE-5846-B6CC-0558BCCB5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393700</xdr:colOff>
      <xdr:row>227</xdr:row>
      <xdr:rowOff>44450</xdr:rowOff>
    </xdr:from>
    <xdr:to>
      <xdr:col>25</xdr:col>
      <xdr:colOff>190500</xdr:colOff>
      <xdr:row>241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019109C-F784-9844-8918-993CDBD80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469900</xdr:colOff>
      <xdr:row>242</xdr:row>
      <xdr:rowOff>146050</xdr:rowOff>
    </xdr:from>
    <xdr:to>
      <xdr:col>25</xdr:col>
      <xdr:colOff>228600</xdr:colOff>
      <xdr:row>258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CEADBA7-0393-A444-9129-DEC0F326B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354431</xdr:colOff>
      <xdr:row>276</xdr:row>
      <xdr:rowOff>202614</xdr:rowOff>
    </xdr:from>
    <xdr:to>
      <xdr:col>19</xdr:col>
      <xdr:colOff>778932</xdr:colOff>
      <xdr:row>292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66FA9-D6D0-E049-9E87-E3B7A1EA9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292099</xdr:colOff>
      <xdr:row>261</xdr:row>
      <xdr:rowOff>169334</xdr:rowOff>
    </xdr:from>
    <xdr:to>
      <xdr:col>19</xdr:col>
      <xdr:colOff>634999</xdr:colOff>
      <xdr:row>275</xdr:row>
      <xdr:rowOff>67734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0A3D3B-B96D-294F-A288-73BFB013D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317500</xdr:colOff>
      <xdr:row>277</xdr:row>
      <xdr:rowOff>101600</xdr:rowOff>
    </xdr:from>
    <xdr:to>
      <xdr:col>13</xdr:col>
      <xdr:colOff>63500</xdr:colOff>
      <xdr:row>291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2A798D-EE41-FE49-8994-93B8DCA24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266700</xdr:colOff>
      <xdr:row>261</xdr:row>
      <xdr:rowOff>177800</xdr:rowOff>
    </xdr:from>
    <xdr:to>
      <xdr:col>13</xdr:col>
      <xdr:colOff>12700</xdr:colOff>
      <xdr:row>275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24CBC7-0C52-8546-8A7A-F245A4394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143933</xdr:colOff>
      <xdr:row>278</xdr:row>
      <xdr:rowOff>50799</xdr:rowOff>
    </xdr:from>
    <xdr:to>
      <xdr:col>24</xdr:col>
      <xdr:colOff>922866</xdr:colOff>
      <xdr:row>291</xdr:row>
      <xdr:rowOff>152399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5482A16-3621-AB4B-BAA8-83BFB870E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905934</xdr:colOff>
      <xdr:row>261</xdr:row>
      <xdr:rowOff>186266</xdr:rowOff>
    </xdr:from>
    <xdr:to>
      <xdr:col>24</xdr:col>
      <xdr:colOff>736601</xdr:colOff>
      <xdr:row>275</xdr:row>
      <xdr:rowOff>84666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4FC7146-9C56-2546-8DCE-6F6A8115A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bra Winberg" id="{70EE7E0D-229D-D94E-A063-3A2F469E9B1A}" userId="a67909756e4ba999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0-06-08T01:53:42.80" personId="{70EE7E0D-229D-D94E-A063-3A2F469E9B1A}" id="{8613FACA-A31C-D14D-8D0D-E212744D6201}">
    <text xml:space="preserve">proportion of CKD patients with HT
</text>
  </threadedComment>
  <threadedComment ref="H45" dT="2020-06-08T01:53:53.97" personId="{70EE7E0D-229D-D94E-A063-3A2F469E9B1A}" id="{A511601A-9E77-004B-A53E-A690DB557223}">
    <text>12-35</text>
  </threadedComment>
  <threadedComment ref="I45" dT="2020-06-08T01:54:28.79" personId="{70EE7E0D-229D-D94E-A063-3A2F469E9B1A}" id="{D42FF0D8-C1A6-5747-8E78-1FE3B4695193}">
    <text xml:space="preserve">36-60
</text>
  </threadedComment>
  <threadedComment ref="M45" dT="2020-06-08T01:53:53.97" personId="{70EE7E0D-229D-D94E-A063-3A2F469E9B1A}" id="{85F4513D-AB9B-694D-966F-1200603FED88}">
    <text>12-35</text>
  </threadedComment>
  <threadedComment ref="N45" dT="2020-06-08T01:54:28.79" personId="{70EE7E0D-229D-D94E-A063-3A2F469E9B1A}" id="{D02DC375-EC8D-A34F-BE4F-47F05234A102}">
    <text xml:space="preserve">36-60
</text>
  </threadedComment>
  <threadedComment ref="F65" dT="2020-06-08T02:21:38.56" personId="{70EE7E0D-229D-D94E-A063-3A2F469E9B1A}" id="{BC76F83A-09AE-2A4E-AA7E-69438F94B6B0}">
    <text>% of chronic renal disaese patients with HT</text>
  </threadedComment>
  <threadedComment ref="B107" dT="2020-06-06T21:39:32.93" personId="{70EE7E0D-229D-D94E-A063-3A2F469E9B1A}" id="{E5737A15-17C8-A149-BCF8-8E6DB3920AED}">
    <text>the prevelacne estimates were a little hard to read from the graph, so best to possibly go back and check them. for now i left them blank but added them as data points because someone may be able to go look at the article and tell better than i could what the numbers were</text>
  </threadedComment>
  <threadedComment ref="D159" dT="2020-06-07T01:51:58.61" personId="{70EE7E0D-229D-D94E-A063-3A2F469E9B1A}" id="{29F6AAE2-3772-C342-9A63-0EF07FDD6AD4}">
    <text>the 14.2% of the 415 people in the study</text>
  </threadedComment>
  <threadedComment ref="D163" dT="2020-06-07T01:51:58.61" personId="{70EE7E0D-229D-D94E-A063-3A2F469E9B1A}" id="{7B3C5245-217F-0845-9549-48A928F31F6F}">
    <text>the 14.2% of the 415 people in the study</text>
  </threadedComment>
  <threadedComment ref="B164" dT="2020-06-07T02:38:29.01" personId="{70EE7E0D-229D-D94E-A063-3A2F469E9B1A}" id="{E53F2270-1864-6946-9320-F423921CEAD4}">
    <text>this article just said diuretics, didnt specify thiazide</text>
  </threadedComment>
  <threadedComment ref="D168" dT="2020-06-07T01:51:58.61" personId="{70EE7E0D-229D-D94E-A063-3A2F469E9B1A}" id="{16A3871E-19D3-DC4D-9F17-03C7F32AE131}">
    <text>the 14.2% of the 415 people in the study</text>
  </threadedComment>
  <threadedComment ref="D169" dT="2020-06-07T01:51:58.61" personId="{70EE7E0D-229D-D94E-A063-3A2F469E9B1A}" id="{BA37E3A0-F174-8749-AEB3-E8AA23893539}">
    <text>the 14.2% of the 415 people in the study</text>
  </threadedComment>
  <threadedComment ref="D173" dT="2020-06-07T01:51:58.61" personId="{70EE7E0D-229D-D94E-A063-3A2F469E9B1A}" id="{65E53017-98D0-2F45-8C9B-9337F616104D}">
    <text>the 14.2% of the 415 people in the study</text>
  </threadedComment>
  <threadedComment ref="A190" dT="2020-06-07T02:56:32.12" personId="{70EE7E0D-229D-D94E-A063-3A2F469E9B1A}" id="{F5A3441B-0CF6-6046-82AA-EDA3B78B1BE4}">
    <text>CCB=calcium channel blocker
BB=beta blocker
ACEI=ace inhibitor
ARB=angiotensin receptor blocker</text>
  </threadedComment>
  <threadedComment ref="B263" dT="2020-06-10T15:52:04.19" personId="{70EE7E0D-229D-D94E-A063-3A2F469E9B1A}" id="{7F653567-8E4C-C845-A011-781B392E0D03}">
    <text>found in a cost effect analysis but originally came from source 24 (https://insights.ovid.com/article/00004872-201502000-00025) cannot get access to this but will try again for more data and the citation when my sister gives me access to her university library</text>
  </threadedComment>
  <threadedComment ref="B321" dT="2020-06-09T16:21:07.72" personId="{70EE7E0D-229D-D94E-A063-3A2F469E9B1A}" id="{CEA42E19-EE9F-7E44-848A-8D2D3E01C2FD}">
    <text xml:space="preserve">This is for 6 month missed work
</text>
  </threadedComment>
  <threadedComment ref="F330" dT="2020-06-09T16:39:19.73" personId="{70EE7E0D-229D-D94E-A063-3A2F469E9B1A}" id="{BAFA50BE-7572-FF47-B964-0E4D15D7E098}">
    <text>naira</text>
  </threadedComment>
  <threadedComment ref="B341" dT="2020-06-09T17:09:06.42" personId="{70EE7E0D-229D-D94E-A063-3A2F469E9B1A}" id="{6F082EB5-173C-CB43-B458-CD493E806C13}">
    <text>wrote down mean (since thjey’re a lot higher) but median is also there if we wanted to ignore the outliers</text>
  </threadedComment>
  <threadedComment ref="G352" dT="2020-06-10T16:00:19.01" personId="{70EE7E0D-229D-D94E-A063-3A2F469E9B1A}" id="{767A59C4-CDC3-FE41-8676-446503E018C8}">
    <text>for 0-4. 5-14 is .105</text>
  </threadedComment>
  <threadedComment ref="I352" dT="2020-06-10T16:01:00.53" personId="{70EE7E0D-229D-D94E-A063-3A2F469E9B1A}" id="{FC64E5EF-B455-EA43-96BC-D7CB802999CD}">
    <text>for 30-49. 50-59 is .068</text>
  </threadedComment>
  <threadedComment ref="J352" dT="2020-06-10T16:02:11.54" personId="{70EE7E0D-229D-D94E-A063-3A2F469E9B1A}" id="{A1A28C7F-3015-C645-BBE9-674961506E32}">
    <text>for 70+
60-69 is .068</text>
  </threadedComment>
  <threadedComment ref="L352" dT="2020-06-10T16:00:19.01" personId="{70EE7E0D-229D-D94E-A063-3A2F469E9B1A}" id="{B2C63190-C8F9-9143-931D-1354E6E6333F}">
    <text>for 0-4. 5-14 is .105</text>
  </threadedComment>
  <threadedComment ref="N352" dT="2020-06-10T16:01:00.53" personId="{70EE7E0D-229D-D94E-A063-3A2F469E9B1A}" id="{728B1EF6-083F-8344-8D08-1F2BC6728D5A}">
    <text>for 30-49. 50-59 is .068</text>
  </threadedComment>
  <threadedComment ref="O352" dT="2020-06-10T16:02:11.54" personId="{70EE7E0D-229D-D94E-A063-3A2F469E9B1A}" id="{4BC6202F-71E6-5442-8031-39922C6B19A2}">
    <text>for 70+
60-69 is .068</text>
  </threadedComment>
  <threadedComment ref="F380" dT="2020-06-07T01:49:09.68" personId="{70EE7E0D-229D-D94E-A063-3A2F469E9B1A}" id="{07B9D558-F079-1345-9313-3736FC155C1D}">
    <text xml:space="preserve">only 5.1% of people in the study
</text>
  </threadedComment>
  <threadedComment ref="B389" dT="2020-06-08T16:51:21.09" personId="{70EE7E0D-229D-D94E-A063-3A2F469E9B1A}" id="{80F30ED6-EE00-4144-B991-27A9FC80957B}">
    <text>see article for a lot more useful data that i am unsure where it would fit in on this data sheet</text>
  </threadedComment>
  <threadedComment ref="B398" dT="2020-06-08T17:29:33.01" personId="{70EE7E0D-229D-D94E-A063-3A2F469E9B1A}" id="{B2E895B1-983C-BF48-A85F-7CA12717043A}">
    <text xml:space="preserve">this is conceptual
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4" sqref="B14"/>
    </sheetView>
  </sheetViews>
  <sheetFormatPr baseColWidth="10" defaultColWidth="11.28515625" defaultRowHeight="15" customHeight="1"/>
  <cols>
    <col min="1" max="1" width="86" customWidth="1"/>
    <col min="2" max="2" width="52.28515625" customWidth="1"/>
    <col min="3" max="3" width="21.7109375" customWidth="1"/>
    <col min="4" max="26" width="10.5703125" customWidth="1"/>
  </cols>
  <sheetData>
    <row r="1" spans="1:3" ht="15" customHeight="1" thickBot="1">
      <c r="A1" s="478" t="s">
        <v>656</v>
      </c>
      <c r="B1" s="478" t="s">
        <v>657</v>
      </c>
      <c r="C1" s="478" t="s">
        <v>658</v>
      </c>
    </row>
    <row r="2" spans="1:3" ht="15.75" customHeight="1" thickTop="1">
      <c r="A2" s="30" t="s">
        <v>3</v>
      </c>
      <c r="B2" s="33" t="s">
        <v>667</v>
      </c>
    </row>
    <row r="3" spans="1:3" ht="15.75" customHeight="1">
      <c r="A3" s="30" t="s">
        <v>668</v>
      </c>
      <c r="B3" s="33" t="s">
        <v>669</v>
      </c>
      <c r="C3" t="s">
        <v>659</v>
      </c>
    </row>
    <row r="4" spans="1:3" ht="15.75" customHeight="1">
      <c r="A4" s="30" t="s">
        <v>662</v>
      </c>
      <c r="B4" s="33" t="s">
        <v>670</v>
      </c>
      <c r="C4" t="s">
        <v>660</v>
      </c>
    </row>
    <row r="5" spans="1:3" ht="15.75" customHeight="1">
      <c r="A5" s="30" t="s">
        <v>663</v>
      </c>
      <c r="B5" s="33" t="s">
        <v>671</v>
      </c>
      <c r="C5" t="s">
        <v>661</v>
      </c>
    </row>
    <row r="6" spans="1:3" ht="15.75" customHeight="1">
      <c r="A6" s="30" t="s">
        <v>665</v>
      </c>
      <c r="B6" s="33" t="s">
        <v>672</v>
      </c>
    </row>
    <row r="7" spans="1:3" ht="15.75" customHeight="1">
      <c r="A7" s="30" t="s">
        <v>664</v>
      </c>
      <c r="B7" s="33" t="s">
        <v>673</v>
      </c>
    </row>
    <row r="8" spans="1:3" ht="15.75" customHeight="1">
      <c r="A8" s="30" t="s">
        <v>666</v>
      </c>
      <c r="B8" s="33" t="s">
        <v>680</v>
      </c>
    </row>
    <row r="9" spans="1:3" ht="15.75" customHeight="1">
      <c r="A9" s="30" t="s">
        <v>675</v>
      </c>
      <c r="B9" s="33" t="s">
        <v>681</v>
      </c>
    </row>
    <row r="10" spans="1:3" ht="15.75" customHeight="1">
      <c r="A10" s="30" t="s">
        <v>676</v>
      </c>
      <c r="B10" s="33" t="s">
        <v>682</v>
      </c>
    </row>
    <row r="11" spans="1:3" ht="15.75" customHeight="1">
      <c r="A11" s="30" t="s">
        <v>677</v>
      </c>
      <c r="B11" s="33" t="s">
        <v>683</v>
      </c>
    </row>
    <row r="12" spans="1:3" ht="15.75" customHeight="1">
      <c r="A12" s="30" t="s">
        <v>678</v>
      </c>
      <c r="B12" s="33" t="s">
        <v>684</v>
      </c>
    </row>
    <row r="13" spans="1:3" ht="15.75" customHeight="1">
      <c r="A13" s="30" t="s">
        <v>679</v>
      </c>
      <c r="B13" s="33" t="s">
        <v>685</v>
      </c>
    </row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1" sqref="B1"/>
    </sheetView>
  </sheetViews>
  <sheetFormatPr baseColWidth="10" defaultColWidth="11.28515625" defaultRowHeight="15" customHeight="1"/>
  <cols>
    <col min="1" max="1" width="23.7109375" customWidth="1"/>
    <col min="2" max="4" width="10.5703125" customWidth="1"/>
    <col min="5" max="5" width="23" customWidth="1"/>
    <col min="6" max="26" width="10.5703125" customWidth="1"/>
  </cols>
  <sheetData>
    <row r="1" spans="1:5" ht="15.75" customHeight="1" thickBot="1">
      <c r="A1" s="479" t="s">
        <v>0</v>
      </c>
      <c r="B1" s="478" t="s">
        <v>36</v>
      </c>
      <c r="C1" s="479" t="s">
        <v>1</v>
      </c>
      <c r="D1" s="479" t="s">
        <v>2</v>
      </c>
      <c r="E1" s="479" t="s">
        <v>3</v>
      </c>
    </row>
    <row r="2" spans="1:5" ht="15.75" customHeight="1" thickTop="1">
      <c r="A2" s="1">
        <v>1</v>
      </c>
      <c r="B2" s="1" t="s">
        <v>32</v>
      </c>
      <c r="C2">
        <v>0</v>
      </c>
      <c r="D2">
        <v>14</v>
      </c>
      <c r="E2">
        <f>1/(D2-C2)</f>
        <v>7.1428571428571425E-2</v>
      </c>
    </row>
    <row r="3" spans="1:5" ht="15.75" customHeight="1">
      <c r="A3" s="1">
        <v>2</v>
      </c>
      <c r="B3" s="1" t="s">
        <v>33</v>
      </c>
      <c r="C3">
        <v>15</v>
      </c>
      <c r="D3">
        <v>24</v>
      </c>
      <c r="E3">
        <f t="shared" ref="E3:E7" si="0">1/(D3-C3)</f>
        <v>0.1111111111111111</v>
      </c>
    </row>
    <row r="4" spans="1:5" ht="15.75" customHeight="1">
      <c r="A4" s="1">
        <v>3</v>
      </c>
      <c r="B4" s="1" t="s">
        <v>8</v>
      </c>
      <c r="C4">
        <v>25</v>
      </c>
      <c r="D4">
        <v>29</v>
      </c>
      <c r="E4">
        <f t="shared" si="0"/>
        <v>0.25</v>
      </c>
    </row>
    <row r="5" spans="1:5" ht="15.75" customHeight="1">
      <c r="A5" s="1">
        <v>4</v>
      </c>
      <c r="B5" s="14" t="s">
        <v>77</v>
      </c>
      <c r="C5">
        <v>30</v>
      </c>
      <c r="D5">
        <v>54</v>
      </c>
      <c r="E5">
        <f t="shared" si="0"/>
        <v>4.1666666666666664E-2</v>
      </c>
    </row>
    <row r="6" spans="1:5" ht="15.75" customHeight="1">
      <c r="A6" s="1">
        <v>5</v>
      </c>
      <c r="B6" s="1" t="s">
        <v>14</v>
      </c>
      <c r="C6">
        <v>55</v>
      </c>
      <c r="D6">
        <v>59</v>
      </c>
      <c r="E6">
        <f t="shared" si="0"/>
        <v>0.25</v>
      </c>
    </row>
    <row r="7" spans="1:5" ht="15.75" customHeight="1">
      <c r="A7" s="1">
        <v>6</v>
      </c>
      <c r="B7" s="1" t="s">
        <v>98</v>
      </c>
      <c r="C7">
        <v>60</v>
      </c>
      <c r="D7">
        <v>79</v>
      </c>
      <c r="E7">
        <f t="shared" si="0"/>
        <v>5.2631578947368418E-2</v>
      </c>
    </row>
    <row r="8" spans="1:5" ht="15.75" customHeight="1">
      <c r="A8" s="1">
        <v>7</v>
      </c>
      <c r="B8" s="1" t="s">
        <v>19</v>
      </c>
      <c r="C8">
        <v>80</v>
      </c>
    </row>
    <row r="9" spans="1:5" ht="15.75" customHeight="1">
      <c r="A9" s="1"/>
      <c r="B9" s="1"/>
    </row>
    <row r="10" spans="1:5" ht="15.75" customHeight="1">
      <c r="A10" s="1"/>
      <c r="B10" s="1"/>
    </row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workbookViewId="0">
      <pane xSplit="1" topLeftCell="O1" activePane="topRight" state="frozen"/>
      <selection pane="topRight" activeCell="V33" sqref="V33"/>
    </sheetView>
  </sheetViews>
  <sheetFormatPr baseColWidth="10" defaultColWidth="11.28515625" defaultRowHeight="15" customHeight="1"/>
  <cols>
    <col min="1" max="31" width="10.5703125" customWidth="1"/>
  </cols>
  <sheetData>
    <row r="1" spans="1:31" ht="15.75" customHeight="1" thickBot="1">
      <c r="A1" s="479" t="s">
        <v>4</v>
      </c>
      <c r="B1" s="479">
        <v>1990</v>
      </c>
      <c r="C1" s="479">
        <v>1991</v>
      </c>
      <c r="D1" s="479">
        <v>1992</v>
      </c>
      <c r="E1" s="479">
        <v>1993</v>
      </c>
      <c r="F1" s="479">
        <v>1994</v>
      </c>
      <c r="G1" s="479">
        <v>1995</v>
      </c>
      <c r="H1" s="479">
        <v>1996</v>
      </c>
      <c r="I1" s="479">
        <v>1997</v>
      </c>
      <c r="J1" s="479">
        <v>1998</v>
      </c>
      <c r="K1" s="479">
        <v>1999</v>
      </c>
      <c r="L1" s="479">
        <v>2000</v>
      </c>
      <c r="M1" s="479">
        <v>2001</v>
      </c>
      <c r="N1" s="479">
        <v>2002</v>
      </c>
      <c r="O1" s="479">
        <v>2003</v>
      </c>
      <c r="P1" s="479">
        <v>2004</v>
      </c>
      <c r="Q1" s="479">
        <v>2005</v>
      </c>
      <c r="R1" s="479">
        <v>2006</v>
      </c>
      <c r="S1" s="479">
        <v>2007</v>
      </c>
      <c r="T1" s="479">
        <v>2008</v>
      </c>
      <c r="U1" s="479">
        <v>2009</v>
      </c>
      <c r="V1" s="479">
        <v>2010</v>
      </c>
      <c r="W1" s="479">
        <v>2011</v>
      </c>
      <c r="X1" s="479">
        <v>2012</v>
      </c>
      <c r="Y1" s="479">
        <v>2013</v>
      </c>
      <c r="Z1" s="479">
        <v>2014</v>
      </c>
      <c r="AA1" s="479">
        <v>2015</v>
      </c>
      <c r="AB1" s="479">
        <v>2016</v>
      </c>
      <c r="AC1" s="479">
        <v>2017</v>
      </c>
      <c r="AD1" s="1"/>
      <c r="AE1" s="1"/>
    </row>
    <row r="2" spans="1:31" ht="15.75" customHeight="1" thickTop="1">
      <c r="A2" s="28" t="s">
        <v>5</v>
      </c>
      <c r="B2" s="2">
        <v>15471060</v>
      </c>
      <c r="C2" s="2">
        <v>15944732</v>
      </c>
      <c r="D2" s="2">
        <v>16452368</v>
      </c>
      <c r="E2" s="2">
        <v>16993760</v>
      </c>
      <c r="F2" s="2">
        <v>17560730</v>
      </c>
      <c r="G2" s="2">
        <v>18148916</v>
      </c>
      <c r="H2" s="2">
        <v>18753492</v>
      </c>
      <c r="I2" s="2">
        <v>19379602</v>
      </c>
      <c r="J2" s="2">
        <v>20031438</v>
      </c>
      <c r="K2" s="2">
        <v>20697562</v>
      </c>
      <c r="L2" s="3">
        <v>21369638</v>
      </c>
      <c r="M2" s="3">
        <v>22063840</v>
      </c>
      <c r="N2" s="3">
        <v>22793796</v>
      </c>
      <c r="O2" s="3">
        <v>23557152</v>
      </c>
      <c r="P2" s="3">
        <v>24366640</v>
      </c>
      <c r="Q2" s="3">
        <v>25227622</v>
      </c>
      <c r="R2" s="3">
        <v>26117144</v>
      </c>
      <c r="S2" s="3">
        <v>27003590</v>
      </c>
      <c r="T2" s="3">
        <v>27876778</v>
      </c>
      <c r="U2" s="3">
        <v>28724088</v>
      </c>
      <c r="V2" s="2">
        <v>29524880</v>
      </c>
      <c r="W2" s="2">
        <v>30286340</v>
      </c>
      <c r="X2" s="2">
        <v>31015606</v>
      </c>
      <c r="Y2" s="2">
        <v>31710328</v>
      </c>
      <c r="Z2" s="2">
        <v>32379854</v>
      </c>
      <c r="AA2" s="2">
        <v>33054464</v>
      </c>
      <c r="AB2" s="2">
        <v>33739940</v>
      </c>
      <c r="AC2" s="2">
        <v>34444764</v>
      </c>
    </row>
    <row r="3" spans="1:31" ht="15.75" customHeight="1">
      <c r="A3" s="29">
        <v>43960</v>
      </c>
      <c r="B3" s="2">
        <v>12289911</v>
      </c>
      <c r="C3" s="2">
        <v>12628100</v>
      </c>
      <c r="D3" s="2">
        <v>12982207</v>
      </c>
      <c r="E3" s="2">
        <v>13359893</v>
      </c>
      <c r="F3" s="2">
        <v>13763618</v>
      </c>
      <c r="G3" s="2">
        <v>14189102</v>
      </c>
      <c r="H3" s="2">
        <v>14638165</v>
      </c>
      <c r="I3" s="2">
        <v>15117291</v>
      </c>
      <c r="J3" s="2">
        <v>15626704</v>
      </c>
      <c r="K3" s="2">
        <v>16163999</v>
      </c>
      <c r="L3" s="3">
        <v>16727495</v>
      </c>
      <c r="M3" s="3">
        <v>17312654</v>
      </c>
      <c r="N3" s="3">
        <v>17917620</v>
      </c>
      <c r="O3" s="3">
        <v>18546032</v>
      </c>
      <c r="P3" s="3">
        <v>19198734</v>
      </c>
      <c r="Q3" s="3">
        <v>19879876</v>
      </c>
      <c r="R3" s="3">
        <v>20614714</v>
      </c>
      <c r="S3" s="3">
        <v>21428860</v>
      </c>
      <c r="T3" s="3">
        <v>22317998</v>
      </c>
      <c r="U3" s="3">
        <v>23288414</v>
      </c>
      <c r="V3" s="2">
        <v>24340516</v>
      </c>
      <c r="W3" s="2">
        <v>25437152</v>
      </c>
      <c r="X3" s="2">
        <v>26532652</v>
      </c>
      <c r="Y3" s="2">
        <v>27595818</v>
      </c>
      <c r="Z3" s="2">
        <v>28590554</v>
      </c>
      <c r="AA3" s="2">
        <v>29478092</v>
      </c>
      <c r="AB3" s="2">
        <v>30283930</v>
      </c>
      <c r="AC3" s="2">
        <v>31030164</v>
      </c>
    </row>
    <row r="4" spans="1:31" ht="15.75" customHeight="1">
      <c r="A4" s="29">
        <v>44118</v>
      </c>
      <c r="B4" s="2">
        <v>10822102</v>
      </c>
      <c r="C4" s="2">
        <v>11126860</v>
      </c>
      <c r="D4" s="2">
        <v>11445854</v>
      </c>
      <c r="E4" s="2">
        <v>11776924</v>
      </c>
      <c r="F4" s="2">
        <v>12118980</v>
      </c>
      <c r="G4" s="2">
        <v>12476066</v>
      </c>
      <c r="H4" s="2">
        <v>12844546</v>
      </c>
      <c r="I4" s="2">
        <v>13222529</v>
      </c>
      <c r="J4" s="2">
        <v>13617275</v>
      </c>
      <c r="K4" s="2">
        <v>14030863</v>
      </c>
      <c r="L4" s="3">
        <v>14458897</v>
      </c>
      <c r="M4" s="3">
        <v>14905907</v>
      </c>
      <c r="N4" s="3">
        <v>15381297</v>
      </c>
      <c r="O4" s="3">
        <v>15886955</v>
      </c>
      <c r="P4" s="3">
        <v>16423246</v>
      </c>
      <c r="Q4" s="3">
        <v>16991712</v>
      </c>
      <c r="R4" s="3">
        <v>17585250</v>
      </c>
      <c r="S4" s="3">
        <v>18197574</v>
      </c>
      <c r="T4" s="3">
        <v>18835764</v>
      </c>
      <c r="U4" s="3">
        <v>19501466</v>
      </c>
      <c r="V4" s="2">
        <v>20195470</v>
      </c>
      <c r="W4" s="2">
        <v>20944836</v>
      </c>
      <c r="X4" s="2">
        <v>21773288</v>
      </c>
      <c r="Y4" s="2">
        <v>22679926</v>
      </c>
      <c r="Z4" s="2">
        <v>23674578</v>
      </c>
      <c r="AA4" s="2">
        <v>24761448</v>
      </c>
      <c r="AB4" s="2">
        <v>25891232</v>
      </c>
      <c r="AC4" s="2">
        <v>27008336</v>
      </c>
    </row>
    <row r="5" spans="1:31" ht="15.75" customHeight="1">
      <c r="A5" s="28" t="s">
        <v>6</v>
      </c>
      <c r="B5" s="2">
        <v>9507337</v>
      </c>
      <c r="C5" s="2">
        <v>9812324</v>
      </c>
      <c r="D5" s="2">
        <v>10123320</v>
      </c>
      <c r="E5" s="2">
        <v>10438461</v>
      </c>
      <c r="F5" s="2">
        <v>10760270</v>
      </c>
      <c r="G5" s="2">
        <v>11091233</v>
      </c>
      <c r="H5" s="2">
        <v>11432976</v>
      </c>
      <c r="I5" s="2">
        <v>11785922</v>
      </c>
      <c r="J5" s="2">
        <v>12147979</v>
      </c>
      <c r="K5" s="2">
        <v>12517695</v>
      </c>
      <c r="L5" s="3">
        <v>12899200</v>
      </c>
      <c r="M5" s="3">
        <v>13286713</v>
      </c>
      <c r="N5" s="3">
        <v>13675739</v>
      </c>
      <c r="O5" s="3">
        <v>14072898</v>
      </c>
      <c r="P5" s="3">
        <v>14479841</v>
      </c>
      <c r="Q5" s="3">
        <v>14892498</v>
      </c>
      <c r="R5" s="3">
        <v>15318204</v>
      </c>
      <c r="S5" s="3">
        <v>15769418</v>
      </c>
      <c r="T5" s="3">
        <v>16252768</v>
      </c>
      <c r="U5" s="3">
        <v>16773514</v>
      </c>
      <c r="V5" s="2">
        <v>17337550</v>
      </c>
      <c r="W5" s="2">
        <v>17936456</v>
      </c>
      <c r="X5" s="2">
        <v>18561490</v>
      </c>
      <c r="Y5" s="2">
        <v>19215430</v>
      </c>
      <c r="Z5" s="2">
        <v>19893796</v>
      </c>
      <c r="AA5" s="2">
        <v>20592346</v>
      </c>
      <c r="AB5" s="2">
        <v>21342432</v>
      </c>
      <c r="AC5" s="2">
        <v>22169956</v>
      </c>
    </row>
    <row r="6" spans="1:31" ht="15.75" customHeight="1">
      <c r="A6" s="28" t="s">
        <v>7</v>
      </c>
      <c r="B6" s="2">
        <v>8102088</v>
      </c>
      <c r="C6" s="2">
        <v>8387744</v>
      </c>
      <c r="D6" s="2">
        <v>8681980</v>
      </c>
      <c r="E6" s="2">
        <v>8986675</v>
      </c>
      <c r="F6" s="2">
        <v>9300353</v>
      </c>
      <c r="G6" s="2">
        <v>9621990</v>
      </c>
      <c r="H6" s="2">
        <v>9949054</v>
      </c>
      <c r="I6" s="2">
        <v>10280904</v>
      </c>
      <c r="J6" s="2">
        <v>10615360</v>
      </c>
      <c r="K6" s="2">
        <v>10953979</v>
      </c>
      <c r="L6" s="3">
        <v>11298500</v>
      </c>
      <c r="M6" s="3">
        <v>11649286</v>
      </c>
      <c r="N6" s="3">
        <v>12004566</v>
      </c>
      <c r="O6" s="3">
        <v>12361201</v>
      </c>
      <c r="P6" s="3">
        <v>12716840</v>
      </c>
      <c r="Q6" s="3">
        <v>13075707</v>
      </c>
      <c r="R6" s="3">
        <v>13429993</v>
      </c>
      <c r="S6" s="3">
        <v>13772746</v>
      </c>
      <c r="T6" s="3">
        <v>14114641</v>
      </c>
      <c r="U6" s="3">
        <v>14461762</v>
      </c>
      <c r="V6" s="2">
        <v>14813944</v>
      </c>
      <c r="W6" s="2">
        <v>15183958</v>
      </c>
      <c r="X6" s="2">
        <v>15589722</v>
      </c>
      <c r="Y6" s="2">
        <v>16039629</v>
      </c>
      <c r="Z6" s="2">
        <v>16539221</v>
      </c>
      <c r="AA6" s="2">
        <v>17096564</v>
      </c>
      <c r="AB6" s="2">
        <v>17697340</v>
      </c>
      <c r="AC6" s="2">
        <v>18326194</v>
      </c>
    </row>
    <row r="7" spans="1:31" ht="15.75" customHeight="1">
      <c r="A7" s="28" t="s">
        <v>8</v>
      </c>
      <c r="B7" s="2">
        <v>6762171</v>
      </c>
      <c r="C7" s="2">
        <v>6988028</v>
      </c>
      <c r="D7" s="2">
        <v>7237698</v>
      </c>
      <c r="E7" s="2">
        <v>7507809</v>
      </c>
      <c r="F7" s="2">
        <v>7795752</v>
      </c>
      <c r="G7" s="2">
        <v>8095355</v>
      </c>
      <c r="H7" s="2">
        <v>8402225</v>
      </c>
      <c r="I7" s="2">
        <v>8709682</v>
      </c>
      <c r="J7" s="2">
        <v>9020632</v>
      </c>
      <c r="K7" s="2">
        <v>9334453</v>
      </c>
      <c r="L7" s="3">
        <v>9651461</v>
      </c>
      <c r="M7" s="3">
        <v>9970159</v>
      </c>
      <c r="N7" s="3">
        <v>10290097</v>
      </c>
      <c r="O7" s="3">
        <v>10607700</v>
      </c>
      <c r="P7" s="3">
        <v>10922688</v>
      </c>
      <c r="Q7" s="3">
        <v>11235062</v>
      </c>
      <c r="R7" s="3">
        <v>11543131</v>
      </c>
      <c r="S7" s="3">
        <v>11842892</v>
      </c>
      <c r="T7" s="3">
        <v>12135448</v>
      </c>
      <c r="U7" s="3">
        <v>12424327</v>
      </c>
      <c r="V7" s="2">
        <v>12719338</v>
      </c>
      <c r="W7" s="2">
        <v>13016593</v>
      </c>
      <c r="X7" s="2">
        <v>13313964</v>
      </c>
      <c r="Y7" s="2">
        <v>13622070</v>
      </c>
      <c r="Z7" s="2">
        <v>13945758</v>
      </c>
      <c r="AA7" s="2">
        <v>14285381</v>
      </c>
      <c r="AB7" s="2">
        <v>14652162</v>
      </c>
      <c r="AC7" s="2">
        <v>15060549</v>
      </c>
    </row>
    <row r="8" spans="1:31" ht="15.75" customHeight="1">
      <c r="A8" s="28" t="s">
        <v>9</v>
      </c>
      <c r="B8" s="2">
        <v>5568757</v>
      </c>
      <c r="C8" s="2">
        <v>5772549</v>
      </c>
      <c r="D8" s="2">
        <v>5976703</v>
      </c>
      <c r="E8" s="2">
        <v>6183138</v>
      </c>
      <c r="F8" s="2">
        <v>6394452</v>
      </c>
      <c r="G8" s="2">
        <v>6616415</v>
      </c>
      <c r="H8" s="2">
        <v>6854715</v>
      </c>
      <c r="I8" s="2">
        <v>7116228</v>
      </c>
      <c r="J8" s="2">
        <v>7395964</v>
      </c>
      <c r="K8" s="2">
        <v>7688992</v>
      </c>
      <c r="L8" s="3">
        <v>7986860</v>
      </c>
      <c r="M8" s="3">
        <v>8284097</v>
      </c>
      <c r="N8" s="3">
        <v>8572392</v>
      </c>
      <c r="O8" s="3">
        <v>8854957</v>
      </c>
      <c r="P8" s="3">
        <v>9131691</v>
      </c>
      <c r="Q8" s="3">
        <v>9403687</v>
      </c>
      <c r="R8" s="3">
        <v>9669720</v>
      </c>
      <c r="S8" s="3">
        <v>9929114</v>
      </c>
      <c r="T8" s="3">
        <v>10180422</v>
      </c>
      <c r="U8" s="3">
        <v>10426553</v>
      </c>
      <c r="V8" s="2">
        <v>10670784</v>
      </c>
      <c r="W8" s="2">
        <v>10915512</v>
      </c>
      <c r="X8" s="2">
        <v>11162699</v>
      </c>
      <c r="Y8" s="2">
        <v>11415476</v>
      </c>
      <c r="Z8" s="2">
        <v>11678447</v>
      </c>
      <c r="AA8" s="2">
        <v>11963237</v>
      </c>
      <c r="AB8" s="2">
        <v>12262638</v>
      </c>
      <c r="AC8" s="2">
        <v>12570088</v>
      </c>
    </row>
    <row r="9" spans="1:31" ht="15.75" customHeight="1">
      <c r="A9" s="28" t="s">
        <v>10</v>
      </c>
      <c r="B9" s="2">
        <v>4600373</v>
      </c>
      <c r="C9" s="2">
        <v>4695609</v>
      </c>
      <c r="D9" s="2">
        <v>4829170</v>
      </c>
      <c r="E9" s="2">
        <v>4995240</v>
      </c>
      <c r="F9" s="2">
        <v>5185420</v>
      </c>
      <c r="G9" s="2">
        <v>5389559</v>
      </c>
      <c r="H9" s="2">
        <v>5599701</v>
      </c>
      <c r="I9" s="2">
        <v>5806417</v>
      </c>
      <c r="J9" s="2">
        <v>6012109</v>
      </c>
      <c r="K9" s="2">
        <v>6219946</v>
      </c>
      <c r="L9" s="3">
        <v>6436691</v>
      </c>
      <c r="M9" s="3">
        <v>6668751</v>
      </c>
      <c r="N9" s="3">
        <v>6923323</v>
      </c>
      <c r="O9" s="3">
        <v>7193638</v>
      </c>
      <c r="P9" s="3">
        <v>7472453</v>
      </c>
      <c r="Q9" s="3">
        <v>7748774</v>
      </c>
      <c r="R9" s="3">
        <v>8015474</v>
      </c>
      <c r="S9" s="3">
        <v>8262415</v>
      </c>
      <c r="T9" s="3">
        <v>8495963</v>
      </c>
      <c r="U9" s="3">
        <v>8720009</v>
      </c>
      <c r="V9" s="2">
        <v>8939358</v>
      </c>
      <c r="W9" s="2">
        <v>9156390</v>
      </c>
      <c r="X9" s="2">
        <v>9374661</v>
      </c>
      <c r="Y9" s="2">
        <v>9594307</v>
      </c>
      <c r="Z9" s="2">
        <v>9818826</v>
      </c>
      <c r="AA9" s="2">
        <v>10052820</v>
      </c>
      <c r="AB9" s="2">
        <v>10297261</v>
      </c>
      <c r="AC9" s="2">
        <v>10551566</v>
      </c>
    </row>
    <row r="10" spans="1:31" ht="15.75" customHeight="1">
      <c r="A10" s="28" t="s">
        <v>11</v>
      </c>
      <c r="B10" s="2">
        <v>3619400</v>
      </c>
      <c r="C10" s="2">
        <v>3776020</v>
      </c>
      <c r="D10" s="2">
        <v>3915690</v>
      </c>
      <c r="E10" s="2">
        <v>4060976</v>
      </c>
      <c r="F10" s="2">
        <v>4251174</v>
      </c>
      <c r="G10" s="2">
        <v>4379717</v>
      </c>
      <c r="H10" s="2">
        <v>4471786</v>
      </c>
      <c r="I10" s="2">
        <v>4602078</v>
      </c>
      <c r="J10" s="2">
        <v>4764129</v>
      </c>
      <c r="K10" s="2">
        <v>4948620</v>
      </c>
      <c r="L10" s="3">
        <v>5144696</v>
      </c>
      <c r="M10" s="3">
        <v>5344074</v>
      </c>
      <c r="N10" s="3">
        <v>5536822</v>
      </c>
      <c r="O10" s="3">
        <v>5725959</v>
      </c>
      <c r="P10" s="3">
        <v>5915567</v>
      </c>
      <c r="Q10" s="3">
        <v>6113315</v>
      </c>
      <c r="R10" s="3">
        <v>6325473</v>
      </c>
      <c r="S10" s="3">
        <v>6558471</v>
      </c>
      <c r="T10" s="3">
        <v>6804611</v>
      </c>
      <c r="U10" s="3">
        <v>7056383</v>
      </c>
      <c r="V10" s="2">
        <v>7303160</v>
      </c>
      <c r="W10" s="2">
        <v>7540179</v>
      </c>
      <c r="X10" s="2">
        <v>7761468</v>
      </c>
      <c r="Y10" s="2">
        <v>7974530</v>
      </c>
      <c r="Z10" s="2">
        <v>8184120</v>
      </c>
      <c r="AA10" s="2">
        <v>8396338</v>
      </c>
      <c r="AB10" s="2">
        <v>8613188</v>
      </c>
      <c r="AC10" s="2">
        <v>8836875</v>
      </c>
    </row>
    <row r="11" spans="1:31" ht="15.75" customHeight="1">
      <c r="A11" s="28" t="s">
        <v>12</v>
      </c>
      <c r="B11" s="2">
        <v>3119080</v>
      </c>
      <c r="C11" s="2">
        <v>3181462</v>
      </c>
      <c r="D11" s="2">
        <v>3242611</v>
      </c>
      <c r="E11" s="2">
        <v>3292915</v>
      </c>
      <c r="F11" s="2">
        <v>3303837</v>
      </c>
      <c r="G11" s="2">
        <v>3417850</v>
      </c>
      <c r="H11" s="2">
        <v>3570023</v>
      </c>
      <c r="I11" s="2">
        <v>3703427</v>
      </c>
      <c r="J11" s="2">
        <v>3839239</v>
      </c>
      <c r="K11" s="2">
        <v>4014021</v>
      </c>
      <c r="L11" s="3">
        <v>4128949</v>
      </c>
      <c r="M11" s="3">
        <v>4210143</v>
      </c>
      <c r="N11" s="3">
        <v>4330006</v>
      </c>
      <c r="O11" s="3">
        <v>4481787</v>
      </c>
      <c r="P11" s="3">
        <v>4655996</v>
      </c>
      <c r="Q11" s="3">
        <v>4841645</v>
      </c>
      <c r="R11" s="3">
        <v>5029909</v>
      </c>
      <c r="S11" s="3">
        <v>5209989</v>
      </c>
      <c r="T11" s="3">
        <v>5386134</v>
      </c>
      <c r="U11" s="3">
        <v>5563534</v>
      </c>
      <c r="V11" s="2">
        <v>5750295</v>
      </c>
      <c r="W11" s="2">
        <v>5952490</v>
      </c>
      <c r="X11" s="2">
        <v>6176517</v>
      </c>
      <c r="Y11" s="2">
        <v>6415060</v>
      </c>
      <c r="Z11" s="2">
        <v>6660716</v>
      </c>
      <c r="AA11" s="2">
        <v>6903489</v>
      </c>
      <c r="AB11" s="2">
        <v>7139157</v>
      </c>
      <c r="AC11" s="2">
        <v>7361685</v>
      </c>
    </row>
    <row r="12" spans="1:31" ht="15.75" customHeight="1">
      <c r="A12" s="28" t="s">
        <v>13</v>
      </c>
      <c r="B12" s="2">
        <v>2645320</v>
      </c>
      <c r="C12" s="2">
        <v>2699637</v>
      </c>
      <c r="D12" s="2">
        <v>2757993</v>
      </c>
      <c r="E12" s="2">
        <v>2815336</v>
      </c>
      <c r="F12" s="2">
        <v>2868333</v>
      </c>
      <c r="G12" s="2">
        <v>2888804</v>
      </c>
      <c r="H12" s="2">
        <v>2941139</v>
      </c>
      <c r="I12" s="2">
        <v>2991476</v>
      </c>
      <c r="J12" s="2">
        <v>3031785</v>
      </c>
      <c r="K12" s="2">
        <v>3036613</v>
      </c>
      <c r="L12" s="3">
        <v>3139576</v>
      </c>
      <c r="M12" s="3">
        <v>3278466</v>
      </c>
      <c r="N12" s="3">
        <v>3397747</v>
      </c>
      <c r="O12" s="3">
        <v>3517474</v>
      </c>
      <c r="P12" s="3">
        <v>3671824</v>
      </c>
      <c r="Q12" s="3">
        <v>3770826</v>
      </c>
      <c r="R12" s="3">
        <v>3840923</v>
      </c>
      <c r="S12" s="3">
        <v>3950402</v>
      </c>
      <c r="T12" s="3">
        <v>4092356</v>
      </c>
      <c r="U12" s="3">
        <v>4257405</v>
      </c>
      <c r="V12" s="2">
        <v>4434800</v>
      </c>
      <c r="W12" s="2">
        <v>4616283</v>
      </c>
      <c r="X12" s="2">
        <v>4792290</v>
      </c>
      <c r="Y12" s="2">
        <v>4966491</v>
      </c>
      <c r="Z12" s="2">
        <v>5143266</v>
      </c>
      <c r="AA12" s="2">
        <v>5330044</v>
      </c>
      <c r="AB12" s="2">
        <v>5532419</v>
      </c>
      <c r="AC12" s="2">
        <v>5756289</v>
      </c>
    </row>
    <row r="13" spans="1:31" ht="15.75" customHeight="1">
      <c r="A13" s="28" t="s">
        <v>14</v>
      </c>
      <c r="B13" s="2">
        <v>2131604</v>
      </c>
      <c r="C13" s="2">
        <v>2176911</v>
      </c>
      <c r="D13" s="2">
        <v>2229444</v>
      </c>
      <c r="E13" s="2">
        <v>2286836</v>
      </c>
      <c r="F13" s="2">
        <v>2348214</v>
      </c>
      <c r="G13" s="2">
        <v>2412493</v>
      </c>
      <c r="H13" s="2">
        <v>2461170</v>
      </c>
      <c r="I13" s="2">
        <v>2512929</v>
      </c>
      <c r="J13" s="2">
        <v>2562661</v>
      </c>
      <c r="K13" s="2">
        <v>2606797</v>
      </c>
      <c r="L13" s="3">
        <v>2618942</v>
      </c>
      <c r="M13" s="3">
        <v>2658680</v>
      </c>
      <c r="N13" s="3">
        <v>2696789</v>
      </c>
      <c r="O13" s="3">
        <v>2727066</v>
      </c>
      <c r="P13" s="3">
        <v>2727851</v>
      </c>
      <c r="Q13" s="3">
        <v>2822310</v>
      </c>
      <c r="R13" s="3">
        <v>2952500</v>
      </c>
      <c r="S13" s="3">
        <v>3064512</v>
      </c>
      <c r="T13" s="3">
        <v>3176842</v>
      </c>
      <c r="U13" s="3">
        <v>3318878</v>
      </c>
      <c r="V13" s="2">
        <v>3412812</v>
      </c>
      <c r="W13" s="2">
        <v>3484904</v>
      </c>
      <c r="X13" s="2">
        <v>3595539</v>
      </c>
      <c r="Y13" s="2">
        <v>3738031</v>
      </c>
      <c r="Z13" s="2">
        <v>3903167</v>
      </c>
      <c r="AA13" s="2">
        <v>4080683</v>
      </c>
      <c r="AB13" s="2">
        <v>4262610</v>
      </c>
      <c r="AC13" s="2">
        <v>4439567</v>
      </c>
    </row>
    <row r="14" spans="1:31" ht="15.75" customHeight="1">
      <c r="A14" s="28" t="s">
        <v>15</v>
      </c>
      <c r="B14" s="2">
        <v>1675322</v>
      </c>
      <c r="C14" s="2">
        <v>1697227</v>
      </c>
      <c r="D14" s="2">
        <v>1722704</v>
      </c>
      <c r="E14" s="2">
        <v>1750304</v>
      </c>
      <c r="F14" s="2">
        <v>1780233</v>
      </c>
      <c r="G14" s="2">
        <v>1812966</v>
      </c>
      <c r="H14" s="2">
        <v>1847808</v>
      </c>
      <c r="I14" s="2">
        <v>1888664</v>
      </c>
      <c r="J14" s="2">
        <v>1933326</v>
      </c>
      <c r="K14" s="2">
        <v>1980815</v>
      </c>
      <c r="L14" s="3">
        <v>2030090</v>
      </c>
      <c r="M14" s="3">
        <v>2065021</v>
      </c>
      <c r="N14" s="3">
        <v>2102511</v>
      </c>
      <c r="O14" s="3">
        <v>2137468</v>
      </c>
      <c r="P14" s="3">
        <v>2166700</v>
      </c>
      <c r="Q14" s="3">
        <v>2167213</v>
      </c>
      <c r="R14" s="3">
        <v>2190539</v>
      </c>
      <c r="S14" s="3">
        <v>2213019</v>
      </c>
      <c r="T14" s="3">
        <v>2230542</v>
      </c>
      <c r="U14" s="3">
        <v>2226662</v>
      </c>
      <c r="V14" s="2">
        <v>2307752</v>
      </c>
      <c r="W14" s="2">
        <v>2424170</v>
      </c>
      <c r="X14" s="2">
        <v>2529077</v>
      </c>
      <c r="Y14" s="2">
        <v>2636607</v>
      </c>
      <c r="Z14" s="2">
        <v>2769074</v>
      </c>
      <c r="AA14" s="2">
        <v>2864766</v>
      </c>
      <c r="AB14" s="2">
        <v>2945680</v>
      </c>
      <c r="AC14" s="2">
        <v>3060300</v>
      </c>
    </row>
    <row r="15" spans="1:31" ht="15.75" customHeight="1">
      <c r="A15" s="28" t="s">
        <v>16</v>
      </c>
      <c r="B15" s="2">
        <v>1306220</v>
      </c>
      <c r="C15" s="2">
        <v>1316423</v>
      </c>
      <c r="D15" s="2">
        <v>1325626</v>
      </c>
      <c r="E15" s="2">
        <v>1335368</v>
      </c>
      <c r="F15" s="2">
        <v>1346205</v>
      </c>
      <c r="G15" s="2">
        <v>1358461</v>
      </c>
      <c r="H15" s="2">
        <v>1372519</v>
      </c>
      <c r="I15" s="2">
        <v>1389466</v>
      </c>
      <c r="J15" s="2">
        <v>1408134</v>
      </c>
      <c r="K15" s="2">
        <v>1428621</v>
      </c>
      <c r="L15" s="3">
        <v>1451363</v>
      </c>
      <c r="M15" s="3">
        <v>1475925</v>
      </c>
      <c r="N15" s="3">
        <v>1505365</v>
      </c>
      <c r="O15" s="3">
        <v>1537870</v>
      </c>
      <c r="P15" s="3">
        <v>1572850</v>
      </c>
      <c r="Q15" s="3">
        <v>1609629</v>
      </c>
      <c r="R15" s="3">
        <v>1635133</v>
      </c>
      <c r="S15" s="3">
        <v>1662662</v>
      </c>
      <c r="T15" s="3">
        <v>1687698</v>
      </c>
      <c r="U15" s="3">
        <v>1707311</v>
      </c>
      <c r="V15" s="2">
        <v>1702906</v>
      </c>
      <c r="W15" s="2">
        <v>1716587</v>
      </c>
      <c r="X15" s="2">
        <v>1730535</v>
      </c>
      <c r="Y15" s="2">
        <v>1742936</v>
      </c>
      <c r="Z15" s="2">
        <v>1742426</v>
      </c>
      <c r="AA15" s="2">
        <v>1815280</v>
      </c>
      <c r="AB15" s="2">
        <v>1919840</v>
      </c>
      <c r="AC15" s="2">
        <v>2017618</v>
      </c>
    </row>
    <row r="16" spans="1:31" ht="15.75" customHeight="1">
      <c r="A16" s="28" t="s">
        <v>17</v>
      </c>
      <c r="B16" s="2">
        <v>978176</v>
      </c>
      <c r="C16" s="2">
        <v>991185</v>
      </c>
      <c r="D16" s="2">
        <v>1002661</v>
      </c>
      <c r="E16" s="2">
        <v>1012666</v>
      </c>
      <c r="F16" s="2">
        <v>1021323</v>
      </c>
      <c r="G16" s="2">
        <v>1028793</v>
      </c>
      <c r="H16" s="2">
        <v>1035114</v>
      </c>
      <c r="I16" s="2">
        <v>1040747</v>
      </c>
      <c r="J16" s="2">
        <v>1047073</v>
      </c>
      <c r="K16" s="2">
        <v>1054502</v>
      </c>
      <c r="L16" s="3">
        <v>1063343</v>
      </c>
      <c r="M16" s="3">
        <v>1074037</v>
      </c>
      <c r="N16" s="3">
        <v>1087671</v>
      </c>
      <c r="O16" s="3">
        <v>1103263</v>
      </c>
      <c r="P16" s="3">
        <v>1121220</v>
      </c>
      <c r="Q16" s="3">
        <v>1142157</v>
      </c>
      <c r="R16" s="3">
        <v>1165543</v>
      </c>
      <c r="S16" s="3">
        <v>1193354</v>
      </c>
      <c r="T16" s="3">
        <v>1224124</v>
      </c>
      <c r="U16" s="3">
        <v>1257107</v>
      </c>
      <c r="V16" s="2">
        <v>1291436</v>
      </c>
      <c r="W16" s="2">
        <v>1316495</v>
      </c>
      <c r="X16" s="2">
        <v>1343396</v>
      </c>
      <c r="Y16" s="2">
        <v>1368003</v>
      </c>
      <c r="Z16" s="2">
        <v>1387603</v>
      </c>
      <c r="AA16" s="2">
        <v>1386812</v>
      </c>
      <c r="AB16" s="2">
        <v>1400622</v>
      </c>
      <c r="AC16" s="2">
        <v>1415108</v>
      </c>
    </row>
    <row r="17" spans="1:29" ht="15.75" customHeight="1">
      <c r="A17" s="28" t="s">
        <v>18</v>
      </c>
      <c r="B17" s="2">
        <v>638657</v>
      </c>
      <c r="C17" s="2">
        <v>652947</v>
      </c>
      <c r="D17" s="2">
        <v>666669</v>
      </c>
      <c r="E17" s="2">
        <v>679632</v>
      </c>
      <c r="F17" s="2">
        <v>691636</v>
      </c>
      <c r="G17" s="2">
        <v>702519</v>
      </c>
      <c r="H17" s="2">
        <v>711266</v>
      </c>
      <c r="I17" s="2">
        <v>719140</v>
      </c>
      <c r="J17" s="2">
        <v>726225</v>
      </c>
      <c r="K17" s="2">
        <v>732538</v>
      </c>
      <c r="L17" s="3">
        <v>738195</v>
      </c>
      <c r="M17" s="3">
        <v>743284</v>
      </c>
      <c r="N17" s="3">
        <v>748057</v>
      </c>
      <c r="O17" s="3">
        <v>753724</v>
      </c>
      <c r="P17" s="3">
        <v>760918</v>
      </c>
      <c r="Q17" s="3">
        <v>770135</v>
      </c>
      <c r="R17" s="3">
        <v>781568</v>
      </c>
      <c r="S17" s="3">
        <v>796056</v>
      </c>
      <c r="T17" s="3">
        <v>812636</v>
      </c>
      <c r="U17" s="3">
        <v>831356</v>
      </c>
      <c r="V17" s="2">
        <v>852350</v>
      </c>
      <c r="W17" s="2">
        <v>875134</v>
      </c>
      <c r="X17" s="2">
        <v>901102</v>
      </c>
      <c r="Y17" s="2">
        <v>929089</v>
      </c>
      <c r="Z17" s="2">
        <v>958423</v>
      </c>
      <c r="AA17" s="2">
        <v>988673</v>
      </c>
      <c r="AB17" s="2">
        <v>1011455</v>
      </c>
      <c r="AC17" s="2">
        <v>1036001</v>
      </c>
    </row>
    <row r="18" spans="1:29" ht="15.75" customHeight="1">
      <c r="A18" s="28" t="s">
        <v>19</v>
      </c>
      <c r="B18" s="2">
        <v>552778</v>
      </c>
      <c r="C18" s="2">
        <v>566002</v>
      </c>
      <c r="D18" s="2">
        <v>579171</v>
      </c>
      <c r="E18" s="2">
        <v>592383</v>
      </c>
      <c r="F18" s="2">
        <v>605613</v>
      </c>
      <c r="G18" s="2">
        <v>618792</v>
      </c>
      <c r="H18" s="2">
        <v>633034</v>
      </c>
      <c r="I18" s="2">
        <v>647271</v>
      </c>
      <c r="J18" s="2">
        <v>661452</v>
      </c>
      <c r="K18" s="2">
        <v>675381</v>
      </c>
      <c r="L18" s="3">
        <v>688945</v>
      </c>
      <c r="M18" s="3">
        <v>702264</v>
      </c>
      <c r="N18" s="3">
        <v>715379</v>
      </c>
      <c r="O18" s="3">
        <v>728384</v>
      </c>
      <c r="P18" s="3">
        <v>741624</v>
      </c>
      <c r="Q18" s="3">
        <v>755469</v>
      </c>
      <c r="R18" s="3">
        <v>769769</v>
      </c>
      <c r="S18" s="3">
        <v>784212</v>
      </c>
      <c r="T18" s="3">
        <v>799607</v>
      </c>
      <c r="U18" s="3">
        <v>816135</v>
      </c>
      <c r="V18" s="2">
        <v>833812</v>
      </c>
      <c r="W18" s="2">
        <v>852700</v>
      </c>
      <c r="X18" s="2">
        <v>873460</v>
      </c>
      <c r="Y18" s="2">
        <v>895659</v>
      </c>
      <c r="Z18" s="2">
        <v>919315</v>
      </c>
      <c r="AA18" s="2">
        <v>944924</v>
      </c>
      <c r="AB18" s="2">
        <v>972369</v>
      </c>
      <c r="AC18" s="2">
        <v>1002891</v>
      </c>
    </row>
    <row r="19" spans="1:29" ht="15.75" customHeight="1"/>
    <row r="20" spans="1:29" ht="15.75" customHeight="1"/>
    <row r="21" spans="1:29" ht="15.75" customHeight="1"/>
    <row r="22" spans="1:29" ht="15.75" customHeight="1"/>
    <row r="23" spans="1:29" ht="15.75" customHeight="1"/>
    <row r="24" spans="1:29" ht="15.75" customHeight="1"/>
    <row r="25" spans="1:29" ht="15.75" customHeight="1"/>
    <row r="26" spans="1:29" ht="15.75" customHeight="1"/>
    <row r="27" spans="1:29" ht="15.75" customHeight="1"/>
    <row r="28" spans="1:29" ht="15.75" customHeight="1"/>
    <row r="29" spans="1:29" ht="15.75" customHeight="1"/>
    <row r="30" spans="1:29" ht="15.75" customHeight="1"/>
    <row r="31" spans="1:29" ht="15.75" customHeight="1"/>
    <row r="32" spans="1:2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workbookViewId="0">
      <pane xSplit="1" topLeftCell="O1" activePane="topRight" state="frozen"/>
      <selection pane="topRight" sqref="A1:AC1"/>
    </sheetView>
  </sheetViews>
  <sheetFormatPr baseColWidth="10" defaultColWidth="11.28515625" defaultRowHeight="15" customHeight="1"/>
  <cols>
    <col min="1" max="29" width="10.7109375" customWidth="1"/>
  </cols>
  <sheetData>
    <row r="1" spans="1:29" ht="15.75" customHeight="1" thickBot="1">
      <c r="A1" s="479" t="s">
        <v>4</v>
      </c>
      <c r="B1" s="479">
        <v>1990</v>
      </c>
      <c r="C1" s="479">
        <v>1991</v>
      </c>
      <c r="D1" s="479">
        <v>1992</v>
      </c>
      <c r="E1" s="479">
        <v>1993</v>
      </c>
      <c r="F1" s="479">
        <v>1994</v>
      </c>
      <c r="G1" s="479">
        <v>1995</v>
      </c>
      <c r="H1" s="479">
        <v>1996</v>
      </c>
      <c r="I1" s="479">
        <v>1997</v>
      </c>
      <c r="J1" s="479">
        <v>1998</v>
      </c>
      <c r="K1" s="479">
        <v>1999</v>
      </c>
      <c r="L1" s="479">
        <v>2000</v>
      </c>
      <c r="M1" s="479">
        <v>2001</v>
      </c>
      <c r="N1" s="479">
        <v>2002</v>
      </c>
      <c r="O1" s="479">
        <v>2003</v>
      </c>
      <c r="P1" s="479">
        <v>2004</v>
      </c>
      <c r="Q1" s="479">
        <v>2005</v>
      </c>
      <c r="R1" s="479">
        <v>2006</v>
      </c>
      <c r="S1" s="479">
        <v>2007</v>
      </c>
      <c r="T1" s="479">
        <v>2008</v>
      </c>
      <c r="U1" s="479">
        <v>2009</v>
      </c>
      <c r="V1" s="479">
        <v>2010</v>
      </c>
      <c r="W1" s="479">
        <v>2011</v>
      </c>
      <c r="X1" s="479">
        <v>2012</v>
      </c>
      <c r="Y1" s="479">
        <v>2013</v>
      </c>
      <c r="Z1" s="479">
        <v>2014</v>
      </c>
      <c r="AA1" s="479">
        <v>2015</v>
      </c>
      <c r="AB1" s="479">
        <v>2016</v>
      </c>
      <c r="AC1" s="479">
        <v>2017</v>
      </c>
    </row>
    <row r="2" spans="1:29" ht="15.75" customHeight="1" thickTop="1">
      <c r="A2" s="4" t="s">
        <v>20</v>
      </c>
      <c r="B2" s="5">
        <v>2.6876349999999999E-3</v>
      </c>
      <c r="C2" s="5">
        <v>2.6851079999999999E-3</v>
      </c>
      <c r="D2" s="5">
        <v>2.6841259999999998E-3</v>
      </c>
      <c r="E2" s="5">
        <v>2.6809220000000001E-3</v>
      </c>
      <c r="F2" s="5">
        <v>2.6733500000000001E-3</v>
      </c>
      <c r="G2" s="5">
        <v>2.6644429999999998E-3</v>
      </c>
      <c r="H2" s="5">
        <v>2.6583650000000002E-3</v>
      </c>
      <c r="I2" s="5">
        <v>2.65592E-3</v>
      </c>
      <c r="J2" s="5">
        <v>2.649897E-3</v>
      </c>
      <c r="K2" s="5">
        <v>2.634922E-3</v>
      </c>
      <c r="L2" s="5">
        <v>2.6166399999999999E-3</v>
      </c>
      <c r="M2" s="5">
        <v>2.5983130000000001E-3</v>
      </c>
      <c r="N2" s="5">
        <v>2.5798459999999998E-3</v>
      </c>
      <c r="O2" s="5">
        <v>2.5635100000000002E-3</v>
      </c>
      <c r="P2" s="5">
        <v>2.5490650000000001E-3</v>
      </c>
      <c r="Q2" s="5">
        <v>2.530165E-3</v>
      </c>
      <c r="R2" s="5">
        <v>2.5059990000000001E-3</v>
      </c>
      <c r="S2" s="5">
        <v>2.4846120000000002E-3</v>
      </c>
      <c r="T2" s="5">
        <v>2.4672589999999999E-3</v>
      </c>
      <c r="U2" s="5">
        <v>2.4499669999999999E-3</v>
      </c>
      <c r="V2" s="5">
        <v>2.4334880000000001E-3</v>
      </c>
      <c r="W2" s="5">
        <v>2.415277E-3</v>
      </c>
      <c r="X2" s="5">
        <v>2.3942780000000001E-3</v>
      </c>
      <c r="Y2" s="5">
        <v>2.3770100000000001E-3</v>
      </c>
      <c r="Z2" s="5">
        <v>2.3599110000000001E-3</v>
      </c>
      <c r="AA2" s="5">
        <v>2.3374559999999999E-3</v>
      </c>
      <c r="AB2" s="5">
        <v>2.3179339999999998E-3</v>
      </c>
      <c r="AC2" s="5">
        <v>2.3103780000000001E-3</v>
      </c>
    </row>
    <row r="3" spans="1:29" ht="15.75" customHeight="1">
      <c r="A3" s="6" t="s">
        <v>21</v>
      </c>
      <c r="B3" s="5">
        <v>0.122170948919</v>
      </c>
      <c r="C3" s="5">
        <v>0.121951817044</v>
      </c>
      <c r="D3" s="5">
        <v>0.121866701786</v>
      </c>
      <c r="E3" s="5">
        <v>0.121589246704</v>
      </c>
      <c r="F3" s="5">
        <v>0.12093476078400001</v>
      </c>
      <c r="G3" s="5">
        <v>0.12016705814299999</v>
      </c>
      <c r="H3" s="5">
        <v>0.119644446273</v>
      </c>
      <c r="I3" s="5">
        <v>0.119434578269</v>
      </c>
      <c r="J3" s="5">
        <v>0.118918216519</v>
      </c>
      <c r="K3" s="5">
        <v>0.117639102771</v>
      </c>
      <c r="L3" s="5">
        <v>0.11608636768699999</v>
      </c>
      <c r="M3" s="5">
        <v>0.114539627039</v>
      </c>
      <c r="N3" s="5">
        <v>0.112991107938</v>
      </c>
      <c r="O3" s="5">
        <v>0.111629605906</v>
      </c>
      <c r="P3" s="5">
        <v>0.110432230911</v>
      </c>
      <c r="Q3" s="5">
        <v>0.108874890418</v>
      </c>
      <c r="R3" s="5">
        <v>0.106898907982</v>
      </c>
      <c r="S3" s="5">
        <v>0.105164561538</v>
      </c>
      <c r="T3" s="5">
        <v>0.103767216014</v>
      </c>
      <c r="U3" s="5">
        <v>0.102383617195</v>
      </c>
      <c r="V3" s="5">
        <v>0.101073318106</v>
      </c>
      <c r="W3" s="5">
        <v>9.9634637770300002E-2</v>
      </c>
      <c r="X3" s="5">
        <v>9.7987878425300004E-2</v>
      </c>
      <c r="Y3" s="5">
        <v>9.6643437025699996E-2</v>
      </c>
      <c r="Z3" s="5">
        <v>9.5320946945900001E-2</v>
      </c>
      <c r="AA3" s="5">
        <v>9.3597289642399994E-2</v>
      </c>
      <c r="AB3" s="5">
        <v>9.2110903552799994E-2</v>
      </c>
      <c r="AC3" s="5">
        <v>9.1538633426300003E-2</v>
      </c>
    </row>
    <row r="4" spans="1:29" ht="15.75" customHeight="1">
      <c r="A4" s="6" t="s">
        <v>22</v>
      </c>
      <c r="B4" s="5">
        <v>0.25268466965699998</v>
      </c>
      <c r="C4" s="5">
        <v>0.25047249338599997</v>
      </c>
      <c r="D4" s="5">
        <v>0.24850132833999999</v>
      </c>
      <c r="E4" s="5">
        <v>0.24654876247599999</v>
      </c>
      <c r="F4" s="5">
        <v>0.24445195397300001</v>
      </c>
      <c r="G4" s="5">
        <v>0.242371482271</v>
      </c>
      <c r="H4" s="5">
        <v>0.24053957312300001</v>
      </c>
      <c r="I4" s="5">
        <v>0.23905595491000001</v>
      </c>
      <c r="J4" s="5">
        <v>0.23749792956599999</v>
      </c>
      <c r="K4" s="5">
        <v>0.23563184483399999</v>
      </c>
      <c r="L4" s="5">
        <v>0.233825420132</v>
      </c>
      <c r="M4" s="5">
        <v>0.23218917162899999</v>
      </c>
      <c r="N4" s="5">
        <v>0.23073621515600001</v>
      </c>
      <c r="O4" s="5">
        <v>0.22953006832299999</v>
      </c>
      <c r="P4" s="5">
        <v>0.22833324204899999</v>
      </c>
      <c r="Q4" s="5">
        <v>0.22698595157099999</v>
      </c>
      <c r="R4" s="5">
        <v>0.22541499914400001</v>
      </c>
      <c r="S4" s="5">
        <v>0.22373698448599999</v>
      </c>
      <c r="T4" s="5">
        <v>0.22211042496</v>
      </c>
      <c r="U4" s="5">
        <v>0.22040458212799999</v>
      </c>
      <c r="V4" s="5">
        <v>0.218662106366</v>
      </c>
      <c r="W4" s="5">
        <v>0.21674630069699999</v>
      </c>
      <c r="X4" s="5">
        <v>0.21438201282800001</v>
      </c>
      <c r="Y4" s="5">
        <v>0.21205629991399999</v>
      </c>
      <c r="Z4" s="5">
        <v>0.20991849715800001</v>
      </c>
      <c r="AA4" s="5">
        <v>0.20736588952099999</v>
      </c>
      <c r="AB4" s="5">
        <v>0.20432533836200001</v>
      </c>
      <c r="AC4" s="5">
        <v>0.20242550012900001</v>
      </c>
    </row>
    <row r="5" spans="1:29" ht="15.75" customHeight="1">
      <c r="A5" s="6" t="s">
        <v>23</v>
      </c>
      <c r="B5" s="5">
        <v>0.29182438304899999</v>
      </c>
      <c r="C5" s="5">
        <v>0.29049740758999998</v>
      </c>
      <c r="D5" s="5">
        <v>0.28926693624700001</v>
      </c>
      <c r="E5" s="5">
        <v>0.28788802854399997</v>
      </c>
      <c r="F5" s="5">
        <v>0.28627790267600001</v>
      </c>
      <c r="G5" s="5">
        <v>0.28458291491299997</v>
      </c>
      <c r="H5" s="5">
        <v>0.28312663544200001</v>
      </c>
      <c r="I5" s="5">
        <v>0.28196549066400001</v>
      </c>
      <c r="J5" s="5">
        <v>0.28063406620100001</v>
      </c>
      <c r="K5" s="5">
        <v>0.27907927419400003</v>
      </c>
      <c r="L5" s="5">
        <v>0.27759204047800001</v>
      </c>
      <c r="M5" s="5">
        <v>0.27621191367999998</v>
      </c>
      <c r="N5" s="5">
        <v>0.27504597879100001</v>
      </c>
      <c r="O5" s="5">
        <v>0.27400563002099998</v>
      </c>
      <c r="P5" s="5">
        <v>0.27283128918400001</v>
      </c>
      <c r="Q5" s="5">
        <v>0.27130771339900001</v>
      </c>
      <c r="R5" s="5">
        <v>0.26942239664200002</v>
      </c>
      <c r="S5" s="5">
        <v>0.267558591447</v>
      </c>
      <c r="T5" s="5">
        <v>0.26577067389499998</v>
      </c>
      <c r="U5" s="5">
        <v>0.26375929080299998</v>
      </c>
      <c r="V5" s="5">
        <v>0.26148253327100002</v>
      </c>
      <c r="W5" s="5">
        <v>0.25870809343899998</v>
      </c>
      <c r="X5" s="5">
        <v>0.255403518976</v>
      </c>
      <c r="Y5" s="5">
        <v>0.25222383191499997</v>
      </c>
      <c r="Z5" s="5">
        <v>0.24912748771900001</v>
      </c>
      <c r="AA5" s="5">
        <v>0.24528827727300001</v>
      </c>
      <c r="AB5" s="5">
        <v>0.241538066144</v>
      </c>
      <c r="AC5" s="5">
        <v>0.23985500387</v>
      </c>
    </row>
    <row r="6" spans="1:29" ht="15.75" customHeight="1">
      <c r="A6" s="6" t="s">
        <v>24</v>
      </c>
      <c r="B6" s="5">
        <v>0.25613430636500001</v>
      </c>
      <c r="C6" s="5">
        <v>0.25486388585199998</v>
      </c>
      <c r="D6" s="5">
        <v>0.25387655591699998</v>
      </c>
      <c r="E6" s="5">
        <v>0.252891332932</v>
      </c>
      <c r="F6" s="5">
        <v>0.25192113991600001</v>
      </c>
      <c r="G6" s="5">
        <v>0.25095376803500002</v>
      </c>
      <c r="H6" s="5">
        <v>0.250100758935</v>
      </c>
      <c r="I6" s="5">
        <v>0.24941283145099999</v>
      </c>
      <c r="J6" s="5">
        <v>0.24854472264800001</v>
      </c>
      <c r="K6" s="5">
        <v>0.247481627855</v>
      </c>
      <c r="L6" s="5">
        <v>0.246326453912</v>
      </c>
      <c r="M6" s="5">
        <v>0.24517188220899999</v>
      </c>
      <c r="N6" s="5">
        <v>0.244212755122</v>
      </c>
      <c r="O6" s="5">
        <v>0.24328936857899999</v>
      </c>
      <c r="P6" s="5">
        <v>0.242068888274</v>
      </c>
      <c r="Q6" s="5">
        <v>0.24034524016600001</v>
      </c>
      <c r="R6" s="5">
        <v>0.23820786152699999</v>
      </c>
      <c r="S6" s="5">
        <v>0.23618143435200001</v>
      </c>
      <c r="T6" s="5">
        <v>0.23458011440900001</v>
      </c>
      <c r="U6" s="5">
        <v>0.23309538433999999</v>
      </c>
      <c r="V6" s="5">
        <v>0.231605688709</v>
      </c>
      <c r="W6" s="5">
        <v>0.229939000856</v>
      </c>
      <c r="X6" s="5">
        <v>0.22783460492099999</v>
      </c>
      <c r="Y6" s="5">
        <v>0.22578695798100001</v>
      </c>
      <c r="Z6" s="5">
        <v>0.22407498559299999</v>
      </c>
      <c r="AA6" s="5">
        <v>0.222227310411</v>
      </c>
      <c r="AB6" s="5">
        <v>0.220323727912</v>
      </c>
      <c r="AC6" s="5">
        <v>0.219224976727</v>
      </c>
    </row>
    <row r="7" spans="1:29" ht="15.75" customHeight="1">
      <c r="A7" s="6" t="s">
        <v>25</v>
      </c>
      <c r="B7" s="5">
        <v>0.18701907845900001</v>
      </c>
      <c r="C7" s="5">
        <v>0.18572847541599999</v>
      </c>
      <c r="D7" s="5">
        <v>0.184450018774</v>
      </c>
      <c r="E7" s="5">
        <v>0.183193981388</v>
      </c>
      <c r="F7" s="5">
        <v>0.18199269045700001</v>
      </c>
      <c r="G7" s="5">
        <v>0.180906573111</v>
      </c>
      <c r="H7" s="5">
        <v>0.18011260402199999</v>
      </c>
      <c r="I7" s="5">
        <v>0.179550906313</v>
      </c>
      <c r="J7" s="5">
        <v>0.178946791291</v>
      </c>
      <c r="K7" s="5">
        <v>0.17833862571699999</v>
      </c>
      <c r="L7" s="5">
        <v>0.17771803037600001</v>
      </c>
      <c r="M7" s="5">
        <v>0.17705305255500001</v>
      </c>
      <c r="N7" s="5">
        <v>0.17648430572000001</v>
      </c>
      <c r="O7" s="5">
        <v>0.17593572184199999</v>
      </c>
      <c r="P7" s="5">
        <v>0.17521263082399999</v>
      </c>
      <c r="Q7" s="5">
        <v>0.174121107409</v>
      </c>
      <c r="R7" s="5">
        <v>0.17268598836400001</v>
      </c>
      <c r="S7" s="5">
        <v>0.171273067754</v>
      </c>
      <c r="T7" s="5">
        <v>0.169804996496</v>
      </c>
      <c r="U7" s="5">
        <v>0.167980692328</v>
      </c>
      <c r="V7" s="5">
        <v>0.16589815507</v>
      </c>
      <c r="W7" s="5">
        <v>0.16333218742300001</v>
      </c>
      <c r="X7" s="5">
        <v>0.160624286334</v>
      </c>
      <c r="Y7" s="5">
        <v>0.15847533176299999</v>
      </c>
      <c r="Z7" s="5">
        <v>0.156744090192</v>
      </c>
      <c r="AA7" s="5">
        <v>0.15506467417700001</v>
      </c>
      <c r="AB7" s="5">
        <v>0.15340513046000001</v>
      </c>
      <c r="AC7" s="5">
        <v>0.15244817214100001</v>
      </c>
    </row>
    <row r="8" spans="1:29" ht="15.75" customHeight="1">
      <c r="A8" s="6" t="s">
        <v>26</v>
      </c>
      <c r="B8" s="5">
        <v>9.3251278754700004E-2</v>
      </c>
      <c r="C8" s="5">
        <v>9.24406416412E-2</v>
      </c>
      <c r="D8" s="5">
        <v>9.1619761791300006E-2</v>
      </c>
      <c r="E8" s="5">
        <v>9.0847128688500006E-2</v>
      </c>
      <c r="F8" s="5">
        <v>9.0167734253300005E-2</v>
      </c>
      <c r="G8" s="5">
        <v>8.9535156480400002E-2</v>
      </c>
      <c r="H8" s="5">
        <v>8.89108608518E-2</v>
      </c>
      <c r="I8" s="5">
        <v>8.8354921555800006E-2</v>
      </c>
      <c r="J8" s="5">
        <v>8.8027669928100002E-2</v>
      </c>
      <c r="K8" s="5">
        <v>8.7831998818899998E-2</v>
      </c>
      <c r="L8" s="5">
        <v>8.7585767144900004E-2</v>
      </c>
      <c r="M8" s="5">
        <v>8.7430539706899998E-2</v>
      </c>
      <c r="N8" s="5">
        <v>8.7446461202100007E-2</v>
      </c>
      <c r="O8" s="5">
        <v>8.7543354946999996E-2</v>
      </c>
      <c r="P8" s="5">
        <v>8.7664725984400005E-2</v>
      </c>
      <c r="Q8" s="5">
        <v>8.7669248175099995E-2</v>
      </c>
      <c r="R8" s="5">
        <v>8.7482090922599995E-2</v>
      </c>
      <c r="S8" s="5">
        <v>8.7271961942599993E-2</v>
      </c>
      <c r="T8" s="5">
        <v>8.7104220588300002E-2</v>
      </c>
      <c r="U8" s="5">
        <v>8.6901808484500007E-2</v>
      </c>
      <c r="V8" s="5">
        <v>8.6669966248499999E-2</v>
      </c>
      <c r="W8" s="5">
        <v>8.6193944716199997E-2</v>
      </c>
      <c r="X8" s="5">
        <v>8.5233033110200002E-2</v>
      </c>
      <c r="Y8" s="5">
        <v>8.4315583191599999E-2</v>
      </c>
      <c r="Z8" s="5">
        <v>8.3856057701599998E-2</v>
      </c>
      <c r="AA8" s="5">
        <v>8.3437715222600004E-2</v>
      </c>
      <c r="AB8" s="5">
        <v>8.2882145581999994E-2</v>
      </c>
      <c r="AC8" s="5">
        <v>8.2541310825999997E-2</v>
      </c>
    </row>
    <row r="9" spans="1:29" ht="15.75" customHeight="1">
      <c r="A9" s="6" t="s">
        <v>27</v>
      </c>
      <c r="B9" s="5">
        <v>3.5825944980600002E-2</v>
      </c>
      <c r="C9" s="5">
        <v>3.5626684017199997E-2</v>
      </c>
      <c r="D9" s="5">
        <v>3.5381090901000001E-2</v>
      </c>
      <c r="E9" s="5">
        <v>3.5143998735299997E-2</v>
      </c>
      <c r="F9" s="5">
        <v>3.4923062463399997E-2</v>
      </c>
      <c r="G9" s="5">
        <v>3.4685524616400003E-2</v>
      </c>
      <c r="H9" s="5">
        <v>3.44106644447E-2</v>
      </c>
      <c r="I9" s="5">
        <v>3.4119856678500003E-2</v>
      </c>
      <c r="J9" s="5">
        <v>3.3861133293299997E-2</v>
      </c>
      <c r="K9" s="5">
        <v>3.36163143865E-2</v>
      </c>
      <c r="L9" s="5">
        <v>3.3387226203300001E-2</v>
      </c>
      <c r="M9" s="5">
        <v>3.3229872530299999E-2</v>
      </c>
      <c r="N9" s="5">
        <v>3.3098736152599999E-2</v>
      </c>
      <c r="O9" s="5">
        <v>3.2956717039699997E-2</v>
      </c>
      <c r="P9" s="5">
        <v>3.2838473697300002E-2</v>
      </c>
      <c r="Q9" s="5">
        <v>3.2736313158399998E-2</v>
      </c>
      <c r="R9" s="5">
        <v>3.2623587641399998E-2</v>
      </c>
      <c r="S9" s="5">
        <v>3.24840427027E-2</v>
      </c>
      <c r="T9" s="5">
        <v>3.2323732940899998E-2</v>
      </c>
      <c r="U9" s="5">
        <v>3.21492934725E-2</v>
      </c>
      <c r="V9" s="5">
        <v>3.1963268677999999E-2</v>
      </c>
      <c r="W9" s="5">
        <v>3.179673467E-2</v>
      </c>
      <c r="X9" s="5">
        <v>3.16471207527E-2</v>
      </c>
      <c r="Y9" s="5">
        <v>3.1455534929600001E-2</v>
      </c>
      <c r="Z9" s="5">
        <v>3.1224130920399999E-2</v>
      </c>
      <c r="AA9" s="5">
        <v>3.1002318120899999E-2</v>
      </c>
      <c r="AB9" s="5">
        <v>3.0689473513400001E-2</v>
      </c>
      <c r="AC9" s="5">
        <v>3.0381507718600001E-2</v>
      </c>
    </row>
    <row r="10" spans="1:29" ht="15.75" customHeight="1">
      <c r="A10" s="6" t="s">
        <v>28</v>
      </c>
      <c r="B10" s="5">
        <v>6.8911423814199603E-4</v>
      </c>
      <c r="C10" s="5">
        <v>6.8528144135019601E-4</v>
      </c>
      <c r="D10" s="5">
        <v>6.8055744277165998E-4</v>
      </c>
      <c r="E10" s="5">
        <v>6.7599696049479904E-4</v>
      </c>
      <c r="F10" s="5">
        <v>6.71747237821169E-4</v>
      </c>
      <c r="G10" s="5">
        <v>6.6717818283730296E-4</v>
      </c>
      <c r="H10" s="5">
        <v>6.6189123066006999E-4</v>
      </c>
      <c r="I10" s="5">
        <v>6.5629752552935497E-4</v>
      </c>
      <c r="J10" s="5">
        <v>6.5132096542527005E-4</v>
      </c>
      <c r="K10" s="5">
        <v>6.4661185881179203E-4</v>
      </c>
      <c r="L10" s="5">
        <v>6.4220533362679901E-4</v>
      </c>
      <c r="M10" s="5">
        <v>6.3917862612342504E-4</v>
      </c>
      <c r="N10" s="5">
        <v>6.3665620989517501E-4</v>
      </c>
      <c r="O10" s="5">
        <v>6.3392446359118596E-4</v>
      </c>
      <c r="P10" s="5">
        <v>6.3165004568378801E-4</v>
      </c>
      <c r="Q10" s="5">
        <v>6.2968498148323804E-4</v>
      </c>
      <c r="R10" s="5">
        <v>6.2751669928415895E-4</v>
      </c>
      <c r="S10" s="5">
        <v>6.2483254387190397E-4</v>
      </c>
      <c r="T10" s="5">
        <v>6.21748975820053E-4</v>
      </c>
      <c r="U10" s="5">
        <v>6.1839362199942296E-4</v>
      </c>
      <c r="V10" s="5">
        <v>6.1481542372421197E-4</v>
      </c>
      <c r="W10" s="5">
        <v>6.1161213191684104E-4</v>
      </c>
      <c r="X10" s="5">
        <v>6.0873429908671101E-4</v>
      </c>
      <c r="Y10" s="5">
        <v>6.0504913408699203E-4</v>
      </c>
      <c r="Z10" s="5">
        <v>6.0059806384755499E-4</v>
      </c>
      <c r="AA10" s="5">
        <v>5.9633148111204405E-4</v>
      </c>
      <c r="AB10" s="5">
        <v>5.9031389599402601E-4</v>
      </c>
      <c r="AC10" s="5">
        <v>5.8439015513604405E-4</v>
      </c>
    </row>
    <row r="11" spans="1:29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5.75" customHeight="1">
      <c r="A12" s="6"/>
      <c r="B12" s="6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5.75" customHeight="1">
      <c r="A13" s="6"/>
      <c r="B13" s="6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.75" customHeight="1">
      <c r="A14" s="6"/>
      <c r="B14" s="6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75" customHeight="1">
      <c r="A15" s="6"/>
      <c r="B15" s="6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75" customHeight="1">
      <c r="A16" s="6"/>
      <c r="B16" s="6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5.75" customHeight="1">
      <c r="A17" s="6"/>
      <c r="B17" s="6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5.75" customHeight="1">
      <c r="A18" s="6"/>
      <c r="B18" s="6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.75" customHeight="1">
      <c r="A19" s="6"/>
      <c r="B19" s="6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.75" customHeight="1">
      <c r="A20" s="6"/>
      <c r="B20" s="6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.75" customHeight="1">
      <c r="A21" s="6"/>
      <c r="B21" s="6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customHeight="1">
      <c r="A22" s="6"/>
      <c r="B22" s="6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>
      <c r="A23" s="6"/>
      <c r="B23" s="6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customHeight="1">
      <c r="A24" s="6"/>
      <c r="B24" s="6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5.75" customHeight="1">
      <c r="A25" s="6"/>
      <c r="B25" s="6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5.75" customHeight="1">
      <c r="A26" s="6"/>
      <c r="B26" s="6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5.75" customHeight="1">
      <c r="A27" s="6"/>
      <c r="B27" s="6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.75" customHeight="1">
      <c r="A28" s="6"/>
      <c r="B28" s="6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.75" customHeight="1">
      <c r="A29" s="6"/>
      <c r="B29" s="6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.75" customHeight="1">
      <c r="A30" s="6"/>
      <c r="B30" s="6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5.75" customHeight="1">
      <c r="A31" s="6"/>
      <c r="B31" s="6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customHeight="1">
      <c r="A32" s="6"/>
      <c r="B32" s="6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.75" customHeight="1">
      <c r="A33" s="6"/>
      <c r="B33" s="6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.75" customHeight="1">
      <c r="A34" s="6"/>
      <c r="B34" s="6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.75" customHeight="1">
      <c r="A35" s="6"/>
      <c r="B35" s="6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customHeight="1">
      <c r="A36" s="6"/>
      <c r="B36" s="6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customHeight="1">
      <c r="A37" s="6"/>
      <c r="B37" s="6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customHeight="1">
      <c r="A38" s="6"/>
      <c r="B38" s="6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customHeight="1">
      <c r="A39" s="6"/>
      <c r="B39" s="6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.75" customHeight="1">
      <c r="A40" s="6"/>
      <c r="B40" s="6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customHeight="1">
      <c r="A41" s="6"/>
      <c r="B41" s="6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customHeight="1">
      <c r="A42" s="6"/>
      <c r="B42" s="6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000"/>
  <sheetViews>
    <sheetView workbookViewId="0">
      <selection sqref="A1:AC1"/>
    </sheetView>
  </sheetViews>
  <sheetFormatPr baseColWidth="10" defaultRowHeight="15" customHeight="1"/>
  <cols>
    <col min="1" max="1" width="10.7109375" style="7"/>
    <col min="2" max="2" width="12.7109375" style="8" customWidth="1"/>
    <col min="3" max="3" width="7.5703125" style="8" customWidth="1"/>
    <col min="4" max="16384" width="10.7109375" style="8"/>
  </cols>
  <sheetData>
    <row r="1" spans="1:29" s="7" customFormat="1" ht="17" thickBot="1">
      <c r="A1" s="480" t="s">
        <v>4</v>
      </c>
      <c r="B1" s="480">
        <v>1990</v>
      </c>
      <c r="C1" s="480">
        <v>1991</v>
      </c>
      <c r="D1" s="480">
        <v>1992</v>
      </c>
      <c r="E1" s="480">
        <v>1993</v>
      </c>
      <c r="F1" s="480">
        <v>1994</v>
      </c>
      <c r="G1" s="480">
        <v>1995</v>
      </c>
      <c r="H1" s="480">
        <v>1996</v>
      </c>
      <c r="I1" s="480">
        <v>1997</v>
      </c>
      <c r="J1" s="480">
        <v>1998</v>
      </c>
      <c r="K1" s="480">
        <v>1999</v>
      </c>
      <c r="L1" s="480">
        <v>2000</v>
      </c>
      <c r="M1" s="480">
        <v>2001</v>
      </c>
      <c r="N1" s="480">
        <v>2002</v>
      </c>
      <c r="O1" s="480">
        <v>2003</v>
      </c>
      <c r="P1" s="480">
        <v>2004</v>
      </c>
      <c r="Q1" s="480">
        <v>2005</v>
      </c>
      <c r="R1" s="480">
        <v>2006</v>
      </c>
      <c r="S1" s="480">
        <v>2007</v>
      </c>
      <c r="T1" s="480">
        <v>2008</v>
      </c>
      <c r="U1" s="480">
        <v>2009</v>
      </c>
      <c r="V1" s="480">
        <v>2010</v>
      </c>
      <c r="W1" s="480">
        <v>2011</v>
      </c>
      <c r="X1" s="480">
        <v>2012</v>
      </c>
      <c r="Y1" s="480">
        <v>2013</v>
      </c>
      <c r="Z1" s="480">
        <v>2014</v>
      </c>
      <c r="AA1" s="480">
        <v>2015</v>
      </c>
      <c r="AB1" s="480">
        <v>2016</v>
      </c>
      <c r="AC1" s="480">
        <v>2017</v>
      </c>
    </row>
    <row r="2" spans="1:29" ht="17" thickTop="1">
      <c r="A2" s="7" t="s">
        <v>29</v>
      </c>
      <c r="B2" s="2">
        <v>5.8949173489082192E-2</v>
      </c>
      <c r="C2" s="2">
        <v>5.7197963565646631E-2</v>
      </c>
      <c r="D2" s="2">
        <v>5.5433126708568634E-2</v>
      </c>
      <c r="E2" s="2">
        <v>5.3667122520266258E-2</v>
      </c>
      <c r="F2" s="2">
        <v>5.193441274935609E-2</v>
      </c>
      <c r="G2" s="2">
        <v>5.2650626626956673E-2</v>
      </c>
      <c r="H2" s="2">
        <v>5.0953273129079109E-2</v>
      </c>
      <c r="I2" s="2">
        <v>4.9307091033138864E-2</v>
      </c>
      <c r="J2" s="2">
        <v>4.7702606273199159E-2</v>
      </c>
      <c r="K2" s="2">
        <v>4.6167360194403574E-2</v>
      </c>
      <c r="L2" s="3">
        <v>4.3010143643986858E-2</v>
      </c>
      <c r="M2" s="3">
        <v>4.1656901065272409E-2</v>
      </c>
      <c r="N2" s="3">
        <v>4.0322866801124305E-2</v>
      </c>
      <c r="O2" s="3">
        <v>3.901622742851088E-2</v>
      </c>
      <c r="P2" s="3">
        <v>3.7720063168331784E-2</v>
      </c>
      <c r="Q2" s="3">
        <v>3.367176660566739E-2</v>
      </c>
      <c r="R2" s="3">
        <v>3.2524942237175704E-2</v>
      </c>
      <c r="S2" s="3">
        <v>3.1457246980864398E-2</v>
      </c>
      <c r="T2" s="3">
        <v>3.0471907477973244E-2</v>
      </c>
      <c r="U2" s="3">
        <v>2.9573039882066925E-2</v>
      </c>
      <c r="V2" s="2">
        <v>2.7168008811551476E-2</v>
      </c>
      <c r="W2" s="2">
        <v>2.6484949980750395E-2</v>
      </c>
      <c r="X2" s="2">
        <v>2.5862212719622499E-2</v>
      </c>
      <c r="Y2" s="2">
        <v>2.5295613467006709E-2</v>
      </c>
      <c r="Z2" s="2">
        <v>2.4772570006029056E-2</v>
      </c>
      <c r="AA2" s="2">
        <v>2.2083940008829066E-2</v>
      </c>
      <c r="AB2" s="2">
        <v>2.1635272617556524E-2</v>
      </c>
      <c r="AC2" s="2">
        <v>2.1192562097391638E-2</v>
      </c>
    </row>
    <row r="3" spans="1:29" ht="16">
      <c r="A3" s="7" t="s">
        <v>30</v>
      </c>
      <c r="B3" s="2">
        <v>8.8690959600927939E-3</v>
      </c>
      <c r="C3" s="2">
        <v>8.6315756131167785E-3</v>
      </c>
      <c r="D3" s="2">
        <v>8.3961378831811876E-3</v>
      </c>
      <c r="E3" s="2">
        <v>8.1587779183560829E-3</v>
      </c>
      <c r="F3" s="2">
        <v>7.9194583865957336E-3</v>
      </c>
      <c r="G3" s="2">
        <v>9.3377015684290663E-3</v>
      </c>
      <c r="H3" s="2">
        <v>9.0512437863625676E-3</v>
      </c>
      <c r="I3" s="2">
        <v>8.7643745165717855E-3</v>
      </c>
      <c r="J3" s="2">
        <v>8.4786657506278999E-3</v>
      </c>
      <c r="K3" s="2">
        <v>8.1968329743153292E-3</v>
      </c>
      <c r="L3" s="3">
        <v>9.6672693669912924E-3</v>
      </c>
      <c r="M3" s="3">
        <v>9.3405205233120236E-3</v>
      </c>
      <c r="N3" s="3">
        <v>9.0251495455311598E-3</v>
      </c>
      <c r="O3" s="3">
        <v>8.7193422291086311E-3</v>
      </c>
      <c r="P3" s="3">
        <v>8.4229095522652692E-3</v>
      </c>
      <c r="Q3" s="3">
        <v>8.4788456426991791E-3</v>
      </c>
      <c r="R3" s="3">
        <v>8.1766062822894361E-3</v>
      </c>
      <c r="S3" s="3">
        <v>7.8659527385031205E-3</v>
      </c>
      <c r="T3" s="3">
        <v>7.5525770725492491E-3</v>
      </c>
      <c r="U3" s="3">
        <v>7.2378651461623787E-3</v>
      </c>
      <c r="V3" s="2">
        <v>7.0725452163791433E-3</v>
      </c>
      <c r="W3" s="2">
        <v>6.7676365656029417E-3</v>
      </c>
      <c r="X3" s="2">
        <v>6.4882093203498838E-3</v>
      </c>
      <c r="Y3" s="2">
        <v>6.2382423307763514E-3</v>
      </c>
      <c r="Z3" s="2">
        <v>6.0211984699561957E-3</v>
      </c>
      <c r="AA3" s="2">
        <v>5.7540426972003487E-3</v>
      </c>
      <c r="AB3" s="2">
        <v>5.6009309227699313E-3</v>
      </c>
      <c r="AC3" s="2">
        <v>5.4662360147371448E-3</v>
      </c>
    </row>
    <row r="4" spans="1:29" ht="16">
      <c r="A4" s="7" t="s">
        <v>31</v>
      </c>
      <c r="B4" s="2">
        <v>4.7676504989511287E-3</v>
      </c>
      <c r="C4" s="2">
        <v>4.6370674206379888E-3</v>
      </c>
      <c r="D4" s="2">
        <v>4.5078331420267993E-3</v>
      </c>
      <c r="E4" s="2">
        <v>4.3811100419770058E-3</v>
      </c>
      <c r="F4" s="2">
        <v>4.2574540101559706E-3</v>
      </c>
      <c r="G4" s="2">
        <v>4.9458378947338042E-3</v>
      </c>
      <c r="H4" s="2">
        <v>4.8039533666662873E-3</v>
      </c>
      <c r="I4" s="2">
        <v>4.6666261802110623E-3</v>
      </c>
      <c r="J4" s="2">
        <v>4.5313471307585401E-3</v>
      </c>
      <c r="K4" s="2">
        <v>4.3977765302105794E-3</v>
      </c>
      <c r="L4" s="3">
        <v>4.939629903996135E-3</v>
      </c>
      <c r="M4" s="3">
        <v>4.7914964181649602E-3</v>
      </c>
      <c r="N4" s="3">
        <v>4.6434055593621267E-3</v>
      </c>
      <c r="O4" s="3">
        <v>4.495612910088812E-3</v>
      </c>
      <c r="P4" s="3">
        <v>4.3488114347188132E-3</v>
      </c>
      <c r="Q4" s="3">
        <v>4.2795923094741724E-3</v>
      </c>
      <c r="R4" s="3">
        <v>4.1351473536060052E-3</v>
      </c>
      <c r="S4" s="3">
        <v>3.9960051817896167E-3</v>
      </c>
      <c r="T4" s="3">
        <v>3.8606132461629912E-3</v>
      </c>
      <c r="U4" s="3">
        <v>3.7288273609789135E-3</v>
      </c>
      <c r="V4" s="2">
        <v>3.763160748425266E-3</v>
      </c>
      <c r="W4" s="2">
        <v>3.6285220853483884E-3</v>
      </c>
      <c r="X4" s="2">
        <v>3.4904604210443551E-3</v>
      </c>
      <c r="Y4" s="2">
        <v>3.3509280409468709E-3</v>
      </c>
      <c r="Z4" s="2">
        <v>3.2101438091103464E-3</v>
      </c>
      <c r="AA4" s="2">
        <v>3.1668988017178965E-3</v>
      </c>
      <c r="AB4" s="2">
        <v>3.0287087149811951E-3</v>
      </c>
      <c r="AC4" s="2">
        <v>2.9034369240667031E-3</v>
      </c>
    </row>
    <row r="5" spans="1:29" ht="16">
      <c r="A5" s="7" t="s">
        <v>6</v>
      </c>
      <c r="B5" s="2">
        <v>6.7050321241373901E-3</v>
      </c>
      <c r="C5" s="2">
        <v>6.496626079611721E-3</v>
      </c>
      <c r="D5" s="2">
        <v>6.297044842996171E-3</v>
      </c>
      <c r="E5" s="2">
        <v>6.1069347291712829E-3</v>
      </c>
      <c r="F5" s="2">
        <v>5.9242937212542063E-3</v>
      </c>
      <c r="G5" s="2">
        <v>7.1293245755453876E-3</v>
      </c>
      <c r="H5" s="2">
        <v>6.9162219880458068E-3</v>
      </c>
      <c r="I5" s="2">
        <v>6.7091059995136567E-3</v>
      </c>
      <c r="J5" s="2">
        <v>6.5091485587849629E-3</v>
      </c>
      <c r="K5" s="2">
        <v>6.3168977994750627E-3</v>
      </c>
      <c r="L5" s="3">
        <v>7.2686213098486722E-3</v>
      </c>
      <c r="M5" s="3">
        <v>7.0566286785904075E-3</v>
      </c>
      <c r="N5" s="3">
        <v>6.8558927601645508E-3</v>
      </c>
      <c r="O5" s="3">
        <v>6.6624088371847788E-3</v>
      </c>
      <c r="P5" s="3">
        <v>6.4751677867180999E-3</v>
      </c>
      <c r="Q5" s="3">
        <v>6.3861012437268754E-3</v>
      </c>
      <c r="R5" s="3">
        <v>6.2086260243041551E-3</v>
      </c>
      <c r="S5" s="3">
        <v>6.030977173666143E-3</v>
      </c>
      <c r="T5" s="3">
        <v>5.851618628900628E-3</v>
      </c>
      <c r="U5" s="3">
        <v>5.6699508522781812E-3</v>
      </c>
      <c r="V5" s="2">
        <v>5.6743657552537699E-3</v>
      </c>
      <c r="W5" s="2">
        <v>5.4848962359119327E-3</v>
      </c>
      <c r="X5" s="2">
        <v>5.3001994990703877E-3</v>
      </c>
      <c r="Y5" s="2">
        <v>5.1198229755982563E-3</v>
      </c>
      <c r="Z5" s="2">
        <v>4.9452402145875032E-3</v>
      </c>
      <c r="AA5" s="2">
        <v>5.065241230892293E-3</v>
      </c>
      <c r="AB5" s="2">
        <v>4.8872218498810247E-3</v>
      </c>
      <c r="AC5" s="2">
        <v>4.7047995945503898E-3</v>
      </c>
    </row>
    <row r="6" spans="1:29" ht="16">
      <c r="A6" s="7" t="s">
        <v>7</v>
      </c>
      <c r="B6" s="2">
        <v>7.9879902563388602E-3</v>
      </c>
      <c r="C6" s="2">
        <v>7.7159484123502098E-3</v>
      </c>
      <c r="D6" s="2">
        <v>7.4544516343046175E-3</v>
      </c>
      <c r="E6" s="2">
        <v>7.2017069717108945E-3</v>
      </c>
      <c r="F6" s="2">
        <v>6.9588111332978438E-3</v>
      </c>
      <c r="G6" s="2">
        <v>8.2299191747237307E-3</v>
      </c>
      <c r="H6" s="2">
        <v>7.9593698054106453E-3</v>
      </c>
      <c r="I6" s="2">
        <v>7.7024549592137033E-3</v>
      </c>
      <c r="J6" s="2">
        <v>7.4597752690441022E-3</v>
      </c>
      <c r="K6" s="2">
        <v>7.2291721574416013E-3</v>
      </c>
      <c r="L6" s="3">
        <v>8.45958313050405E-3</v>
      </c>
      <c r="M6" s="3">
        <v>8.2048462025913014E-3</v>
      </c>
      <c r="N6" s="3">
        <v>7.9620204512183112E-3</v>
      </c>
      <c r="O6" s="3">
        <v>7.7323069174265518E-3</v>
      </c>
      <c r="P6" s="3">
        <v>7.5160653118227488E-3</v>
      </c>
      <c r="Q6" s="3">
        <v>7.3616516491230646E-3</v>
      </c>
      <c r="R6" s="3">
        <v>7.167449752207615E-3</v>
      </c>
      <c r="S6" s="3">
        <v>6.989078285477711E-3</v>
      </c>
      <c r="T6" s="3">
        <v>6.8197837975475257E-3</v>
      </c>
      <c r="U6" s="3">
        <v>6.6560907308528521E-3</v>
      </c>
      <c r="V6" s="2">
        <v>6.7496812462636549E-3</v>
      </c>
      <c r="W6" s="2">
        <v>6.5851999854056494E-3</v>
      </c>
      <c r="X6" s="2">
        <v>6.4138026322727243E-3</v>
      </c>
      <c r="Y6" s="2">
        <v>6.2338973052306883E-3</v>
      </c>
      <c r="Z6" s="2">
        <v>6.0455930784164497E-3</v>
      </c>
      <c r="AA6" s="2">
        <v>6.1394441596568754E-3</v>
      </c>
      <c r="AB6" s="2">
        <v>5.9310269226900761E-3</v>
      </c>
      <c r="AC6" s="2">
        <v>5.7275067589047674E-3</v>
      </c>
    </row>
    <row r="7" spans="1:29" ht="16">
      <c r="A7" s="7" t="s">
        <v>8</v>
      </c>
      <c r="B7" s="2">
        <v>8.393399102152253E-3</v>
      </c>
      <c r="C7" s="2">
        <v>8.1221197167498475E-3</v>
      </c>
      <c r="D7" s="2">
        <v>7.8419409044146356E-3</v>
      </c>
      <c r="E7" s="2">
        <v>7.5598087271532876E-3</v>
      </c>
      <c r="F7" s="2">
        <v>7.2805805007650319E-3</v>
      </c>
      <c r="G7" s="2">
        <v>8.5429483944805384E-3</v>
      </c>
      <c r="H7" s="2">
        <v>8.2309388287031115E-3</v>
      </c>
      <c r="I7" s="2">
        <v>7.9403817498733022E-3</v>
      </c>
      <c r="J7" s="2">
        <v>7.6666690316155228E-3</v>
      </c>
      <c r="K7" s="2">
        <v>7.4089183372608976E-3</v>
      </c>
      <c r="L7" s="3">
        <v>8.9025485364340184E-3</v>
      </c>
      <c r="M7" s="3">
        <v>8.6179769048818581E-3</v>
      </c>
      <c r="N7" s="3">
        <v>8.3500281872950274E-3</v>
      </c>
      <c r="O7" s="3">
        <v>8.1000216823628127E-3</v>
      </c>
      <c r="P7" s="3">
        <v>7.8664336104812306E-3</v>
      </c>
      <c r="Q7" s="3">
        <v>7.9979976968529414E-3</v>
      </c>
      <c r="R7" s="3">
        <v>7.7845430325619623E-3</v>
      </c>
      <c r="S7" s="3">
        <v>7.5875048087916362E-3</v>
      </c>
      <c r="T7" s="3">
        <v>7.4045886068647817E-3</v>
      </c>
      <c r="U7" s="3">
        <v>7.232423937328758E-3</v>
      </c>
      <c r="V7" s="2">
        <v>7.4549005616487271E-3</v>
      </c>
      <c r="W7" s="2">
        <v>7.2846558235323171E-3</v>
      </c>
      <c r="X7" s="2">
        <v>7.1219510583023955E-3</v>
      </c>
      <c r="Y7" s="2">
        <v>6.9608657127734619E-3</v>
      </c>
      <c r="Z7" s="2">
        <v>6.7993005471627998E-3</v>
      </c>
      <c r="AA7" s="2">
        <v>6.8782204688835388E-3</v>
      </c>
      <c r="AB7" s="2">
        <v>6.7060410606980727E-3</v>
      </c>
      <c r="AC7" s="2">
        <v>6.5241977566687639E-3</v>
      </c>
    </row>
    <row r="8" spans="1:29" ht="16">
      <c r="A8" s="7" t="s">
        <v>9</v>
      </c>
      <c r="B8" s="2">
        <v>8.9024175412933271E-3</v>
      </c>
      <c r="C8" s="2">
        <v>8.5881297846064197E-3</v>
      </c>
      <c r="D8" s="2">
        <v>8.2947738912239749E-3</v>
      </c>
      <c r="E8" s="2">
        <v>8.0178381915461047E-3</v>
      </c>
      <c r="F8" s="2">
        <v>7.7528770252712825E-3</v>
      </c>
      <c r="G8" s="2">
        <v>8.8952400960338792E-3</v>
      </c>
      <c r="H8" s="2">
        <v>8.5860024815036066E-3</v>
      </c>
      <c r="I8" s="2">
        <v>8.2704769998937638E-3</v>
      </c>
      <c r="J8" s="2">
        <v>7.9576644775447795E-3</v>
      </c>
      <c r="K8" s="2">
        <v>7.6543973514343619E-3</v>
      </c>
      <c r="L8" s="3">
        <v>8.9957004379693645E-3</v>
      </c>
      <c r="M8" s="3">
        <v>8.6729307974061625E-3</v>
      </c>
      <c r="N8" s="3">
        <v>8.3812546136480919E-3</v>
      </c>
      <c r="O8" s="3">
        <v>8.1138056345163492E-3</v>
      </c>
      <c r="P8" s="3">
        <v>7.8679184392025526E-3</v>
      </c>
      <c r="Q8" s="3">
        <v>8.2600154598935511E-3</v>
      </c>
      <c r="R8" s="3">
        <v>8.0327662021237433E-3</v>
      </c>
      <c r="S8" s="3">
        <v>7.8229135046691978E-3</v>
      </c>
      <c r="T8" s="3">
        <v>7.629801593686392E-3</v>
      </c>
      <c r="U8" s="3">
        <v>7.4496911874902478E-3</v>
      </c>
      <c r="V8" s="2">
        <v>7.9605397316635778E-3</v>
      </c>
      <c r="W8" s="2">
        <v>7.7820628111626823E-3</v>
      </c>
      <c r="X8" s="2">
        <v>7.6097366774827485E-3</v>
      </c>
      <c r="Y8" s="2">
        <v>7.4412315351545565E-3</v>
      </c>
      <c r="Z8" s="2">
        <v>7.2736726039001592E-3</v>
      </c>
      <c r="AA8" s="2">
        <v>7.4595863978954863E-3</v>
      </c>
      <c r="AB8" s="2">
        <v>7.2774553077404715E-3</v>
      </c>
      <c r="AC8" s="2">
        <v>7.0994570602847017E-3</v>
      </c>
    </row>
    <row r="9" spans="1:29" ht="16">
      <c r="A9" s="7" t="s">
        <v>10</v>
      </c>
      <c r="B9" s="2">
        <v>9.9528451279928837E-3</v>
      </c>
      <c r="C9" s="2">
        <v>9.7509822474571468E-3</v>
      </c>
      <c r="D9" s="2">
        <v>9.4812980284396699E-3</v>
      </c>
      <c r="E9" s="2">
        <v>9.1660861139805094E-3</v>
      </c>
      <c r="F9" s="2">
        <v>8.8299115597193674E-3</v>
      </c>
      <c r="G9" s="2">
        <v>1.0084387238362174E-2</v>
      </c>
      <c r="H9" s="2">
        <v>9.7059467996594827E-3</v>
      </c>
      <c r="I9" s="2">
        <v>9.3604024650658056E-3</v>
      </c>
      <c r="J9" s="2">
        <v>9.0401554595899714E-3</v>
      </c>
      <c r="K9" s="2">
        <v>8.7380822920327603E-3</v>
      </c>
      <c r="L9" s="3">
        <v>1.0048827883768228E-2</v>
      </c>
      <c r="M9" s="3">
        <v>9.6991475615148919E-3</v>
      </c>
      <c r="N9" s="3">
        <v>9.3425079257460613E-3</v>
      </c>
      <c r="O9" s="3">
        <v>8.9914449406545052E-3</v>
      </c>
      <c r="P9" s="3">
        <v>8.6559527373407368E-3</v>
      </c>
      <c r="Q9" s="3">
        <v>8.9000918080718323E-3</v>
      </c>
      <c r="R9" s="3">
        <v>8.6039577946357259E-3</v>
      </c>
      <c r="S9" s="3">
        <v>8.3468090140715514E-3</v>
      </c>
      <c r="T9" s="3">
        <v>8.1173611514080285E-3</v>
      </c>
      <c r="U9" s="3">
        <v>7.9087991766980982E-3</v>
      </c>
      <c r="V9" s="2">
        <v>8.6175092215794464E-3</v>
      </c>
      <c r="W9" s="2">
        <v>8.413250200133459E-3</v>
      </c>
      <c r="X9" s="2">
        <v>8.2173638065419115E-3</v>
      </c>
      <c r="Y9" s="2">
        <v>8.029240673661996E-3</v>
      </c>
      <c r="Z9" s="2">
        <v>7.8456426460760172E-3</v>
      </c>
      <c r="AA9" s="2">
        <v>8.3121949860835067E-3</v>
      </c>
      <c r="AB9" s="2">
        <v>8.1148763734356158E-3</v>
      </c>
      <c r="AC9" s="2">
        <v>7.9192984245182192E-3</v>
      </c>
    </row>
    <row r="10" spans="1:29" ht="16">
      <c r="A10" s="7" t="s">
        <v>11</v>
      </c>
      <c r="B10" s="2">
        <v>1.2362269989501021E-2</v>
      </c>
      <c r="C10" s="2">
        <v>1.1849513508932685E-2</v>
      </c>
      <c r="D10" s="2">
        <v>1.1426849418620984E-2</v>
      </c>
      <c r="E10" s="2">
        <v>1.1018040983251317E-2</v>
      </c>
      <c r="F10" s="2">
        <v>1.052509259795059E-2</v>
      </c>
      <c r="G10" s="2">
        <v>1.1807657892051017E-2</v>
      </c>
      <c r="H10" s="2">
        <v>1.1564551613158591E-2</v>
      </c>
      <c r="I10" s="2">
        <v>1.1237141134939479E-2</v>
      </c>
      <c r="J10" s="2">
        <v>1.0854911779257027E-2</v>
      </c>
      <c r="K10" s="2">
        <v>1.045022652779967E-2</v>
      </c>
      <c r="L10" s="3">
        <v>1.1924436351535639E-2</v>
      </c>
      <c r="M10" s="3">
        <v>1.1479556607936193E-2</v>
      </c>
      <c r="N10" s="3">
        <v>1.1079929967046077E-2</v>
      </c>
      <c r="O10" s="3">
        <v>1.0713943288801054E-2</v>
      </c>
      <c r="P10" s="3">
        <v>1.0370535909744577E-2</v>
      </c>
      <c r="Q10" s="3">
        <v>1.0522147149296248E-2</v>
      </c>
      <c r="R10" s="3">
        <v>1.0169231613193195E-2</v>
      </c>
      <c r="S10" s="3">
        <v>9.8079567630931039E-3</v>
      </c>
      <c r="T10" s="3">
        <v>9.4531781464069001E-3</v>
      </c>
      <c r="U10" s="3">
        <v>9.1158884091183823E-3</v>
      </c>
      <c r="V10" s="2">
        <v>9.6674316323344962E-3</v>
      </c>
      <c r="W10" s="2">
        <v>9.3635442872112198E-3</v>
      </c>
      <c r="X10" s="2">
        <v>9.0965781215615396E-3</v>
      </c>
      <c r="Y10" s="2">
        <v>8.8535374498559787E-3</v>
      </c>
      <c r="Z10" s="2">
        <v>8.6268041035566442E-3</v>
      </c>
      <c r="AA10" s="2">
        <v>9.3138937474884897E-3</v>
      </c>
      <c r="AB10" s="2">
        <v>9.0794024233535834E-3</v>
      </c>
      <c r="AC10" s="2">
        <v>8.849576349105312E-3</v>
      </c>
    </row>
    <row r="11" spans="1:29" ht="16">
      <c r="A11" s="7" t="s">
        <v>12</v>
      </c>
      <c r="B11" s="2">
        <v>1.4480808443515396E-2</v>
      </c>
      <c r="C11" s="2">
        <v>1.4196869238104998E-2</v>
      </c>
      <c r="D11" s="2">
        <v>1.392914537081383E-2</v>
      </c>
      <c r="E11" s="2">
        <v>1.3716357695233555E-2</v>
      </c>
      <c r="F11" s="2">
        <v>1.3671013430747342E-2</v>
      </c>
      <c r="G11" s="2">
        <v>1.4891115759907543E-2</v>
      </c>
      <c r="H11" s="2">
        <v>1.4256378740417078E-2</v>
      </c>
      <c r="I11" s="2">
        <v>1.3742838727481329E-2</v>
      </c>
      <c r="J11" s="2">
        <v>1.325668967209387E-2</v>
      </c>
      <c r="K11" s="2">
        <v>1.2679455339172366E-2</v>
      </c>
      <c r="L11" s="3">
        <v>1.4245368494500659E-2</v>
      </c>
      <c r="M11" s="3">
        <v>1.397064185230763E-2</v>
      </c>
      <c r="N11" s="3">
        <v>1.3583907274031491E-2</v>
      </c>
      <c r="O11" s="3">
        <v>1.3123872241139528E-2</v>
      </c>
      <c r="P11" s="3">
        <v>1.2632828722361445E-2</v>
      </c>
      <c r="Q11" s="3">
        <v>1.2828160676794768E-2</v>
      </c>
      <c r="R11" s="3">
        <v>1.2348016634098152E-2</v>
      </c>
      <c r="S11" s="3">
        <v>1.192121518874608E-2</v>
      </c>
      <c r="T11" s="3">
        <v>1.1531350686782023E-2</v>
      </c>
      <c r="U11" s="3">
        <v>1.1163659645110464E-2</v>
      </c>
      <c r="V11" s="2">
        <v>1.1568832555547149E-2</v>
      </c>
      <c r="W11" s="2">
        <v>1.1175860858229077E-2</v>
      </c>
      <c r="X11" s="2">
        <v>1.0770503829261702E-2</v>
      </c>
      <c r="Y11" s="2">
        <v>1.0370004333552608E-2</v>
      </c>
      <c r="Z11" s="2">
        <v>9.9875448825621754E-3</v>
      </c>
      <c r="AA11" s="2">
        <v>1.049657644127484E-2</v>
      </c>
      <c r="AB11" s="2">
        <v>1.0150077943376228E-2</v>
      </c>
      <c r="AC11" s="2">
        <v>9.8432627856258458E-3</v>
      </c>
    </row>
    <row r="12" spans="1:29" ht="16">
      <c r="A12" s="7" t="s">
        <v>13</v>
      </c>
      <c r="B12" s="2">
        <v>1.8931093402688524E-2</v>
      </c>
      <c r="C12" s="2">
        <v>1.8550197674724416E-2</v>
      </c>
      <c r="D12" s="2">
        <v>1.8157696556880314E-2</v>
      </c>
      <c r="E12" s="2">
        <v>1.7787859069041848E-2</v>
      </c>
      <c r="F12" s="2">
        <v>1.7459200169575848E-2</v>
      </c>
      <c r="G12" s="2">
        <v>1.9932262624947902E-2</v>
      </c>
      <c r="H12" s="2">
        <v>1.957758541843823E-2</v>
      </c>
      <c r="I12" s="2">
        <v>1.92481570970317E-2</v>
      </c>
      <c r="J12" s="2">
        <v>1.8992243843148508E-2</v>
      </c>
      <c r="K12" s="2">
        <v>1.896204751807359E-2</v>
      </c>
      <c r="L12" s="3">
        <v>2.0717765711038689E-2</v>
      </c>
      <c r="M12" s="3">
        <v>1.9840071545655803E-2</v>
      </c>
      <c r="N12" s="3">
        <v>1.9143567781827193E-2</v>
      </c>
      <c r="O12" s="3">
        <v>1.8491963266821589E-2</v>
      </c>
      <c r="P12" s="3">
        <v>1.7714629023613333E-2</v>
      </c>
      <c r="Q12" s="3">
        <v>1.7931349789144343E-2</v>
      </c>
      <c r="R12" s="3">
        <v>1.7604101930707799E-2</v>
      </c>
      <c r="S12" s="3">
        <v>1.7116232727707206E-2</v>
      </c>
      <c r="T12" s="3">
        <v>1.6522511726741271E-2</v>
      </c>
      <c r="U12" s="3">
        <v>1.5881975052878455E-2</v>
      </c>
      <c r="V12" s="2">
        <v>1.6309010552899791E-2</v>
      </c>
      <c r="W12" s="2">
        <v>1.566784358757901E-2</v>
      </c>
      <c r="X12" s="2">
        <v>1.5092408848379375E-2</v>
      </c>
      <c r="Y12" s="2">
        <v>1.4563038571901167E-2</v>
      </c>
      <c r="Z12" s="2">
        <v>1.4062504253134097E-2</v>
      </c>
      <c r="AA12" s="2">
        <v>1.4459655492525016E-2</v>
      </c>
      <c r="AB12" s="2">
        <v>1.3930723612943995E-2</v>
      </c>
      <c r="AC12" s="2">
        <v>1.3388938602630967E-2</v>
      </c>
    </row>
    <row r="13" spans="1:29" ht="16">
      <c r="A13" s="7" t="s">
        <v>14</v>
      </c>
      <c r="B13" s="2">
        <v>2.5980716868611618E-2</v>
      </c>
      <c r="C13" s="2">
        <v>2.5439992723634543E-2</v>
      </c>
      <c r="D13" s="2">
        <v>2.4840543202699867E-2</v>
      </c>
      <c r="E13" s="2">
        <v>2.4217127944461254E-2</v>
      </c>
      <c r="F13" s="2">
        <v>2.3584136709856939E-2</v>
      </c>
      <c r="G13" s="2">
        <v>2.6748181238246082E-2</v>
      </c>
      <c r="H13" s="2">
        <v>2.6219155929903259E-2</v>
      </c>
      <c r="I13" s="2">
        <v>2.5679117874002809E-2</v>
      </c>
      <c r="J13" s="2">
        <v>2.5180778885697329E-2</v>
      </c>
      <c r="K13" s="2">
        <v>2.4754440027359246E-2</v>
      </c>
      <c r="L13" s="3">
        <v>2.8340146517181364E-2</v>
      </c>
      <c r="M13" s="3">
        <v>2.7916560097491987E-2</v>
      </c>
      <c r="N13" s="3">
        <v>2.7522064203020703E-2</v>
      </c>
      <c r="O13" s="3">
        <v>2.7216503010928227E-2</v>
      </c>
      <c r="P13" s="3">
        <v>2.7208670854823081E-2</v>
      </c>
      <c r="Q13" s="3">
        <v>2.6901084572566444E-2</v>
      </c>
      <c r="R13" s="3">
        <v>2.5714885690093139E-2</v>
      </c>
      <c r="S13" s="3">
        <v>2.4774972328383767E-2</v>
      </c>
      <c r="T13" s="3">
        <v>2.3898953740853338E-2</v>
      </c>
      <c r="U13" s="3">
        <v>2.2876164776168332E-2</v>
      </c>
      <c r="V13" s="2">
        <v>2.3384470049917783E-2</v>
      </c>
      <c r="W13" s="2">
        <v>2.2900716920753055E-2</v>
      </c>
      <c r="X13" s="2">
        <v>2.2196060173453828E-2</v>
      </c>
      <c r="Y13" s="2">
        <v>2.1349956701803705E-2</v>
      </c>
      <c r="Z13" s="2">
        <v>2.0446678299954883E-2</v>
      </c>
      <c r="AA13" s="2">
        <v>2.0923801236214623E-2</v>
      </c>
      <c r="AB13" s="2">
        <v>2.0030779264347428E-2</v>
      </c>
      <c r="AC13" s="2">
        <v>1.9232371084837777E-2</v>
      </c>
    </row>
    <row r="14" spans="1:29" ht="16">
      <c r="A14" s="7" t="s">
        <v>15</v>
      </c>
      <c r="B14" s="2">
        <v>3.9820762814551477E-2</v>
      </c>
      <c r="C14" s="2">
        <v>3.9306822245934105E-2</v>
      </c>
      <c r="D14" s="2">
        <v>3.8725515236511902E-2</v>
      </c>
      <c r="E14" s="2">
        <v>3.8114864617803536E-2</v>
      </c>
      <c r="F14" s="2">
        <v>3.7474083448627231E-2</v>
      </c>
      <c r="G14" s="2">
        <v>4.2571234099260544E-2</v>
      </c>
      <c r="H14" s="2">
        <v>4.1768517075367134E-2</v>
      </c>
      <c r="I14" s="2">
        <v>4.0864971217749686E-2</v>
      </c>
      <c r="J14" s="2">
        <v>3.9920944527720624E-2</v>
      </c>
      <c r="K14" s="2">
        <v>3.8963860835060316E-2</v>
      </c>
      <c r="L14" s="3">
        <v>4.4353698604495367E-2</v>
      </c>
      <c r="M14" s="3">
        <v>4.3603430667291034E-2</v>
      </c>
      <c r="N14" s="3">
        <v>4.2825935274536021E-2</v>
      </c>
      <c r="O14" s="3">
        <v>4.2125542932104715E-2</v>
      </c>
      <c r="P14" s="3">
        <v>4.1557206812202888E-2</v>
      </c>
      <c r="Q14" s="3">
        <v>4.3375801086464508E-2</v>
      </c>
      <c r="R14" s="3">
        <v>4.291391296845206E-2</v>
      </c>
      <c r="S14" s="3">
        <v>4.2477990473647087E-2</v>
      </c>
      <c r="T14" s="3">
        <v>4.2144286007616091E-2</v>
      </c>
      <c r="U14" s="3">
        <v>4.2217723210797149E-2</v>
      </c>
      <c r="V14" s="2">
        <v>4.2266846697565419E-2</v>
      </c>
      <c r="W14" s="2">
        <v>4.0237029581258736E-2</v>
      </c>
      <c r="X14" s="2">
        <v>3.8567983497536845E-2</v>
      </c>
      <c r="Y14" s="2">
        <v>3.6995047043416024E-2</v>
      </c>
      <c r="Z14" s="2">
        <v>3.522527747543041E-2</v>
      </c>
      <c r="AA14" s="2">
        <v>3.6006850123186322E-2</v>
      </c>
      <c r="AB14" s="2">
        <v>3.5017788761847857E-2</v>
      </c>
      <c r="AC14" s="2">
        <v>3.3706237950527726E-2</v>
      </c>
    </row>
    <row r="15" spans="1:29" ht="16">
      <c r="A15" s="7" t="s">
        <v>16</v>
      </c>
      <c r="B15" s="2">
        <v>5.6902053252897676E-2</v>
      </c>
      <c r="C15" s="2">
        <v>5.6461031142725403E-2</v>
      </c>
      <c r="D15" s="2">
        <v>5.6069057185058231E-2</v>
      </c>
      <c r="E15" s="2">
        <v>5.5660012820436019E-2</v>
      </c>
      <c r="F15" s="2">
        <v>5.5211947660274631E-2</v>
      </c>
      <c r="G15" s="2">
        <v>6.2541508368661305E-2</v>
      </c>
      <c r="H15" s="2">
        <v>6.1900928147442767E-2</v>
      </c>
      <c r="I15" s="2">
        <v>6.1145936640407177E-2</v>
      </c>
      <c r="J15" s="2">
        <v>6.0335308997581195E-2</v>
      </c>
      <c r="K15" s="2">
        <v>5.9470076388349322E-2</v>
      </c>
      <c r="L15" s="3">
        <v>6.7384796222585253E-2</v>
      </c>
      <c r="M15" s="3">
        <v>6.6263394142656307E-2</v>
      </c>
      <c r="N15" s="3">
        <v>6.4967499576514667E-2</v>
      </c>
      <c r="O15" s="3">
        <v>6.3594322016815474E-2</v>
      </c>
      <c r="P15" s="3">
        <v>6.2179991734749022E-2</v>
      </c>
      <c r="Q15" s="3">
        <v>6.4627687498175046E-2</v>
      </c>
      <c r="R15" s="3">
        <v>6.3619656627320234E-2</v>
      </c>
      <c r="S15" s="3">
        <v>6.2566294291924646E-2</v>
      </c>
      <c r="T15" s="3">
        <v>6.1638160381774471E-2</v>
      </c>
      <c r="U15" s="3">
        <v>6.0930082451293298E-2</v>
      </c>
      <c r="V15" s="2">
        <v>6.5423928273198872E-2</v>
      </c>
      <c r="W15" s="2">
        <v>6.4902507126058856E-2</v>
      </c>
      <c r="X15" s="2">
        <v>6.4379397122855078E-2</v>
      </c>
      <c r="Y15" s="2">
        <v>6.3921337329655256E-2</v>
      </c>
      <c r="Z15" s="2">
        <v>6.3940046808300607E-2</v>
      </c>
      <c r="AA15" s="2">
        <v>6.4442510246353182E-2</v>
      </c>
      <c r="AB15" s="2">
        <v>6.0932786065505458E-2</v>
      </c>
      <c r="AC15" s="2">
        <v>5.7979855453311774E-2</v>
      </c>
    </row>
    <row r="16" spans="1:29" ht="16">
      <c r="A16" s="7" t="s">
        <v>17</v>
      </c>
      <c r="B16" s="2">
        <v>7.8488738222978277E-2</v>
      </c>
      <c r="C16" s="2">
        <v>7.7458597537291229E-2</v>
      </c>
      <c r="D16" s="2">
        <v>7.6572041796778775E-2</v>
      </c>
      <c r="E16" s="2">
        <v>7.5815520615879275E-2</v>
      </c>
      <c r="F16" s="2">
        <v>7.5172888498545518E-2</v>
      </c>
      <c r="G16" s="2">
        <v>8.5597005422859612E-2</v>
      </c>
      <c r="H16" s="2">
        <v>8.5074300994866278E-2</v>
      </c>
      <c r="I16" s="2">
        <v>8.4613839866941737E-2</v>
      </c>
      <c r="J16" s="2">
        <v>8.4102636587897892E-2</v>
      </c>
      <c r="K16" s="2">
        <v>8.3510130848495318E-2</v>
      </c>
      <c r="L16" s="3">
        <v>9.3767298040237257E-2</v>
      </c>
      <c r="M16" s="3">
        <v>9.2833673327827632E-2</v>
      </c>
      <c r="N16" s="3">
        <v>9.166999947594448E-2</v>
      </c>
      <c r="O16" s="3">
        <v>9.0374461936999606E-2</v>
      </c>
      <c r="P16" s="3">
        <v>8.8927061593621237E-2</v>
      </c>
      <c r="Q16" s="3">
        <v>9.2361207784919241E-2</v>
      </c>
      <c r="R16" s="3">
        <v>9.0508029304796137E-2</v>
      </c>
      <c r="S16" s="3">
        <v>8.839874840156399E-2</v>
      </c>
      <c r="T16" s="3">
        <v>8.6176727194303845E-2</v>
      </c>
      <c r="U16" s="3">
        <v>8.3915688958855525E-2</v>
      </c>
      <c r="V16" s="2">
        <v>9.0017468926063701E-2</v>
      </c>
      <c r="W16" s="2">
        <v>8.8304019384805865E-2</v>
      </c>
      <c r="X16" s="2">
        <v>8.6535764584679431E-2</v>
      </c>
      <c r="Y16" s="2">
        <v>8.4979199607018413E-2</v>
      </c>
      <c r="Z16" s="2">
        <v>8.3778861821428754E-2</v>
      </c>
      <c r="AA16" s="2">
        <v>9.1425225625391196E-2</v>
      </c>
      <c r="AB16" s="2">
        <v>9.0523781577042203E-2</v>
      </c>
      <c r="AC16" s="2">
        <v>8.9597119089143737E-2</v>
      </c>
    </row>
    <row r="17" spans="1:29 16384:16384" ht="16">
      <c r="A17" s="7" t="s">
        <v>18</v>
      </c>
      <c r="B17" s="2">
        <v>9.7574754523946344E-2</v>
      </c>
      <c r="C17" s="2">
        <v>9.5439292928828842E-2</v>
      </c>
      <c r="D17" s="2">
        <v>9.3474872837945075E-2</v>
      </c>
      <c r="E17" s="2">
        <v>9.1691974480306998E-2</v>
      </c>
      <c r="F17" s="2">
        <v>9.010057313384498E-2</v>
      </c>
      <c r="G17" s="2">
        <v>0.10345883883567562</v>
      </c>
      <c r="H17" s="2">
        <v>0.10218652374779619</v>
      </c>
      <c r="I17" s="2">
        <v>0.10106766415440666</v>
      </c>
      <c r="J17" s="2">
        <v>0.10008165513442804</v>
      </c>
      <c r="K17" s="2">
        <v>9.9219153136083052E-2</v>
      </c>
      <c r="L17" s="3">
        <v>0.11121966418087362</v>
      </c>
      <c r="M17" s="3">
        <v>0.11045818287491727</v>
      </c>
      <c r="N17" s="3">
        <v>0.10975340114456519</v>
      </c>
      <c r="O17" s="3">
        <v>0.10892820183515452</v>
      </c>
      <c r="P17" s="3">
        <v>0.10789835435618556</v>
      </c>
      <c r="Q17" s="3">
        <v>0.1121278736844839</v>
      </c>
      <c r="R17" s="3">
        <v>0.11048763511300361</v>
      </c>
      <c r="S17" s="3">
        <v>0.10847679057754732</v>
      </c>
      <c r="T17" s="3">
        <v>0.10626356695986888</v>
      </c>
      <c r="U17" s="3">
        <v>0.10387078459769342</v>
      </c>
      <c r="V17" s="2">
        <v>0.11232122954185488</v>
      </c>
      <c r="W17" s="2">
        <v>0.10939696092255587</v>
      </c>
      <c r="X17" s="2">
        <v>0.10624435413526992</v>
      </c>
      <c r="Y17" s="2">
        <v>0.10304394950322306</v>
      </c>
      <c r="Z17" s="2">
        <v>9.9890132018951971E-2</v>
      </c>
      <c r="AA17" s="2">
        <v>0.10942546221045786</v>
      </c>
      <c r="AB17" s="2">
        <v>0.10696076444330198</v>
      </c>
      <c r="AC17" s="2">
        <v>0.10442654012882227</v>
      </c>
    </row>
    <row r="18" spans="1:29 16384:16384" ht="16">
      <c r="A18" s="7" t="s">
        <v>19</v>
      </c>
      <c r="B18" s="2">
        <v>8.9056728017395767E-2</v>
      </c>
      <c r="C18" s="2">
        <v>8.697601775258744E-2</v>
      </c>
      <c r="D18" s="2">
        <v>8.4998385623589578E-2</v>
      </c>
      <c r="E18" s="2">
        <v>8.3102654870244416E-2</v>
      </c>
      <c r="F18" s="2">
        <v>8.1287224679787259E-2</v>
      </c>
      <c r="G18" s="2">
        <v>9.3109801031687547E-2</v>
      </c>
      <c r="H18" s="2">
        <v>9.1015016570989871E-2</v>
      </c>
      <c r="I18" s="2">
        <v>8.9013102703504404E-2</v>
      </c>
      <c r="J18" s="2">
        <v>8.7104733223272432E-2</v>
      </c>
      <c r="K18" s="2">
        <v>8.5308292652591641E-2</v>
      </c>
      <c r="L18" s="3">
        <v>9.5167248474116214E-2</v>
      </c>
      <c r="M18" s="3">
        <v>9.3362325279382111E-2</v>
      </c>
      <c r="N18" s="3">
        <v>9.1650719408872774E-2</v>
      </c>
      <c r="O18" s="3">
        <v>9.0014333099024693E-2</v>
      </c>
      <c r="P18" s="3">
        <v>8.8407333096016311E-2</v>
      </c>
      <c r="Q18" s="3">
        <v>9.2861520459476141E-2</v>
      </c>
      <c r="R18" s="3">
        <v>9.1136431838642479E-2</v>
      </c>
      <c r="S18" s="3">
        <v>8.9457952696464713E-2</v>
      </c>
      <c r="T18" s="3">
        <v>8.7735600113555773E-2</v>
      </c>
      <c r="U18" s="3">
        <v>8.5958818087693803E-2</v>
      </c>
      <c r="V18" s="2">
        <v>9.4367795138472446E-2</v>
      </c>
      <c r="W18" s="2">
        <v>9.2277471560924113E-2</v>
      </c>
      <c r="X18" s="2">
        <v>9.0084262587868918E-2</v>
      </c>
      <c r="Y18" s="2">
        <v>8.7851514918065893E-2</v>
      </c>
      <c r="Z18" s="2">
        <v>8.5590901921539397E-2</v>
      </c>
      <c r="AA18" s="2">
        <v>9.5555409747238959E-2</v>
      </c>
      <c r="AB18" s="2">
        <v>9.2858369610713642E-2</v>
      </c>
      <c r="AC18" s="2">
        <v>9.0032316572788096E-2</v>
      </c>
      <c r="XFD18" s="8">
        <v>0</v>
      </c>
    </row>
    <row r="19" spans="1:29 16384:16384" ht="16"/>
    <row r="20" spans="1:29 16384:16384" ht="16"/>
    <row r="21" spans="1:29 16384:16384" ht="16"/>
    <row r="22" spans="1:29 16384:16384" ht="16"/>
    <row r="23" spans="1:29 16384:16384" ht="16"/>
    <row r="24" spans="1:29 16384:16384" ht="16"/>
    <row r="25" spans="1:29 16384:16384" ht="16"/>
    <row r="26" spans="1:29 16384:16384" ht="16"/>
    <row r="27" spans="1:29 16384:16384" ht="16"/>
    <row r="28" spans="1:29 16384:16384" ht="16"/>
    <row r="29" spans="1:29 16384:16384" ht="16"/>
    <row r="30" spans="1:29 16384:16384" ht="16"/>
    <row r="31" spans="1:29 16384:16384" ht="16"/>
    <row r="32" spans="1:29 16384:16384" ht="16"/>
    <row r="33" spans="1:28" ht="16"/>
    <row r="34" spans="1:28" ht="16"/>
    <row r="35" spans="1:28" ht="16"/>
    <row r="36" spans="1:28" ht="16"/>
    <row r="37" spans="1:28" ht="16"/>
    <row r="38" spans="1:28" ht="16"/>
    <row r="39" spans="1:28" ht="16"/>
    <row r="40" spans="1:28" ht="16"/>
    <row r="41" spans="1:28" ht="16"/>
    <row r="42" spans="1:28" ht="16"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20" customHeight="1">
      <c r="A43" s="9"/>
      <c r="B43" s="10"/>
      <c r="C43" s="11"/>
      <c r="D43" s="12"/>
      <c r="E43" s="12"/>
      <c r="F43" s="10"/>
      <c r="G43" s="12"/>
      <c r="H43" s="13"/>
    </row>
    <row r="44" spans="1:28" ht="16">
      <c r="A44" s="9"/>
      <c r="B44" s="10"/>
      <c r="C44" s="11"/>
      <c r="D44" s="12"/>
      <c r="E44" s="12"/>
      <c r="F44" s="10"/>
      <c r="G44" s="12"/>
      <c r="H44" s="13"/>
    </row>
    <row r="45" spans="1:28" ht="16">
      <c r="A45" s="9"/>
      <c r="B45" s="10"/>
      <c r="C45" s="11"/>
      <c r="D45" s="12"/>
      <c r="E45" s="12"/>
      <c r="F45" s="10"/>
      <c r="G45" s="12"/>
      <c r="H45" s="13"/>
    </row>
    <row r="46" spans="1:28" ht="16">
      <c r="A46" s="9"/>
      <c r="B46" s="10"/>
      <c r="C46" s="11"/>
      <c r="D46" s="12"/>
      <c r="E46" s="12"/>
      <c r="F46" s="10"/>
      <c r="G46" s="12"/>
      <c r="H46" s="13"/>
    </row>
    <row r="47" spans="1:28" ht="16">
      <c r="A47" s="9"/>
      <c r="B47" s="10"/>
      <c r="C47" s="11"/>
      <c r="D47" s="12"/>
      <c r="E47" s="12"/>
      <c r="F47" s="10"/>
      <c r="G47" s="12"/>
      <c r="H47" s="13"/>
    </row>
    <row r="48" spans="1:28" ht="16">
      <c r="A48" s="9"/>
      <c r="B48" s="10"/>
      <c r="C48" s="11"/>
      <c r="D48" s="12"/>
      <c r="E48" s="12"/>
      <c r="F48" s="10"/>
      <c r="G48" s="12"/>
      <c r="H48" s="13"/>
    </row>
    <row r="49" ht="16"/>
    <row r="50" ht="16"/>
    <row r="51" ht="16"/>
    <row r="52" ht="16"/>
    <row r="53" ht="16"/>
    <row r="54" ht="16"/>
    <row r="55" ht="16"/>
    <row r="56" ht="16"/>
    <row r="57" ht="16"/>
    <row r="58" ht="16"/>
    <row r="59" ht="16"/>
    <row r="60" ht="16"/>
    <row r="61" ht="16"/>
    <row r="62" ht="16"/>
    <row r="63" ht="16"/>
    <row r="64" ht="16"/>
    <row r="65" ht="16"/>
    <row r="66" ht="16"/>
    <row r="67" ht="16"/>
    <row r="68" ht="16"/>
    <row r="69" ht="16"/>
    <row r="70" ht="16"/>
    <row r="71" ht="16"/>
    <row r="72" ht="16"/>
    <row r="73" ht="16"/>
    <row r="74" ht="16"/>
    <row r="75" ht="16"/>
    <row r="76" ht="16"/>
    <row r="77" ht="16"/>
    <row r="78" ht="16"/>
    <row r="79" ht="16"/>
    <row r="80" ht="16"/>
    <row r="81" ht="16"/>
    <row r="82" ht="16"/>
    <row r="83" ht="16"/>
    <row r="84" ht="16"/>
    <row r="85" ht="16"/>
    <row r="86" ht="16"/>
    <row r="87" ht="16"/>
    <row r="88" ht="16"/>
    <row r="89" ht="16"/>
    <row r="90" ht="16"/>
    <row r="91" ht="16"/>
    <row r="92" ht="16"/>
    <row r="93" ht="16"/>
    <row r="94" ht="16"/>
    <row r="95" ht="16"/>
    <row r="96" ht="16"/>
    <row r="97" ht="16"/>
    <row r="98" ht="16"/>
    <row r="99" ht="16"/>
    <row r="100" ht="16"/>
    <row r="101" ht="16"/>
    <row r="102" ht="16"/>
    <row r="103" ht="16"/>
    <row r="104" ht="16"/>
    <row r="105" ht="16"/>
    <row r="106" ht="16"/>
    <row r="107" ht="16"/>
    <row r="108" ht="16"/>
    <row r="109" ht="16"/>
    <row r="110" ht="16"/>
    <row r="111" ht="16"/>
    <row r="112" ht="16"/>
    <row r="113" ht="16"/>
    <row r="114" ht="16"/>
    <row r="115" ht="16"/>
    <row r="116" ht="16"/>
    <row r="117" ht="16"/>
    <row r="118" ht="16"/>
    <row r="119" ht="16"/>
    <row r="120" ht="16"/>
    <row r="121" ht="16"/>
    <row r="122" ht="16"/>
    <row r="123" ht="16"/>
    <row r="124" ht="16"/>
    <row r="125" ht="16"/>
    <row r="126" ht="16"/>
    <row r="127" ht="16"/>
    <row r="128" ht="16"/>
    <row r="129" ht="16"/>
    <row r="130" ht="16"/>
    <row r="131" ht="16"/>
    <row r="132" ht="16"/>
    <row r="133" ht="16"/>
    <row r="134" ht="16"/>
    <row r="135" ht="16"/>
    <row r="136" ht="16"/>
    <row r="137" ht="16"/>
    <row r="138" ht="16"/>
    <row r="139" ht="16"/>
    <row r="140" ht="16"/>
    <row r="141" ht="16"/>
    <row r="142" ht="16"/>
    <row r="143" ht="16"/>
    <row r="144" ht="16"/>
    <row r="145" ht="16"/>
    <row r="146" ht="16"/>
    <row r="147" ht="16"/>
    <row r="148" ht="16"/>
    <row r="149" ht="16"/>
    <row r="150" ht="16"/>
    <row r="151" ht="16"/>
    <row r="152" ht="16"/>
    <row r="153" ht="16"/>
    <row r="154" ht="16"/>
    <row r="155" ht="16"/>
    <row r="156" ht="16"/>
    <row r="157" ht="16"/>
    <row r="158" ht="16"/>
    <row r="159" ht="16"/>
    <row r="160" ht="16"/>
    <row r="161" ht="16"/>
    <row r="162" ht="16"/>
    <row r="163" ht="16"/>
    <row r="164" ht="16"/>
    <row r="165" ht="16"/>
    <row r="166" ht="16"/>
    <row r="167" ht="16"/>
    <row r="168" ht="16"/>
    <row r="169" ht="16"/>
    <row r="170" ht="16"/>
    <row r="171" ht="16"/>
    <row r="172" ht="16"/>
    <row r="173" ht="16"/>
    <row r="174" ht="16"/>
    <row r="175" ht="16"/>
    <row r="176" ht="16"/>
    <row r="177" ht="16"/>
    <row r="178" ht="16"/>
    <row r="179" ht="16"/>
    <row r="180" ht="16"/>
    <row r="181" ht="16"/>
    <row r="182" ht="16"/>
    <row r="183" ht="16"/>
    <row r="184" ht="16"/>
    <row r="185" ht="16"/>
    <row r="186" ht="16"/>
    <row r="187" ht="16"/>
    <row r="188" ht="16"/>
    <row r="189" ht="16"/>
    <row r="190" ht="16"/>
    <row r="191" ht="16"/>
    <row r="192" ht="16"/>
    <row r="193" ht="16"/>
    <row r="194" ht="16"/>
    <row r="195" ht="16"/>
    <row r="196" ht="16"/>
    <row r="197" ht="16"/>
    <row r="198" ht="16"/>
    <row r="199" ht="16"/>
    <row r="200" ht="16"/>
    <row r="201" ht="16"/>
    <row r="202" ht="16"/>
    <row r="203" ht="16"/>
    <row r="204" ht="16"/>
    <row r="205" ht="16"/>
    <row r="206" ht="16"/>
    <row r="207" ht="16"/>
    <row r="208" ht="16"/>
    <row r="209" ht="16"/>
    <row r="210" ht="16"/>
    <row r="211" ht="16"/>
    <row r="212" ht="16"/>
    <row r="213" ht="16"/>
    <row r="214" ht="16"/>
    <row r="215" ht="16"/>
    <row r="216" ht="16"/>
    <row r="217" ht="16"/>
    <row r="218" ht="16"/>
    <row r="219" ht="16"/>
    <row r="220" ht="16"/>
    <row r="221" ht="16"/>
    <row r="222" ht="16"/>
    <row r="223" ht="16"/>
    <row r="224" ht="16"/>
    <row r="225" ht="16"/>
    <row r="226" ht="16"/>
    <row r="227" ht="16"/>
    <row r="228" ht="16"/>
    <row r="229" ht="16"/>
    <row r="230" ht="16"/>
    <row r="231" ht="16"/>
    <row r="232" ht="16"/>
    <row r="233" ht="16"/>
    <row r="234" ht="16"/>
    <row r="235" ht="16"/>
    <row r="236" ht="16"/>
    <row r="237" ht="16"/>
    <row r="238" ht="16"/>
    <row r="239" ht="16"/>
    <row r="240" ht="16"/>
    <row r="241" ht="16"/>
    <row r="242" ht="16"/>
    <row r="243" ht="16"/>
    <row r="244" ht="16"/>
    <row r="245" ht="16"/>
    <row r="246" ht="16"/>
    <row r="247" ht="16"/>
    <row r="248" ht="16"/>
    <row r="249" ht="16"/>
    <row r="250" ht="16"/>
    <row r="251" ht="16"/>
    <row r="252" ht="16"/>
    <row r="253" ht="16"/>
    <row r="254" ht="16"/>
    <row r="255" ht="16"/>
    <row r="256" ht="16"/>
    <row r="257" ht="16"/>
    <row r="258" ht="16"/>
    <row r="259" ht="16"/>
    <row r="260" ht="16"/>
    <row r="261" ht="16"/>
    <row r="262" ht="16"/>
    <row r="263" ht="16"/>
    <row r="264" ht="16"/>
    <row r="265" ht="16"/>
    <row r="266" ht="16"/>
    <row r="267" ht="16"/>
    <row r="268" ht="16"/>
    <row r="269" ht="16"/>
    <row r="270" ht="16"/>
    <row r="271" ht="16"/>
    <row r="272" ht="16"/>
    <row r="273" ht="16"/>
    <row r="274" ht="16"/>
    <row r="275" ht="16"/>
    <row r="276" ht="16"/>
    <row r="277" ht="16"/>
    <row r="278" ht="16"/>
    <row r="279" ht="16"/>
    <row r="280" ht="16"/>
    <row r="281" ht="16"/>
    <row r="282" ht="16"/>
    <row r="283" ht="16"/>
    <row r="284" ht="16"/>
    <row r="285" ht="16"/>
    <row r="286" ht="16"/>
    <row r="287" ht="16"/>
    <row r="288" ht="16"/>
    <row r="289" ht="16"/>
    <row r="290" ht="16"/>
    <row r="291" ht="16"/>
    <row r="292" ht="16"/>
    <row r="293" ht="16"/>
    <row r="294" ht="16"/>
    <row r="295" ht="16"/>
    <row r="296" ht="16"/>
    <row r="297" ht="16"/>
    <row r="298" ht="16"/>
    <row r="299" ht="16"/>
    <row r="300" ht="16"/>
    <row r="301" ht="16"/>
    <row r="302" ht="16"/>
    <row r="303" ht="16"/>
    <row r="304" ht="16"/>
    <row r="305" ht="16"/>
    <row r="306" ht="16"/>
    <row r="307" ht="16"/>
    <row r="308" ht="16"/>
    <row r="309" ht="16"/>
    <row r="310" ht="16"/>
    <row r="311" ht="16"/>
    <row r="312" ht="16"/>
    <row r="313" ht="16"/>
    <row r="314" ht="16"/>
    <row r="315" ht="16"/>
    <row r="316" ht="16"/>
    <row r="317" ht="16"/>
    <row r="318" ht="16"/>
    <row r="319" ht="16"/>
    <row r="320" ht="16"/>
    <row r="321" ht="16"/>
    <row r="322" ht="16"/>
    <row r="323" ht="16"/>
    <row r="324" ht="16"/>
    <row r="325" ht="16"/>
    <row r="326" ht="16"/>
    <row r="327" ht="16"/>
    <row r="328" ht="16"/>
    <row r="329" ht="16"/>
    <row r="330" ht="16"/>
    <row r="331" ht="16"/>
    <row r="332" ht="16"/>
    <row r="333" ht="16"/>
    <row r="334" ht="16"/>
    <row r="335" ht="16"/>
    <row r="336" ht="16"/>
    <row r="337" ht="16"/>
    <row r="338" ht="16"/>
    <row r="339" ht="16"/>
    <row r="340" ht="16"/>
    <row r="341" ht="16"/>
    <row r="342" ht="16"/>
    <row r="343" ht="16"/>
    <row r="344" ht="16"/>
    <row r="345" ht="16"/>
    <row r="346" ht="16"/>
    <row r="347" ht="16"/>
    <row r="348" ht="16"/>
    <row r="349" ht="16"/>
    <row r="350" ht="16"/>
    <row r="351" ht="16"/>
    <row r="352" ht="16"/>
    <row r="353" ht="16"/>
    <row r="354" ht="16"/>
    <row r="355" ht="16"/>
    <row r="356" ht="16"/>
    <row r="357" ht="16"/>
    <row r="358" ht="16"/>
    <row r="359" ht="16"/>
    <row r="360" ht="16"/>
    <row r="361" ht="16"/>
    <row r="362" ht="16"/>
    <row r="363" ht="16"/>
    <row r="364" ht="16"/>
    <row r="365" ht="16"/>
    <row r="366" ht="16"/>
    <row r="367" ht="16"/>
    <row r="368" ht="16"/>
    <row r="369" ht="16"/>
    <row r="370" ht="16"/>
    <row r="371" ht="16"/>
    <row r="372" ht="16"/>
    <row r="373" ht="16"/>
    <row r="374" ht="16"/>
    <row r="375" ht="16"/>
    <row r="376" ht="16"/>
    <row r="377" ht="16"/>
    <row r="378" ht="16"/>
    <row r="379" ht="16"/>
    <row r="380" ht="16"/>
    <row r="381" ht="16"/>
    <row r="382" ht="16"/>
    <row r="383" ht="16"/>
    <row r="384" ht="16"/>
    <row r="385" ht="16"/>
    <row r="386" ht="16"/>
    <row r="387" ht="16"/>
    <row r="388" ht="16"/>
    <row r="389" ht="16"/>
    <row r="390" ht="16"/>
    <row r="391" ht="16"/>
    <row r="392" ht="16"/>
    <row r="393" ht="16"/>
    <row r="394" ht="16"/>
    <row r="395" ht="16"/>
    <row r="396" ht="16"/>
    <row r="397" ht="16"/>
    <row r="398" ht="16"/>
    <row r="399" ht="16"/>
    <row r="400" ht="16"/>
    <row r="401" ht="16"/>
    <row r="402" ht="16"/>
    <row r="403" ht="16"/>
    <row r="404" ht="16"/>
    <row r="405" ht="16"/>
    <row r="406" ht="16"/>
    <row r="407" ht="16"/>
    <row r="408" ht="16"/>
    <row r="409" ht="16"/>
    <row r="410" ht="16"/>
    <row r="411" ht="16"/>
    <row r="412" ht="16"/>
    <row r="413" ht="16"/>
    <row r="414" ht="16"/>
    <row r="415" ht="16"/>
    <row r="416" ht="16"/>
    <row r="417" ht="16"/>
    <row r="418" ht="16"/>
    <row r="419" ht="16"/>
    <row r="420" ht="16"/>
    <row r="421" ht="16"/>
    <row r="422" ht="16"/>
    <row r="423" ht="16"/>
    <row r="424" ht="16"/>
    <row r="425" ht="16"/>
    <row r="426" ht="16"/>
    <row r="427" ht="16"/>
    <row r="428" ht="16"/>
    <row r="429" ht="16"/>
    <row r="430" ht="16"/>
    <row r="431" ht="16"/>
    <row r="432" ht="16"/>
    <row r="433" ht="16"/>
    <row r="434" ht="16"/>
    <row r="435" ht="16"/>
    <row r="436" ht="16"/>
    <row r="437" ht="16"/>
    <row r="438" ht="16"/>
    <row r="439" ht="16"/>
    <row r="440" ht="16"/>
    <row r="441" ht="16"/>
    <row r="442" ht="16"/>
    <row r="443" ht="16"/>
    <row r="444" ht="16"/>
    <row r="445" ht="16"/>
    <row r="446" ht="16"/>
    <row r="447" ht="16"/>
    <row r="448" ht="16"/>
    <row r="449" ht="16"/>
    <row r="450" ht="16"/>
    <row r="451" ht="16"/>
    <row r="452" ht="16"/>
    <row r="453" ht="16"/>
    <row r="454" ht="16"/>
    <row r="455" ht="16"/>
    <row r="456" ht="16"/>
    <row r="457" ht="16"/>
    <row r="458" ht="16"/>
    <row r="459" ht="16"/>
    <row r="460" ht="16"/>
    <row r="461" ht="16"/>
    <row r="462" ht="16"/>
    <row r="463" ht="16"/>
    <row r="464" ht="16"/>
    <row r="465" ht="16"/>
    <row r="466" ht="16"/>
    <row r="467" ht="16"/>
    <row r="468" ht="16"/>
    <row r="469" ht="16"/>
    <row r="470" ht="16"/>
    <row r="471" ht="16"/>
    <row r="472" ht="16"/>
    <row r="473" ht="16"/>
    <row r="474" ht="16"/>
    <row r="475" ht="16"/>
    <row r="476" ht="16"/>
    <row r="477" ht="16"/>
    <row r="478" ht="16"/>
    <row r="479" ht="16"/>
    <row r="480" ht="16"/>
    <row r="481" ht="16"/>
    <row r="482" ht="16"/>
    <row r="483" ht="16"/>
    <row r="484" ht="16"/>
    <row r="485" ht="16"/>
    <row r="486" ht="16"/>
    <row r="487" ht="16"/>
    <row r="488" ht="16"/>
    <row r="489" ht="16"/>
    <row r="490" ht="16"/>
    <row r="491" ht="16"/>
    <row r="492" ht="16"/>
    <row r="493" ht="16"/>
    <row r="494" ht="16"/>
    <row r="495" ht="16"/>
    <row r="496" ht="16"/>
    <row r="497" ht="16"/>
    <row r="498" ht="16"/>
    <row r="499" ht="16"/>
    <row r="500" ht="16"/>
    <row r="501" ht="16"/>
    <row r="502" ht="16"/>
    <row r="503" ht="16"/>
    <row r="504" ht="16"/>
    <row r="505" ht="16"/>
    <row r="506" ht="16"/>
    <row r="507" ht="16"/>
    <row r="508" ht="16"/>
    <row r="509" ht="16"/>
    <row r="510" ht="16"/>
    <row r="511" ht="16"/>
    <row r="512" ht="16"/>
    <row r="513" ht="16"/>
    <row r="514" ht="16"/>
    <row r="515" ht="16"/>
    <row r="516" ht="16"/>
    <row r="517" ht="16"/>
    <row r="518" ht="16"/>
    <row r="519" ht="16"/>
    <row r="520" ht="16"/>
    <row r="521" ht="16"/>
    <row r="522" ht="16"/>
    <row r="523" ht="16"/>
    <row r="524" ht="16"/>
    <row r="525" ht="16"/>
    <row r="526" ht="16"/>
    <row r="527" ht="16"/>
    <row r="528" ht="16"/>
    <row r="529" ht="16"/>
    <row r="530" ht="16"/>
    <row r="531" ht="16"/>
    <row r="532" ht="16"/>
    <row r="533" ht="16"/>
    <row r="534" ht="16"/>
    <row r="535" ht="16"/>
    <row r="536" ht="16"/>
    <row r="537" ht="16"/>
    <row r="538" ht="16"/>
    <row r="539" ht="16"/>
    <row r="540" ht="16"/>
    <row r="541" ht="16"/>
    <row r="542" ht="16"/>
    <row r="543" ht="16"/>
    <row r="544" ht="16"/>
    <row r="545" ht="16"/>
    <row r="546" ht="16"/>
    <row r="547" ht="16"/>
    <row r="548" ht="16"/>
    <row r="549" ht="16"/>
    <row r="550" ht="16"/>
    <row r="551" ht="16"/>
    <row r="552" ht="16"/>
    <row r="553" ht="16"/>
    <row r="554" ht="16"/>
    <row r="555" ht="16"/>
    <row r="556" ht="16"/>
    <row r="557" ht="16"/>
    <row r="558" ht="16"/>
    <row r="559" ht="16"/>
    <row r="560" ht="16"/>
    <row r="561" ht="16"/>
    <row r="562" ht="16"/>
    <row r="563" ht="16"/>
    <row r="564" ht="16"/>
    <row r="565" ht="16"/>
    <row r="566" ht="16"/>
    <row r="567" ht="16"/>
    <row r="568" ht="16"/>
    <row r="569" ht="16"/>
    <row r="570" ht="16"/>
    <row r="571" ht="16"/>
    <row r="572" ht="16"/>
    <row r="573" ht="16"/>
    <row r="574" ht="16"/>
    <row r="575" ht="16"/>
    <row r="576" ht="16"/>
    <row r="577" ht="16"/>
    <row r="578" ht="16"/>
    <row r="579" ht="16"/>
    <row r="580" ht="16"/>
    <row r="581" ht="16"/>
    <row r="582" ht="16"/>
    <row r="583" ht="16"/>
    <row r="584" ht="16"/>
    <row r="585" ht="16"/>
    <row r="586" ht="16"/>
    <row r="587" ht="16"/>
    <row r="588" ht="16"/>
    <row r="589" ht="16"/>
    <row r="590" ht="16"/>
    <row r="591" ht="16"/>
    <row r="592" ht="16"/>
    <row r="593" ht="16"/>
    <row r="594" ht="16"/>
    <row r="595" ht="16"/>
    <row r="596" ht="16"/>
    <row r="597" ht="16"/>
    <row r="598" ht="16"/>
    <row r="599" ht="16"/>
    <row r="600" ht="16"/>
    <row r="601" ht="16"/>
    <row r="602" ht="16"/>
    <row r="603" ht="16"/>
    <row r="604" ht="16"/>
    <row r="605" ht="16"/>
    <row r="606" ht="16"/>
    <row r="607" ht="16"/>
    <row r="608" ht="16"/>
    <row r="609" ht="16"/>
    <row r="610" ht="16"/>
    <row r="611" ht="16"/>
    <row r="612" ht="16"/>
    <row r="613" ht="16"/>
    <row r="614" ht="16"/>
    <row r="615" ht="16"/>
    <row r="616" ht="16"/>
    <row r="617" ht="16"/>
    <row r="618" ht="16"/>
    <row r="619" ht="16"/>
    <row r="620" ht="16"/>
    <row r="621" ht="16"/>
    <row r="622" ht="16"/>
    <row r="623" ht="16"/>
    <row r="624" ht="16"/>
    <row r="625" ht="16"/>
    <row r="626" ht="16"/>
    <row r="627" ht="16"/>
    <row r="628" ht="16"/>
    <row r="629" ht="16"/>
    <row r="630" ht="16"/>
    <row r="631" ht="16"/>
    <row r="632" ht="16"/>
    <row r="633" ht="16"/>
    <row r="634" ht="16"/>
    <row r="635" ht="16"/>
    <row r="636" ht="16"/>
    <row r="637" ht="16"/>
    <row r="638" ht="16"/>
    <row r="639" ht="16"/>
    <row r="640" ht="16"/>
    <row r="641" ht="16"/>
    <row r="642" ht="16"/>
    <row r="643" ht="16"/>
    <row r="644" ht="16"/>
    <row r="645" ht="16"/>
    <row r="646" ht="16"/>
    <row r="647" ht="16"/>
    <row r="648" ht="16"/>
    <row r="649" ht="16"/>
    <row r="650" ht="16"/>
    <row r="651" ht="16"/>
    <row r="652" ht="16"/>
    <row r="653" ht="16"/>
    <row r="654" ht="16"/>
    <row r="655" ht="16"/>
    <row r="656" ht="16"/>
    <row r="657" ht="16"/>
    <row r="658" ht="16"/>
    <row r="659" ht="16"/>
    <row r="660" ht="16"/>
    <row r="661" ht="16"/>
    <row r="662" ht="16"/>
    <row r="663" ht="16"/>
    <row r="664" ht="16"/>
    <row r="665" ht="16"/>
    <row r="666" ht="16"/>
    <row r="667" ht="16"/>
    <row r="668" ht="16"/>
    <row r="669" ht="16"/>
    <row r="670" ht="16"/>
    <row r="671" ht="16"/>
    <row r="672" ht="16"/>
    <row r="673" ht="16"/>
    <row r="674" ht="16"/>
    <row r="675" ht="16"/>
    <row r="676" ht="16"/>
    <row r="677" ht="16"/>
    <row r="678" ht="16"/>
    <row r="679" ht="16"/>
    <row r="680" ht="16"/>
    <row r="681" ht="16"/>
    <row r="682" ht="16"/>
    <row r="683" ht="16"/>
    <row r="684" ht="16"/>
    <row r="685" ht="16"/>
    <row r="686" ht="16"/>
    <row r="687" ht="16"/>
    <row r="688" ht="16"/>
    <row r="689" ht="16"/>
    <row r="690" ht="16"/>
    <row r="691" ht="16"/>
    <row r="692" ht="16"/>
    <row r="693" ht="16"/>
    <row r="694" ht="16"/>
    <row r="695" ht="16"/>
    <row r="696" ht="16"/>
    <row r="697" ht="16"/>
    <row r="698" ht="16"/>
    <row r="699" ht="16"/>
    <row r="700" ht="16"/>
    <row r="701" ht="16"/>
    <row r="702" ht="16"/>
    <row r="703" ht="16"/>
    <row r="704" ht="16"/>
    <row r="705" ht="16"/>
    <row r="706" ht="16"/>
    <row r="707" ht="16"/>
    <row r="708" ht="16"/>
    <row r="709" ht="16"/>
    <row r="710" ht="16"/>
    <row r="711" ht="16"/>
    <row r="712" ht="16"/>
    <row r="713" ht="16"/>
    <row r="714" ht="16"/>
    <row r="715" ht="16"/>
    <row r="716" ht="16"/>
    <row r="717" ht="16"/>
    <row r="718" ht="16"/>
    <row r="719" ht="16"/>
    <row r="720" ht="16"/>
    <row r="721" ht="16"/>
    <row r="722" ht="16"/>
    <row r="723" ht="16"/>
    <row r="724" ht="16"/>
    <row r="725" ht="16"/>
    <row r="726" ht="16"/>
    <row r="727" ht="16"/>
    <row r="728" ht="16"/>
    <row r="729" ht="16"/>
    <row r="730" ht="16"/>
    <row r="731" ht="16"/>
    <row r="732" ht="16"/>
    <row r="733" ht="16"/>
    <row r="734" ht="16"/>
    <row r="735" ht="16"/>
    <row r="736" ht="16"/>
    <row r="737" ht="16"/>
    <row r="738" ht="16"/>
    <row r="739" ht="16"/>
    <row r="740" ht="16"/>
    <row r="741" ht="16"/>
    <row r="742" ht="16"/>
    <row r="743" ht="16"/>
    <row r="744" ht="16"/>
    <row r="745" ht="16"/>
    <row r="746" ht="16"/>
    <row r="747" ht="16"/>
    <row r="748" ht="16"/>
    <row r="749" ht="16"/>
    <row r="750" ht="16"/>
    <row r="751" ht="16"/>
    <row r="752" ht="16"/>
    <row r="753" ht="16"/>
    <row r="754" ht="16"/>
    <row r="755" ht="16"/>
    <row r="756" ht="16"/>
    <row r="757" ht="16"/>
    <row r="758" ht="16"/>
    <row r="759" ht="16"/>
    <row r="760" ht="16"/>
    <row r="761" ht="16"/>
    <row r="762" ht="16"/>
    <row r="763" ht="16"/>
    <row r="764" ht="16"/>
    <row r="765" ht="16"/>
    <row r="766" ht="16"/>
    <row r="767" ht="16"/>
    <row r="768" ht="16"/>
    <row r="769" ht="16"/>
    <row r="770" ht="16"/>
    <row r="771" ht="16"/>
    <row r="772" ht="16"/>
    <row r="773" ht="16"/>
    <row r="774" ht="16"/>
    <row r="775" ht="16"/>
    <row r="776" ht="16"/>
    <row r="777" ht="16"/>
    <row r="778" ht="16"/>
    <row r="779" ht="16"/>
    <row r="780" ht="16"/>
    <row r="781" ht="16"/>
    <row r="782" ht="16"/>
    <row r="783" ht="16"/>
    <row r="784" ht="16"/>
    <row r="785" ht="16"/>
    <row r="786" ht="16"/>
    <row r="787" ht="16"/>
    <row r="788" ht="16"/>
    <row r="789" ht="16"/>
    <row r="790" ht="16"/>
    <row r="791" ht="16"/>
    <row r="792" ht="16"/>
    <row r="793" ht="16"/>
    <row r="794" ht="16"/>
    <row r="795" ht="16"/>
    <row r="796" ht="16"/>
    <row r="797" ht="16"/>
    <row r="798" ht="16"/>
    <row r="799" ht="16"/>
    <row r="800" ht="16"/>
    <row r="801" ht="16"/>
    <row r="802" ht="16"/>
    <row r="803" ht="16"/>
    <row r="804" ht="16"/>
    <row r="805" ht="16"/>
    <row r="806" ht="16"/>
    <row r="807" ht="16"/>
    <row r="808" ht="16"/>
    <row r="809" ht="16"/>
    <row r="810" ht="16"/>
    <row r="811" ht="16"/>
    <row r="812" ht="16"/>
    <row r="813" ht="16"/>
    <row r="814" ht="16"/>
    <row r="815" ht="16"/>
    <row r="816" ht="16"/>
    <row r="817" ht="16"/>
    <row r="818" ht="16"/>
    <row r="819" ht="16"/>
    <row r="820" ht="16"/>
    <row r="821" ht="16"/>
    <row r="822" ht="16"/>
    <row r="823" ht="16"/>
    <row r="824" ht="16"/>
    <row r="825" ht="16"/>
    <row r="826" ht="16"/>
    <row r="827" ht="16"/>
    <row r="828" ht="16"/>
    <row r="829" ht="16"/>
    <row r="830" ht="16"/>
    <row r="831" ht="16"/>
    <row r="832" ht="16"/>
    <row r="833" ht="16"/>
    <row r="834" ht="16"/>
    <row r="835" ht="16"/>
    <row r="836" ht="16"/>
    <row r="837" ht="16"/>
    <row r="838" ht="16"/>
    <row r="839" ht="16"/>
    <row r="840" ht="16"/>
    <row r="841" ht="16"/>
    <row r="842" ht="16"/>
    <row r="843" ht="16"/>
    <row r="844" ht="16"/>
    <row r="845" ht="16"/>
    <row r="846" ht="16"/>
    <row r="847" ht="16"/>
    <row r="848" ht="16"/>
    <row r="849" ht="16"/>
    <row r="850" ht="16"/>
    <row r="851" ht="16"/>
    <row r="852" ht="16"/>
    <row r="853" ht="16"/>
    <row r="854" ht="16"/>
    <row r="855" ht="16"/>
    <row r="856" ht="16"/>
    <row r="857" ht="16"/>
    <row r="858" ht="16"/>
    <row r="859" ht="16"/>
    <row r="860" ht="16"/>
    <row r="861" ht="16"/>
    <row r="862" ht="16"/>
    <row r="863" ht="16"/>
    <row r="864" ht="16"/>
    <row r="865" ht="16"/>
    <row r="866" ht="16"/>
    <row r="867" ht="16"/>
    <row r="868" ht="16"/>
    <row r="869" ht="16"/>
    <row r="870" ht="16"/>
    <row r="871" ht="16"/>
    <row r="872" ht="16"/>
    <row r="873" ht="16"/>
    <row r="874" ht="16"/>
    <row r="875" ht="16"/>
    <row r="876" ht="16"/>
    <row r="877" ht="16"/>
    <row r="878" ht="16"/>
    <row r="879" ht="16"/>
    <row r="880" ht="16"/>
    <row r="881" ht="16"/>
    <row r="882" ht="16"/>
    <row r="883" ht="16"/>
    <row r="884" ht="16"/>
    <row r="885" ht="16"/>
    <row r="886" ht="16"/>
    <row r="887" ht="16"/>
    <row r="888" ht="16"/>
    <row r="889" ht="16"/>
    <row r="890" ht="16"/>
    <row r="891" ht="16"/>
    <row r="892" ht="16"/>
    <row r="893" ht="16"/>
    <row r="894" ht="16"/>
    <row r="895" ht="16"/>
    <row r="896" ht="16"/>
    <row r="897" ht="16"/>
    <row r="898" ht="16"/>
    <row r="899" ht="16"/>
    <row r="900" ht="16"/>
    <row r="901" ht="16"/>
    <row r="902" ht="16"/>
    <row r="903" ht="16"/>
    <row r="904" ht="16"/>
    <row r="905" ht="16"/>
    <row r="906" ht="16"/>
    <row r="907" ht="16"/>
    <row r="908" ht="16"/>
    <row r="909" ht="16"/>
    <row r="910" ht="16"/>
    <row r="911" ht="16"/>
    <row r="912" ht="16"/>
    <row r="913" ht="16"/>
    <row r="914" ht="16"/>
    <row r="915" ht="16"/>
    <row r="916" ht="16"/>
    <row r="917" ht="16"/>
    <row r="918" ht="16"/>
    <row r="919" ht="16"/>
    <row r="920" ht="16"/>
    <row r="921" ht="16"/>
    <row r="922" ht="16"/>
    <row r="923" ht="16"/>
    <row r="924" ht="16"/>
    <row r="925" ht="16"/>
    <row r="926" ht="16"/>
    <row r="927" ht="16"/>
    <row r="928" ht="16"/>
    <row r="929" ht="16"/>
    <row r="930" ht="16"/>
    <row r="931" ht="16"/>
    <row r="932" ht="16"/>
    <row r="933" ht="16"/>
    <row r="934" ht="16"/>
    <row r="935" ht="16"/>
    <row r="936" ht="16"/>
    <row r="937" ht="16"/>
    <row r="938" ht="16"/>
    <row r="939" ht="16"/>
    <row r="940" ht="16"/>
    <row r="941" ht="16"/>
    <row r="942" ht="16"/>
    <row r="943" ht="16"/>
    <row r="944" ht="16"/>
    <row r="945" ht="16"/>
    <row r="946" ht="16"/>
    <row r="947" ht="16"/>
    <row r="948" ht="16"/>
    <row r="949" ht="16"/>
    <row r="950" ht="16"/>
    <row r="951" ht="16"/>
    <row r="952" ht="16"/>
    <row r="953" ht="16"/>
    <row r="954" ht="16"/>
    <row r="955" ht="16"/>
    <row r="956" ht="16"/>
    <row r="957" ht="16"/>
    <row r="958" ht="16"/>
    <row r="959" ht="16"/>
    <row r="960" ht="16"/>
    <row r="961" ht="16"/>
    <row r="962" ht="16"/>
    <row r="963" ht="16"/>
    <row r="964" ht="16"/>
    <row r="965" ht="16"/>
    <row r="966" ht="16"/>
    <row r="967" ht="16"/>
    <row r="968" ht="16"/>
    <row r="969" ht="16"/>
    <row r="970" ht="16"/>
    <row r="971" ht="16"/>
    <row r="972" ht="16"/>
    <row r="973" ht="16"/>
    <row r="974" ht="16"/>
    <row r="975" ht="16"/>
    <row r="976" ht="16"/>
    <row r="977" ht="16"/>
    <row r="978" ht="16"/>
    <row r="979" ht="16"/>
    <row r="980" ht="16"/>
    <row r="981" ht="16"/>
    <row r="982" ht="16"/>
    <row r="983" ht="16"/>
    <row r="984" ht="16"/>
    <row r="985" ht="16"/>
    <row r="986" ht="16"/>
    <row r="987" ht="16"/>
    <row r="988" ht="16"/>
    <row r="989" ht="16"/>
    <row r="990" ht="16"/>
    <row r="991" ht="16"/>
    <row r="992" ht="16"/>
    <row r="993" ht="16"/>
    <row r="994" ht="16"/>
    <row r="995" ht="16"/>
    <row r="996" ht="16"/>
    <row r="997" ht="16"/>
    <row r="998" ht="16"/>
    <row r="999" ht="16"/>
    <row r="1000" ht="16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E136-4778-7F49-9F5E-08C774980AE6}">
  <dimension ref="A1:AI107"/>
  <sheetViews>
    <sheetView topLeftCell="A63" zoomScale="75" workbookViewId="0">
      <selection activeCell="B92" sqref="B92:S92"/>
    </sheetView>
  </sheetViews>
  <sheetFormatPr baseColWidth="10" defaultRowHeight="16"/>
  <cols>
    <col min="1" max="1" width="22.42578125" style="8" customWidth="1"/>
    <col min="2" max="2" width="11.140625" style="8" customWidth="1"/>
    <col min="3" max="13" width="14.85546875" style="8" customWidth="1"/>
    <col min="14" max="14" width="12.85546875" style="8" customWidth="1"/>
    <col min="15" max="31" width="10.7109375" style="8"/>
    <col min="32" max="32" width="32.28515625" style="8" customWidth="1"/>
    <col min="33" max="33" width="16.42578125" style="8" customWidth="1"/>
    <col min="34" max="34" width="15.5703125" style="8" customWidth="1"/>
    <col min="35" max="16384" width="10.7109375" style="8"/>
  </cols>
  <sheetData>
    <row r="1" spans="1:34">
      <c r="A1" s="7"/>
    </row>
    <row r="2" spans="1:34">
      <c r="A2" s="481" t="s">
        <v>34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481"/>
      <c r="AE2" s="481"/>
    </row>
    <row r="3" spans="1:34">
      <c r="A3" s="7" t="s">
        <v>35</v>
      </c>
      <c r="B3" s="7" t="s">
        <v>36</v>
      </c>
      <c r="C3" s="7" t="s">
        <v>37</v>
      </c>
      <c r="D3" s="7">
        <v>1990</v>
      </c>
      <c r="E3" s="7">
        <v>1991</v>
      </c>
      <c r="F3" s="7">
        <v>1992</v>
      </c>
      <c r="G3" s="7">
        <v>1993</v>
      </c>
      <c r="H3" s="7">
        <v>1994</v>
      </c>
      <c r="I3" s="7">
        <v>1995</v>
      </c>
      <c r="J3" s="7">
        <v>1996</v>
      </c>
      <c r="K3" s="7">
        <v>1997</v>
      </c>
      <c r="L3" s="7">
        <v>1998</v>
      </c>
      <c r="M3" s="7">
        <v>1999</v>
      </c>
      <c r="N3" s="7">
        <v>2000</v>
      </c>
      <c r="O3" s="7">
        <v>2001</v>
      </c>
      <c r="P3" s="7">
        <v>2002</v>
      </c>
      <c r="Q3" s="7">
        <v>2003</v>
      </c>
      <c r="R3" s="7">
        <v>2004</v>
      </c>
      <c r="S3" s="7">
        <v>2005</v>
      </c>
      <c r="T3" s="7">
        <v>2006</v>
      </c>
      <c r="U3" s="7">
        <v>2007</v>
      </c>
      <c r="V3" s="7">
        <v>2008</v>
      </c>
      <c r="W3" s="7">
        <v>2009</v>
      </c>
      <c r="X3" s="7">
        <v>2010</v>
      </c>
      <c r="Y3" s="7">
        <v>2011</v>
      </c>
      <c r="Z3" s="7">
        <v>2012</v>
      </c>
      <c r="AA3" s="7">
        <v>2013</v>
      </c>
      <c r="AB3" s="7">
        <v>2014</v>
      </c>
      <c r="AC3" s="7">
        <v>2015</v>
      </c>
      <c r="AD3" s="7">
        <v>2016</v>
      </c>
      <c r="AE3" s="7">
        <v>2017</v>
      </c>
      <c r="AH3" s="15"/>
    </row>
    <row r="4" spans="1:34">
      <c r="A4" s="16" t="s">
        <v>38</v>
      </c>
      <c r="B4" s="7" t="s">
        <v>32</v>
      </c>
      <c r="C4" s="7" t="s">
        <v>91</v>
      </c>
      <c r="D4" s="17">
        <f>SUM('Pop data'!B2:B4)</f>
        <v>38583073</v>
      </c>
      <c r="E4" s="17">
        <f>SUM('Pop data'!C2:C4)</f>
        <v>39699692</v>
      </c>
      <c r="F4" s="17">
        <f>SUM('Pop data'!D2:D4)</f>
        <v>40880429</v>
      </c>
      <c r="G4" s="17">
        <f>SUM('Pop data'!E2:E4)</f>
        <v>42130577</v>
      </c>
      <c r="H4" s="17">
        <f>SUM('Pop data'!F2:F4)</f>
        <v>43443328</v>
      </c>
      <c r="I4" s="17">
        <f>SUM('Pop data'!G2:G4)</f>
        <v>44814084</v>
      </c>
      <c r="J4" s="17">
        <f>SUM('Pop data'!H2:H4)</f>
        <v>46236203</v>
      </c>
      <c r="K4" s="17">
        <f>SUM('Pop data'!I2:I4)</f>
        <v>47719422</v>
      </c>
      <c r="L4" s="17">
        <f>SUM('Pop data'!J2:J4)</f>
        <v>49275417</v>
      </c>
      <c r="M4" s="17">
        <f>SUM('Pop data'!K2:K4)</f>
        <v>50892424</v>
      </c>
      <c r="N4" s="17">
        <f>SUM('Pop data'!L2:L4)</f>
        <v>52556030</v>
      </c>
      <c r="O4" s="17">
        <f>SUM('Pop data'!M2:M4)</f>
        <v>54282401</v>
      </c>
      <c r="P4" s="17">
        <f>SUM('Pop data'!N2:N4)</f>
        <v>56092713</v>
      </c>
      <c r="Q4" s="17">
        <f>SUM('Pop data'!O2:O4)</f>
        <v>57990139</v>
      </c>
      <c r="R4" s="17">
        <f>SUM('Pop data'!P2:P4)</f>
        <v>59988620</v>
      </c>
      <c r="S4" s="17">
        <f>SUM('Pop data'!Q2:Q4)</f>
        <v>62099210</v>
      </c>
      <c r="T4" s="17">
        <f>SUM('Pop data'!R2:R4)</f>
        <v>64317108</v>
      </c>
      <c r="U4" s="17">
        <f>SUM('Pop data'!S2:S4)</f>
        <v>66630024</v>
      </c>
      <c r="V4" s="17">
        <f>SUM('Pop data'!T2:T4)</f>
        <v>69030540</v>
      </c>
      <c r="W4" s="17">
        <f>SUM('Pop data'!U2:U4)</f>
        <v>71513968</v>
      </c>
      <c r="X4" s="17">
        <f>SUM('Pop data'!V2:V4)</f>
        <v>74060866</v>
      </c>
      <c r="Y4" s="17">
        <f>SUM('Pop data'!W2:W4)</f>
        <v>76668328</v>
      </c>
      <c r="Z4" s="17">
        <f>SUM('Pop data'!X2:X4)</f>
        <v>79321546</v>
      </c>
      <c r="AA4" s="17">
        <f>SUM('Pop data'!Y2:Y4)</f>
        <v>81986072</v>
      </c>
      <c r="AB4" s="17">
        <f>SUM('Pop data'!Z2:Z4)</f>
        <v>84644986</v>
      </c>
      <c r="AC4" s="17">
        <f>SUM('Pop data'!AA2:AA4)</f>
        <v>87294004</v>
      </c>
      <c r="AD4" s="17">
        <f>SUM('Pop data'!AB2:AB4)</f>
        <v>89915102</v>
      </c>
      <c r="AE4" s="17">
        <f>SUM('Pop data'!AC2:AC4)</f>
        <v>92483264</v>
      </c>
    </row>
    <row r="5" spans="1:34">
      <c r="A5" s="8" t="s">
        <v>39</v>
      </c>
      <c r="B5" s="7"/>
      <c r="C5" s="7"/>
      <c r="D5" s="8">
        <f>SUM('Mortality data'!B2:B4)</f>
        <v>7.2585919948126118E-2</v>
      </c>
      <c r="E5" s="8">
        <f>SUM('Mortality data'!C2:C4)</f>
        <v>7.0466606599401405E-2</v>
      </c>
      <c r="F5" s="8">
        <f>SUM('Mortality data'!D2:D4)</f>
        <v>6.8337097733776622E-2</v>
      </c>
      <c r="G5" s="8">
        <f>SUM('Mortality data'!E2:E4)</f>
        <v>6.6207010480599349E-2</v>
      </c>
      <c r="H5" s="8">
        <f>SUM('Mortality data'!F2:F4)</f>
        <v>6.4111325146107789E-2</v>
      </c>
      <c r="I5" s="8">
        <f>SUM('Mortality data'!G2:G4)</f>
        <v>6.693416609011954E-2</v>
      </c>
      <c r="J5" s="8">
        <f>SUM('Mortality data'!H2:H4)</f>
        <v>6.4808470282107955E-2</v>
      </c>
      <c r="K5" s="8">
        <f>SUM('Mortality data'!I2:I4)</f>
        <v>6.2738091729921716E-2</v>
      </c>
      <c r="L5" s="8">
        <f>SUM('Mortality data'!J2:J4)</f>
        <v>6.0712619154585597E-2</v>
      </c>
      <c r="M5" s="8">
        <f>SUM('Mortality data'!K2:K4)</f>
        <v>5.8761969698929481E-2</v>
      </c>
      <c r="N5" s="8">
        <f>SUM('Mortality data'!L2:L4)</f>
        <v>5.7617042914974284E-2</v>
      </c>
      <c r="O5" s="8">
        <f>SUM('Mortality data'!M2:M4)</f>
        <v>5.5788918006749393E-2</v>
      </c>
      <c r="P5" s="8">
        <f>SUM('Mortality data'!N2:N4)</f>
        <v>5.3991421906017592E-2</v>
      </c>
      <c r="Q5" s="8">
        <f>SUM('Mortality data'!O2:O4)</f>
        <v>5.2231182567708326E-2</v>
      </c>
      <c r="R5" s="8">
        <f>SUM('Mortality data'!P2:P4)</f>
        <v>5.0491784155315862E-2</v>
      </c>
      <c r="S5" s="8">
        <f>SUM('Mortality data'!Q2:Q4)</f>
        <v>4.6430204557840742E-2</v>
      </c>
      <c r="T5" s="8">
        <f>SUM('Mortality data'!R2:R4)</f>
        <v>4.4836695873071146E-2</v>
      </c>
      <c r="U5" s="8">
        <f>SUM('Mortality data'!S2:S4)</f>
        <v>4.3319204901157135E-2</v>
      </c>
      <c r="V5" s="8">
        <f>SUM('Mortality data'!T2:T4)</f>
        <v>4.1885097796685485E-2</v>
      </c>
      <c r="W5" s="8">
        <f>SUM('Mortality data'!U2:U4)</f>
        <v>4.0539732389208216E-2</v>
      </c>
      <c r="X5" s="8">
        <f>SUM('Mortality data'!V2:V4)</f>
        <v>3.800371477635589E-2</v>
      </c>
      <c r="Y5" s="8">
        <f>SUM('Mortality data'!W2:W4)</f>
        <v>3.6881108631701728E-2</v>
      </c>
      <c r="Z5" s="8">
        <f>SUM('Mortality data'!X2:X4)</f>
        <v>3.5840882461016736E-2</v>
      </c>
      <c r="AA5" s="8">
        <f>SUM('Mortality data'!Y2:Y4)</f>
        <v>3.4884783838729935E-2</v>
      </c>
      <c r="AB5" s="8">
        <f>SUM('Mortality data'!Z2:Z4)</f>
        <v>3.4003912285095597E-2</v>
      </c>
      <c r="AC5" s="8">
        <f>SUM('Mortality data'!AA2:AA4)</f>
        <v>3.1004881507747308E-2</v>
      </c>
      <c r="AD5" s="8">
        <f>SUM('Mortality data'!AB2:AB4)</f>
        <v>3.0264912255307648E-2</v>
      </c>
      <c r="AE5" s="8">
        <f>SUM('Mortality data'!AC2:AC4)</f>
        <v>2.9562235036195487E-2</v>
      </c>
    </row>
    <row r="6" spans="1:34">
      <c r="A6" s="8" t="s">
        <v>40</v>
      </c>
      <c r="B6" s="7"/>
      <c r="C6" s="7"/>
      <c r="D6" s="17">
        <f>SUMPRODUCT('Mortality data'!B2:B4, 'Pop data'!B2:B4)</f>
        <v>1072602.6000000001</v>
      </c>
      <c r="E6" s="17">
        <f>SUMPRODUCT('Mortality data'!C2:C4, 'Pop data'!C2:C4)</f>
        <v>1072602.6000000001</v>
      </c>
      <c r="F6" s="17">
        <f>SUMPRODUCT('Mortality data'!D2:D4, 'Pop data'!D2:D4)</f>
        <v>1072602.6000000001</v>
      </c>
      <c r="G6" s="17">
        <f>SUMPRODUCT('Mortality data'!E2:E4, 'Pop data'!E2:E4)</f>
        <v>1072602.6000000001</v>
      </c>
      <c r="H6" s="17">
        <f>SUMPRODUCT('Mortality data'!F2:F4, 'Pop data'!F2:F4)</f>
        <v>1072602.6000000001</v>
      </c>
      <c r="I6" s="17">
        <f>SUMPRODUCT('Mortality data'!G2:G4, 'Pop data'!G2:G4)</f>
        <v>1149750.0000000002</v>
      </c>
      <c r="J6" s="17">
        <f>SUMPRODUCT('Mortality data'!H2:H4, 'Pop data'!H2:H4)</f>
        <v>1149750.0000000002</v>
      </c>
      <c r="K6" s="17">
        <f>SUMPRODUCT('Mortality data'!I2:I4, 'Pop data'!I2:I4)</f>
        <v>1149750.0000000002</v>
      </c>
      <c r="L6" s="17">
        <f>SUMPRODUCT('Mortality data'!J2:J4, 'Pop data'!J2:J4)</f>
        <v>1149750.0000000002</v>
      </c>
      <c r="M6" s="17">
        <f>SUMPRODUCT('Mortality data'!K2:K4, 'Pop data'!K2:K4)</f>
        <v>1149750.0000000002</v>
      </c>
      <c r="N6" s="17">
        <f>SUMPRODUCT('Mortality data'!L2:L4, 'Pop data'!L2:L4)</f>
        <v>1152242.0000000002</v>
      </c>
      <c r="O6" s="17">
        <f>SUMPRODUCT('Mortality data'!M2:M4, 'Pop data'!M2:M4)</f>
        <v>1152242</v>
      </c>
      <c r="P6" s="17">
        <f>SUMPRODUCT('Mortality data'!N2:N4, 'Pop data'!N2:N4)</f>
        <v>1152242</v>
      </c>
      <c r="Q6" s="17">
        <f>SUMPRODUCT('Mortality data'!O2:O4, 'Pop data'!O2:O4)</f>
        <v>1152242</v>
      </c>
      <c r="R6" s="17">
        <f>SUMPRODUCT('Mortality data'!P2:P4, 'Pop data'!P2:P4)</f>
        <v>1152242</v>
      </c>
      <c r="S6" s="17">
        <f>SUMPRODUCT('Mortality data'!Q2:Q4, 'Pop data'!Q2:Q4)</f>
        <v>1090734.6000000001</v>
      </c>
      <c r="T6" s="17">
        <f>SUMPRODUCT('Mortality data'!R2:R4, 'Pop data'!R2:R4)</f>
        <v>1090734.6000000001</v>
      </c>
      <c r="U6" s="17">
        <f>SUMPRODUCT('Mortality data'!S2:S4, 'Pop data'!S2:S4)</f>
        <v>1090734.6000000001</v>
      </c>
      <c r="V6" s="17">
        <f>SUMPRODUCT('Mortality data'!T2:T4, 'Pop data'!T2:T4)</f>
        <v>1090734.6000000001</v>
      </c>
      <c r="W6" s="17">
        <f>SUMPRODUCT('Mortality data'!U2:U4, 'Pop data'!U2:U4)</f>
        <v>1090734.6000000001</v>
      </c>
      <c r="X6" s="17">
        <f>SUMPRODUCT('Mortality data'!V2:V4, 'Pop data'!V2:V4)</f>
        <v>1050280.3999999999</v>
      </c>
      <c r="Y6" s="17">
        <f>SUMPRODUCT('Mortality data'!W2:W4, 'Pop data'!W2:W4)</f>
        <v>1050280.3999999999</v>
      </c>
      <c r="Z6" s="17">
        <f>SUMPRODUCT('Mortality data'!X2:X4, 'Pop data'!X2:X4)</f>
        <v>1050280.3999999999</v>
      </c>
      <c r="AA6" s="17">
        <f>SUMPRODUCT('Mortality data'!Y2:Y4, 'Pop data'!Y2:Y4)</f>
        <v>1050280.3999999999</v>
      </c>
      <c r="AB6" s="17">
        <f>SUMPRODUCT('Mortality data'!Z2:Z4, 'Pop data'!Z2:Z4)</f>
        <v>1050280.3999999999</v>
      </c>
      <c r="AC6" s="17">
        <f>SUMPRODUCT('Mortality data'!AA2:AA4, 'Pop data'!AA2:AA4)</f>
        <v>978008</v>
      </c>
      <c r="AD6" s="17">
        <f>SUMPRODUCT('Mortality data'!AB2:AB4, 'Pop data'!AB2:AB4)</f>
        <v>978008</v>
      </c>
      <c r="AE6" s="17">
        <f>SUMPRODUCT('Mortality data'!AC2:AC4, 'Pop data'!AC2:AC4)</f>
        <v>978008</v>
      </c>
      <c r="AF6" s="32" t="s">
        <v>90</v>
      </c>
      <c r="AG6" s="8" t="s">
        <v>41</v>
      </c>
      <c r="AH6" s="8" t="s">
        <v>42</v>
      </c>
    </row>
    <row r="7" spans="1:34">
      <c r="A7" s="8" t="s">
        <v>43</v>
      </c>
      <c r="B7" s="7"/>
      <c r="C7" s="7"/>
      <c r="D7" s="8">
        <f>D6/D4</f>
        <v>2.7799822994918007E-2</v>
      </c>
      <c r="E7" s="8">
        <f t="shared" ref="E7:AE7" si="0">E6/E4</f>
        <v>2.7017907342958735E-2</v>
      </c>
      <c r="F7" s="8">
        <f t="shared" si="0"/>
        <v>2.6237557340702079E-2</v>
      </c>
      <c r="G7" s="8">
        <f t="shared" si="0"/>
        <v>2.5459005700301709E-2</v>
      </c>
      <c r="H7" s="8">
        <f t="shared" si="0"/>
        <v>2.4689696885100518E-2</v>
      </c>
      <c r="I7" s="8">
        <f t="shared" si="0"/>
        <v>2.5655996895975832E-2</v>
      </c>
      <c r="J7" s="8">
        <f t="shared" si="0"/>
        <v>2.4866877585081982E-2</v>
      </c>
      <c r="K7" s="8">
        <f t="shared" si="0"/>
        <v>2.4093963250435016E-2</v>
      </c>
      <c r="L7" s="8">
        <f t="shared" si="0"/>
        <v>2.3333135871787758E-2</v>
      </c>
      <c r="M7" s="8">
        <f t="shared" si="0"/>
        <v>2.2591771223158877E-2</v>
      </c>
      <c r="N7" s="8">
        <f t="shared" si="0"/>
        <v>2.1924068465597576E-2</v>
      </c>
      <c r="O7" s="8">
        <f t="shared" si="0"/>
        <v>2.1226806087667346E-2</v>
      </c>
      <c r="P7" s="8">
        <f t="shared" si="0"/>
        <v>2.0541741313171998E-2</v>
      </c>
      <c r="Q7" s="8">
        <f t="shared" si="0"/>
        <v>1.986961955721472E-2</v>
      </c>
      <c r="R7" s="8">
        <f t="shared" si="0"/>
        <v>1.9207676389288501E-2</v>
      </c>
      <c r="S7" s="8">
        <f t="shared" si="0"/>
        <v>1.7564387695109165E-2</v>
      </c>
      <c r="T7" s="8">
        <f t="shared" si="0"/>
        <v>1.6958700941590844E-2</v>
      </c>
      <c r="U7" s="8">
        <f t="shared" si="0"/>
        <v>1.6370016615932782E-2</v>
      </c>
      <c r="V7" s="8">
        <f t="shared" si="0"/>
        <v>1.5800754274847048E-2</v>
      </c>
      <c r="W7" s="8">
        <f t="shared" si="0"/>
        <v>1.5252049781379774E-2</v>
      </c>
      <c r="X7" s="8">
        <f t="shared" si="0"/>
        <v>1.4181314055927997E-2</v>
      </c>
      <c r="Y7" s="8">
        <f t="shared" si="0"/>
        <v>1.3699012713567979E-2</v>
      </c>
      <c r="Z7" s="8">
        <f t="shared" si="0"/>
        <v>1.3240795886656066E-2</v>
      </c>
      <c r="AA7" s="8">
        <f t="shared" si="0"/>
        <v>1.2810473466761525E-2</v>
      </c>
      <c r="AB7" s="8">
        <f t="shared" si="0"/>
        <v>1.2408063957858057E-2</v>
      </c>
      <c r="AC7" s="8">
        <f t="shared" si="0"/>
        <v>1.1203610273163779E-2</v>
      </c>
      <c r="AD7" s="8">
        <f t="shared" si="0"/>
        <v>1.0877015965571613E-2</v>
      </c>
      <c r="AE7" s="8">
        <f t="shared" si="0"/>
        <v>1.0574972786427607E-2</v>
      </c>
      <c r="AF7" s="18">
        <f>AVERAGE(D7:AE7)</f>
        <v>1.9123457689934099E-2</v>
      </c>
      <c r="AG7" s="8">
        <f>AVERAGE(N7:Y7)</f>
        <v>1.771634565760798E-2</v>
      </c>
      <c r="AH7" s="8">
        <f>AVERAGE(Z7:AE7)</f>
        <v>1.1852488722739774E-2</v>
      </c>
    </row>
    <row r="8" spans="1:3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4">
      <c r="A9" s="7" t="s">
        <v>44</v>
      </c>
      <c r="B9" s="7" t="s">
        <v>36</v>
      </c>
      <c r="C9" s="7" t="s">
        <v>37</v>
      </c>
      <c r="D9" s="7">
        <v>1990</v>
      </c>
      <c r="E9" s="7">
        <v>1991</v>
      </c>
      <c r="F9" s="7">
        <v>1992</v>
      </c>
      <c r="G9" s="7">
        <v>1993</v>
      </c>
      <c r="H9" s="7">
        <v>1994</v>
      </c>
      <c r="I9" s="7">
        <v>1995</v>
      </c>
      <c r="J9" s="7">
        <v>1996</v>
      </c>
      <c r="K9" s="7">
        <v>1997</v>
      </c>
      <c r="L9" s="7">
        <v>1998</v>
      </c>
      <c r="M9" s="7">
        <v>1999</v>
      </c>
      <c r="N9" s="7">
        <v>2000</v>
      </c>
      <c r="O9" s="7">
        <v>2001</v>
      </c>
      <c r="P9" s="7">
        <v>2002</v>
      </c>
      <c r="Q9" s="7">
        <v>2003</v>
      </c>
      <c r="R9" s="7">
        <v>2004</v>
      </c>
      <c r="S9" s="7">
        <v>2005</v>
      </c>
      <c r="T9" s="7">
        <v>2006</v>
      </c>
      <c r="U9" s="7">
        <v>2007</v>
      </c>
      <c r="V9" s="7">
        <v>2008</v>
      </c>
      <c r="W9" s="7">
        <v>2009</v>
      </c>
      <c r="X9" s="7">
        <v>2010</v>
      </c>
      <c r="Y9" s="7">
        <v>2011</v>
      </c>
      <c r="Z9" s="7">
        <v>2012</v>
      </c>
      <c r="AA9" s="7">
        <v>2013</v>
      </c>
      <c r="AB9" s="7">
        <v>2014</v>
      </c>
      <c r="AC9" s="7">
        <v>2015</v>
      </c>
      <c r="AD9" s="7">
        <v>2016</v>
      </c>
      <c r="AE9" s="7">
        <v>2017</v>
      </c>
    </row>
    <row r="10" spans="1:34">
      <c r="A10" s="16" t="s">
        <v>38</v>
      </c>
      <c r="B10" s="7" t="s">
        <v>33</v>
      </c>
      <c r="C10" s="7" t="s">
        <v>92</v>
      </c>
      <c r="D10" s="17">
        <f>SUM('Pop data'!B5:B6)</f>
        <v>17609425</v>
      </c>
      <c r="E10" s="17">
        <f>SUM('Pop data'!C5:C6)</f>
        <v>18200068</v>
      </c>
      <c r="F10" s="17">
        <f>SUM('Pop data'!D5:D6)</f>
        <v>18805300</v>
      </c>
      <c r="G10" s="17">
        <f>SUM('Pop data'!E5:E6)</f>
        <v>19425136</v>
      </c>
      <c r="H10" s="17">
        <f>SUM('Pop data'!F5:F6)</f>
        <v>20060623</v>
      </c>
      <c r="I10" s="17">
        <f>SUM('Pop data'!G5:G6)</f>
        <v>20713223</v>
      </c>
      <c r="J10" s="17">
        <f>SUM('Pop data'!H5:H6)</f>
        <v>21382030</v>
      </c>
      <c r="K10" s="17">
        <f>SUM('Pop data'!I5:I6)</f>
        <v>22066826</v>
      </c>
      <c r="L10" s="17">
        <f>SUM('Pop data'!J5:J6)</f>
        <v>22763339</v>
      </c>
      <c r="M10" s="17">
        <f>SUM('Pop data'!K5:K6)</f>
        <v>23471674</v>
      </c>
      <c r="N10" s="17">
        <f>SUM('Pop data'!L5:L6)</f>
        <v>24197700</v>
      </c>
      <c r="O10" s="17">
        <f>SUM('Pop data'!M5:M6)</f>
        <v>24935999</v>
      </c>
      <c r="P10" s="17">
        <f>SUM('Pop data'!N5:N6)</f>
        <v>25680305</v>
      </c>
      <c r="Q10" s="17">
        <f>SUM('Pop data'!O5:O6)</f>
        <v>26434099</v>
      </c>
      <c r="R10" s="17">
        <f>SUM('Pop data'!P5:P6)</f>
        <v>27196681</v>
      </c>
      <c r="S10" s="17">
        <f>SUM('Pop data'!Q5:Q6)</f>
        <v>27968205</v>
      </c>
      <c r="T10" s="17">
        <f>SUM('Pop data'!R5:R6)</f>
        <v>28748197</v>
      </c>
      <c r="U10" s="17">
        <f>SUM('Pop data'!S5:S6)</f>
        <v>29542164</v>
      </c>
      <c r="V10" s="17">
        <f>SUM('Pop data'!T5:T6)</f>
        <v>30367409</v>
      </c>
      <c r="W10" s="17">
        <f>SUM('Pop data'!U5:U6)</f>
        <v>31235276</v>
      </c>
      <c r="X10" s="17">
        <f>SUM('Pop data'!V5:V6)</f>
        <v>32151494</v>
      </c>
      <c r="Y10" s="17">
        <f>SUM('Pop data'!W5:W6)</f>
        <v>33120414</v>
      </c>
      <c r="Z10" s="17">
        <f>SUM('Pop data'!X5:X6)</f>
        <v>34151212</v>
      </c>
      <c r="AA10" s="17">
        <f>SUM('Pop data'!Y5:Y6)</f>
        <v>35255059</v>
      </c>
      <c r="AB10" s="17">
        <f>SUM('Pop data'!Z5:Z6)</f>
        <v>36433017</v>
      </c>
      <c r="AC10" s="17">
        <f>SUM('Pop data'!AA5:AA6)</f>
        <v>37688910</v>
      </c>
      <c r="AD10" s="17">
        <f>SUM('Pop data'!AB5:AB6)</f>
        <v>39039772</v>
      </c>
      <c r="AE10" s="17">
        <f>SUM('Pop data'!AC5:AC6)</f>
        <v>40496150</v>
      </c>
    </row>
    <row r="11" spans="1:34">
      <c r="A11" s="8" t="s">
        <v>39</v>
      </c>
      <c r="B11" s="7"/>
      <c r="C11" s="7"/>
      <c r="D11" s="8">
        <f>SUM('Mortality data'!B5:B6)</f>
        <v>1.4693022380476251E-2</v>
      </c>
      <c r="E11" s="8">
        <f>SUM('Mortality data'!C5:C6)</f>
        <v>1.4212574491961932E-2</v>
      </c>
      <c r="F11" s="8">
        <f>SUM('Mortality data'!D5:D6)</f>
        <v>1.3751496477300788E-2</v>
      </c>
      <c r="G11" s="8">
        <f>SUM('Mortality data'!E5:E6)</f>
        <v>1.3308641700882178E-2</v>
      </c>
      <c r="H11" s="8">
        <f>SUM('Mortality data'!F5:F6)</f>
        <v>1.288310485455205E-2</v>
      </c>
      <c r="I11" s="8">
        <f>SUM('Mortality data'!G5:G6)</f>
        <v>1.5359243750269119E-2</v>
      </c>
      <c r="J11" s="8">
        <f>SUM('Mortality data'!H5:H6)</f>
        <v>1.4875591793456452E-2</v>
      </c>
      <c r="K11" s="8">
        <f>SUM('Mortality data'!I5:I6)</f>
        <v>1.441156095872736E-2</v>
      </c>
      <c r="L11" s="8">
        <f>SUM('Mortality data'!J5:J6)</f>
        <v>1.3968923827829065E-2</v>
      </c>
      <c r="M11" s="8">
        <f>SUM('Mortality data'!K5:K6)</f>
        <v>1.3546069956916665E-2</v>
      </c>
      <c r="N11" s="8">
        <f>SUM('Mortality data'!L5:L6)</f>
        <v>1.5728204440352722E-2</v>
      </c>
      <c r="O11" s="8">
        <f>SUM('Mortality data'!M5:M6)</f>
        <v>1.5261474881181708E-2</v>
      </c>
      <c r="P11" s="8">
        <f>SUM('Mortality data'!N5:N6)</f>
        <v>1.4817913211382861E-2</v>
      </c>
      <c r="Q11" s="8">
        <f>SUM('Mortality data'!O5:O6)</f>
        <v>1.4394715754611331E-2</v>
      </c>
      <c r="R11" s="8">
        <f>SUM('Mortality data'!P5:P6)</f>
        <v>1.3991233098540848E-2</v>
      </c>
      <c r="S11" s="8">
        <f>SUM('Mortality data'!Q5:Q6)</f>
        <v>1.374775289284994E-2</v>
      </c>
      <c r="T11" s="8">
        <f>SUM('Mortality data'!R5:R6)</f>
        <v>1.3376075776511769E-2</v>
      </c>
      <c r="U11" s="8">
        <f>SUM('Mortality data'!S5:S6)</f>
        <v>1.3020055459143854E-2</v>
      </c>
      <c r="V11" s="8">
        <f>SUM('Mortality data'!T5:T6)</f>
        <v>1.2671402426448153E-2</v>
      </c>
      <c r="W11" s="8">
        <f>SUM('Mortality data'!U5:U6)</f>
        <v>1.2326041583131032E-2</v>
      </c>
      <c r="X11" s="8">
        <f>SUM('Mortality data'!V5:V6)</f>
        <v>1.2424047001517426E-2</v>
      </c>
      <c r="Y11" s="8">
        <f>SUM('Mortality data'!W5:W6)</f>
        <v>1.2070096221317581E-2</v>
      </c>
      <c r="Z11" s="8">
        <f>SUM('Mortality data'!X5:X6)</f>
        <v>1.1714002131343111E-2</v>
      </c>
      <c r="AA11" s="8">
        <f>SUM('Mortality data'!Y5:Y6)</f>
        <v>1.1353720280828945E-2</v>
      </c>
      <c r="AB11" s="8">
        <f>SUM('Mortality data'!Z5:Z6)</f>
        <v>1.0990833293003953E-2</v>
      </c>
      <c r="AC11" s="8">
        <f>SUM('Mortality data'!AA5:AA6)</f>
        <v>1.1204685390549168E-2</v>
      </c>
      <c r="AD11" s="8">
        <f>SUM('Mortality data'!AB5:AB6)</f>
        <v>1.08182487725711E-2</v>
      </c>
      <c r="AE11" s="8">
        <f>SUM('Mortality data'!AC5:AC6)</f>
        <v>1.0432306353455156E-2</v>
      </c>
    </row>
    <row r="12" spans="1:34">
      <c r="A12" s="8" t="s">
        <v>40</v>
      </c>
      <c r="B12" s="7"/>
      <c r="C12" s="7"/>
      <c r="D12" s="17">
        <f>SUMPRODUCT('Mortality data'!B5:B6, 'Pop data'!B5:B6)</f>
        <v>128466.4</v>
      </c>
      <c r="E12" s="17">
        <f>SUMPRODUCT('Mortality data'!C5:C6, 'Pop data'!C5:C6)</f>
        <v>128466.4</v>
      </c>
      <c r="F12" s="17">
        <f>SUMPRODUCT('Mortality data'!D5:D6, 'Pop data'!D5:D6)</f>
        <v>128466.4</v>
      </c>
      <c r="G12" s="17">
        <f>SUMPRODUCT('Mortality data'!E5:E6, 'Pop data'!E5:E6)</f>
        <v>128466.4</v>
      </c>
      <c r="H12" s="17">
        <f>SUMPRODUCT('Mortality data'!F5:F6, 'Pop data'!F5:F6)</f>
        <v>128466.4</v>
      </c>
      <c r="I12" s="17">
        <f>SUMPRODUCT('Mortality data'!G5:G6, 'Pop data'!G5:G6)</f>
        <v>158261.20000000001</v>
      </c>
      <c r="J12" s="17">
        <f>SUMPRODUCT('Mortality data'!H5:H6, 'Pop data'!H5:H6)</f>
        <v>158261.20000000001</v>
      </c>
      <c r="K12" s="17">
        <f>SUMPRODUCT('Mortality data'!I5:I6, 'Pop data'!I5:I6)</f>
        <v>158261.20000000001</v>
      </c>
      <c r="L12" s="17">
        <f>SUMPRODUCT('Mortality data'!J5:J6, 'Pop data'!J5:J6)</f>
        <v>158261.20000000001</v>
      </c>
      <c r="M12" s="17">
        <f>SUMPRODUCT('Mortality data'!K5:K6, 'Pop data'!K5:K6)</f>
        <v>158261.20000000001</v>
      </c>
      <c r="N12" s="17">
        <f>SUMPRODUCT('Mortality data'!L5:L6, 'Pop data'!L5:L6)</f>
        <v>189340</v>
      </c>
      <c r="O12" s="17">
        <f>SUMPRODUCT('Mortality data'!M5:M6, 'Pop data'!M5:M6)</f>
        <v>189340</v>
      </c>
      <c r="P12" s="17">
        <f>SUMPRODUCT('Mortality data'!N5:N6, 'Pop data'!N5:N6)</f>
        <v>189340</v>
      </c>
      <c r="Q12" s="17">
        <f>SUMPRODUCT('Mortality data'!O5:O6, 'Pop data'!O5:O6)</f>
        <v>189340</v>
      </c>
      <c r="R12" s="17">
        <f>SUMPRODUCT('Mortality data'!P5:P6, 'Pop data'!P5:P6)</f>
        <v>189340</v>
      </c>
      <c r="S12" s="17">
        <f>SUMPRODUCT('Mortality data'!Q5:Q6, 'Pop data'!Q5:Q6)</f>
        <v>191363.8</v>
      </c>
      <c r="T12" s="17">
        <f>SUMPRODUCT('Mortality data'!R5:R6, 'Pop data'!R5:R6)</f>
        <v>191363.8</v>
      </c>
      <c r="U12" s="17">
        <f>SUMPRODUCT('Mortality data'!S5:S6, 'Pop data'!S5:S6)</f>
        <v>191363.8</v>
      </c>
      <c r="V12" s="17">
        <f>SUMPRODUCT('Mortality data'!T5:T6, 'Pop data'!T5:T6)</f>
        <v>191363.8</v>
      </c>
      <c r="W12" s="17">
        <f>SUMPRODUCT('Mortality data'!U5:U6, 'Pop data'!U5:U6)</f>
        <v>191363.8</v>
      </c>
      <c r="X12" s="17">
        <f>SUMPRODUCT('Mortality data'!V5:V6, 'Pop data'!V5:V6)</f>
        <v>198369</v>
      </c>
      <c r="Y12" s="17">
        <f>SUMPRODUCT('Mortality data'!W5:W6, 'Pop data'!W5:W6)</f>
        <v>198369</v>
      </c>
      <c r="Z12" s="17">
        <f>SUMPRODUCT('Mortality data'!X5:X6, 'Pop data'!X5:X6)</f>
        <v>198369</v>
      </c>
      <c r="AA12" s="17">
        <f>SUMPRODUCT('Mortality data'!Y5:Y6, 'Pop data'!Y5:Y6)</f>
        <v>198369</v>
      </c>
      <c r="AB12" s="17">
        <f>SUMPRODUCT('Mortality data'!Z5:Z6, 'Pop data'!Z5:Z6)</f>
        <v>198369</v>
      </c>
      <c r="AC12" s="17">
        <f>SUMPRODUCT('Mortality data'!AA5:AA6, 'Pop data'!AA5:AA6)</f>
        <v>209268.59999999998</v>
      </c>
      <c r="AD12" s="17">
        <f>SUMPRODUCT('Mortality data'!AB5:AB6, 'Pop data'!AB5:AB6)</f>
        <v>209268.59999999998</v>
      </c>
      <c r="AE12" s="17">
        <f>SUMPRODUCT('Mortality data'!AC5:AC6, 'Pop data'!AC5:AC6)</f>
        <v>209268.59999999998</v>
      </c>
      <c r="AF12" s="18" t="s">
        <v>45</v>
      </c>
      <c r="AG12" s="8" t="s">
        <v>41</v>
      </c>
      <c r="AH12" s="8" t="s">
        <v>42</v>
      </c>
    </row>
    <row r="13" spans="1:34">
      <c r="A13" s="8" t="s">
        <v>43</v>
      </c>
      <c r="B13" s="7"/>
      <c r="C13" s="7"/>
      <c r="D13" s="8">
        <f>D12/D10</f>
        <v>7.2953205456736947E-3</v>
      </c>
      <c r="E13" s="8">
        <f t="shared" ref="E13:AE13" si="1">E12/E10</f>
        <v>7.0585670339253677E-3</v>
      </c>
      <c r="F13" s="8">
        <f t="shared" si="1"/>
        <v>6.831393277427108E-3</v>
      </c>
      <c r="G13" s="8">
        <f t="shared" si="1"/>
        <v>6.6134105830713361E-3</v>
      </c>
      <c r="H13" s="8">
        <f t="shared" si="1"/>
        <v>6.4039087918655365E-3</v>
      </c>
      <c r="I13" s="8">
        <f t="shared" si="1"/>
        <v>7.640587850572555E-3</v>
      </c>
      <c r="J13" s="8">
        <f t="shared" si="1"/>
        <v>7.401598445049418E-3</v>
      </c>
      <c r="K13" s="8">
        <f t="shared" si="1"/>
        <v>7.1719059188666287E-3</v>
      </c>
      <c r="L13" s="8">
        <f t="shared" si="1"/>
        <v>6.95245983025601E-3</v>
      </c>
      <c r="M13" s="8">
        <f t="shared" si="1"/>
        <v>6.7426464767702558E-3</v>
      </c>
      <c r="N13" s="8">
        <f t="shared" si="1"/>
        <v>7.8247106129921435E-3</v>
      </c>
      <c r="O13" s="8">
        <f t="shared" si="1"/>
        <v>7.5930384822360635E-3</v>
      </c>
      <c r="P13" s="8">
        <f t="shared" si="1"/>
        <v>7.372965391182075E-3</v>
      </c>
      <c r="Q13" s="8">
        <f t="shared" si="1"/>
        <v>7.1627181240412246E-3</v>
      </c>
      <c r="R13" s="8">
        <f t="shared" si="1"/>
        <v>6.9618789145631408E-3</v>
      </c>
      <c r="S13" s="8">
        <f t="shared" si="1"/>
        <v>6.8421909807940837E-3</v>
      </c>
      <c r="T13" s="8">
        <f t="shared" si="1"/>
        <v>6.6565496263991785E-3</v>
      </c>
      <c r="U13" s="8">
        <f t="shared" si="1"/>
        <v>6.4776500462186857E-3</v>
      </c>
      <c r="V13" s="8">
        <f t="shared" si="1"/>
        <v>6.3016176322451475E-3</v>
      </c>
      <c r="W13" s="8">
        <f t="shared" si="1"/>
        <v>6.1265282240502688E-3</v>
      </c>
      <c r="X13" s="8">
        <f t="shared" si="1"/>
        <v>6.169822155076215E-3</v>
      </c>
      <c r="Y13" s="8">
        <f t="shared" si="1"/>
        <v>5.989327307321702E-3</v>
      </c>
      <c r="Z13" s="8">
        <f t="shared" si="1"/>
        <v>5.8085493422605321E-3</v>
      </c>
      <c r="AA13" s="8">
        <f t="shared" si="1"/>
        <v>5.6266818330952158E-3</v>
      </c>
      <c r="AB13" s="8">
        <f t="shared" si="1"/>
        <v>5.4447590766364476E-3</v>
      </c>
      <c r="AC13" s="8">
        <f t="shared" si="1"/>
        <v>5.5525246020646382E-3</v>
      </c>
      <c r="AD13" s="8">
        <f t="shared" si="1"/>
        <v>5.3603950350939542E-3</v>
      </c>
      <c r="AE13" s="8">
        <f t="shared" si="1"/>
        <v>5.1676171685456516E-3</v>
      </c>
      <c r="AF13" s="18">
        <f>AVERAGE(D13:AE13)</f>
        <v>6.5911186895819393E-3</v>
      </c>
      <c r="AG13" s="8">
        <f>AVERAGE(N13:Y13)</f>
        <v>6.789916458093328E-3</v>
      </c>
      <c r="AH13" s="8">
        <f>AVERAGE(Z13:AE13)</f>
        <v>5.4934211762827393E-3</v>
      </c>
    </row>
    <row r="14" spans="1:3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4">
      <c r="A15" s="7" t="s">
        <v>46</v>
      </c>
      <c r="B15" s="7" t="s">
        <v>36</v>
      </c>
      <c r="C15" s="7" t="s">
        <v>37</v>
      </c>
      <c r="D15" s="7">
        <v>1990</v>
      </c>
      <c r="E15" s="7">
        <v>1991</v>
      </c>
      <c r="F15" s="7">
        <v>1992</v>
      </c>
      <c r="G15" s="7">
        <v>1993</v>
      </c>
      <c r="H15" s="7">
        <v>1994</v>
      </c>
      <c r="I15" s="7">
        <v>1995</v>
      </c>
      <c r="J15" s="7">
        <v>1996</v>
      </c>
      <c r="K15" s="7">
        <v>1997</v>
      </c>
      <c r="L15" s="7">
        <v>1998</v>
      </c>
      <c r="M15" s="7">
        <v>1999</v>
      </c>
      <c r="N15" s="7">
        <v>2000</v>
      </c>
      <c r="O15" s="7">
        <v>2001</v>
      </c>
      <c r="P15" s="7">
        <v>2002</v>
      </c>
      <c r="Q15" s="7">
        <v>2003</v>
      </c>
      <c r="R15" s="7">
        <v>2004</v>
      </c>
      <c r="S15" s="7">
        <v>2005</v>
      </c>
      <c r="T15" s="7">
        <v>2006</v>
      </c>
      <c r="U15" s="7">
        <v>2007</v>
      </c>
      <c r="V15" s="7">
        <v>2008</v>
      </c>
      <c r="W15" s="7">
        <v>2009</v>
      </c>
      <c r="X15" s="7">
        <v>2010</v>
      </c>
      <c r="Y15" s="7">
        <v>2011</v>
      </c>
      <c r="Z15" s="7">
        <v>2012</v>
      </c>
      <c r="AA15" s="7">
        <v>2013</v>
      </c>
      <c r="AB15" s="7">
        <v>2014</v>
      </c>
      <c r="AC15" s="7">
        <v>2015</v>
      </c>
      <c r="AD15" s="7">
        <v>2016</v>
      </c>
      <c r="AE15" s="7">
        <v>2017</v>
      </c>
    </row>
    <row r="16" spans="1:34">
      <c r="A16" s="16" t="s">
        <v>38</v>
      </c>
      <c r="B16" s="7" t="s">
        <v>8</v>
      </c>
      <c r="C16" s="7" t="s">
        <v>75</v>
      </c>
      <c r="D16" s="17">
        <f>'Pop data'!B7</f>
        <v>6762171</v>
      </c>
      <c r="E16" s="17">
        <f>'Pop data'!C7</f>
        <v>6988028</v>
      </c>
      <c r="F16" s="17">
        <f>'Pop data'!D7</f>
        <v>7237698</v>
      </c>
      <c r="G16" s="17">
        <f>'Pop data'!E7</f>
        <v>7507809</v>
      </c>
      <c r="H16" s="17">
        <f>'Pop data'!F7</f>
        <v>7795752</v>
      </c>
      <c r="I16" s="17">
        <f>'Pop data'!G7</f>
        <v>8095355</v>
      </c>
      <c r="J16" s="17">
        <f>'Pop data'!H7</f>
        <v>8402225</v>
      </c>
      <c r="K16" s="17">
        <f>'Pop data'!I7</f>
        <v>8709682</v>
      </c>
      <c r="L16" s="17">
        <f>'Pop data'!J7</f>
        <v>9020632</v>
      </c>
      <c r="M16" s="17">
        <f>'Pop data'!K7</f>
        <v>9334453</v>
      </c>
      <c r="N16" s="17">
        <f>'Pop data'!L7</f>
        <v>9651461</v>
      </c>
      <c r="O16" s="17">
        <f>'Pop data'!M7</f>
        <v>9970159</v>
      </c>
      <c r="P16" s="17">
        <f>'Pop data'!N7</f>
        <v>10290097</v>
      </c>
      <c r="Q16" s="17">
        <f>'Pop data'!O7</f>
        <v>10607700</v>
      </c>
      <c r="R16" s="17">
        <f>'Pop data'!P7</f>
        <v>10922688</v>
      </c>
      <c r="S16" s="17">
        <f>'Pop data'!Q7</f>
        <v>11235062</v>
      </c>
      <c r="T16" s="17">
        <f>'Pop data'!R7</f>
        <v>11543131</v>
      </c>
      <c r="U16" s="17">
        <f>'Pop data'!S7</f>
        <v>11842892</v>
      </c>
      <c r="V16" s="17">
        <f>'Pop data'!T7</f>
        <v>12135448</v>
      </c>
      <c r="W16" s="17">
        <f>'Pop data'!U7</f>
        <v>12424327</v>
      </c>
      <c r="X16" s="17">
        <f>'Pop data'!V7</f>
        <v>12719338</v>
      </c>
      <c r="Y16" s="17">
        <f>'Pop data'!W7</f>
        <v>13016593</v>
      </c>
      <c r="Z16" s="17">
        <f>'Pop data'!X7</f>
        <v>13313964</v>
      </c>
      <c r="AA16" s="17">
        <f>'Pop data'!Y7</f>
        <v>13622070</v>
      </c>
      <c r="AB16" s="17">
        <f>'Pop data'!Z7</f>
        <v>13945758</v>
      </c>
      <c r="AC16" s="17">
        <f>'Pop data'!AA7</f>
        <v>14285381</v>
      </c>
      <c r="AD16" s="17">
        <f>'Pop data'!AB7</f>
        <v>14652162</v>
      </c>
      <c r="AE16" s="17">
        <f>'Pop data'!AC7</f>
        <v>15060549</v>
      </c>
    </row>
    <row r="17" spans="1:34">
      <c r="A17" s="8" t="s">
        <v>39</v>
      </c>
      <c r="B17" s="7"/>
      <c r="C17" s="7"/>
      <c r="D17" s="8">
        <f>'Mortality data'!B7</f>
        <v>8.393399102152253E-3</v>
      </c>
      <c r="E17" s="8">
        <f>'Mortality data'!C7</f>
        <v>8.1221197167498475E-3</v>
      </c>
      <c r="F17" s="8">
        <f>'Mortality data'!D7</f>
        <v>7.8419409044146356E-3</v>
      </c>
      <c r="G17" s="8">
        <f>'Mortality data'!E7</f>
        <v>7.5598087271532876E-3</v>
      </c>
      <c r="H17" s="8">
        <f>'Mortality data'!F7</f>
        <v>7.2805805007650319E-3</v>
      </c>
      <c r="I17" s="8">
        <f>'Mortality data'!G7</f>
        <v>8.5429483944805384E-3</v>
      </c>
      <c r="J17" s="8">
        <f>'Mortality data'!H7</f>
        <v>8.2309388287031115E-3</v>
      </c>
      <c r="K17" s="8">
        <f>'Mortality data'!I7</f>
        <v>7.9403817498733022E-3</v>
      </c>
      <c r="L17" s="8">
        <f>'Mortality data'!J7</f>
        <v>7.6666690316155228E-3</v>
      </c>
      <c r="M17" s="8">
        <f>'Mortality data'!K7</f>
        <v>7.4089183372608976E-3</v>
      </c>
      <c r="N17" s="8">
        <f>'Mortality data'!L7</f>
        <v>8.9025485364340184E-3</v>
      </c>
      <c r="O17" s="8">
        <f>'Mortality data'!M7</f>
        <v>8.6179769048818581E-3</v>
      </c>
      <c r="P17" s="8">
        <f>'Mortality data'!N7</f>
        <v>8.3500281872950274E-3</v>
      </c>
      <c r="Q17" s="8">
        <f>'Mortality data'!O7</f>
        <v>8.1000216823628127E-3</v>
      </c>
      <c r="R17" s="8">
        <f>'Mortality data'!P7</f>
        <v>7.8664336104812306E-3</v>
      </c>
      <c r="S17" s="8">
        <f>'Mortality data'!Q7</f>
        <v>7.9979976968529414E-3</v>
      </c>
      <c r="T17" s="8">
        <f>'Mortality data'!R7</f>
        <v>7.7845430325619623E-3</v>
      </c>
      <c r="U17" s="8">
        <f>'Mortality data'!S7</f>
        <v>7.5875048087916362E-3</v>
      </c>
      <c r="V17" s="8">
        <f>'Mortality data'!T7</f>
        <v>7.4045886068647817E-3</v>
      </c>
      <c r="W17" s="8">
        <f>'Mortality data'!U7</f>
        <v>7.232423937328758E-3</v>
      </c>
      <c r="X17" s="8">
        <f>'Mortality data'!V7</f>
        <v>7.4549005616487271E-3</v>
      </c>
      <c r="Y17" s="8">
        <f>'Mortality data'!W7</f>
        <v>7.2846558235323171E-3</v>
      </c>
      <c r="Z17" s="8">
        <f>'Mortality data'!X7</f>
        <v>7.1219510583023955E-3</v>
      </c>
      <c r="AA17" s="8">
        <f>'Mortality data'!Y7</f>
        <v>6.9608657127734619E-3</v>
      </c>
      <c r="AB17" s="8">
        <f>'Mortality data'!Z7</f>
        <v>6.7993005471627998E-3</v>
      </c>
      <c r="AC17" s="8">
        <f>'Mortality data'!AA7</f>
        <v>6.8782204688835388E-3</v>
      </c>
      <c r="AD17" s="8">
        <f>'Mortality data'!AB7</f>
        <v>6.7060410606980727E-3</v>
      </c>
      <c r="AE17" s="8">
        <f>'Mortality data'!AC7</f>
        <v>6.5241977566687639E-3</v>
      </c>
    </row>
    <row r="18" spans="1:34">
      <c r="A18" s="8" t="s">
        <v>40</v>
      </c>
      <c r="B18" s="7"/>
      <c r="C18" s="7"/>
      <c r="D18" s="17">
        <f>SUMPRODUCT('Mortality data'!B7, 'Pop data'!B7)</f>
        <v>56757.600000000006</v>
      </c>
      <c r="E18" s="17">
        <f>SUMPRODUCT('Mortality data'!C7, 'Pop data'!C7)</f>
        <v>56757.600000000006</v>
      </c>
      <c r="F18" s="17">
        <f>SUMPRODUCT('Mortality data'!D7, 'Pop data'!D7)</f>
        <v>56757.599999999999</v>
      </c>
      <c r="G18" s="17">
        <f>SUMPRODUCT('Mortality data'!E7, 'Pop data'!E7)</f>
        <v>56757.599999999999</v>
      </c>
      <c r="H18" s="17">
        <f>SUMPRODUCT('Mortality data'!F7, 'Pop data'!F7)</f>
        <v>56757.599999999999</v>
      </c>
      <c r="I18" s="17">
        <f>SUMPRODUCT('Mortality data'!G7, 'Pop data'!G7)</f>
        <v>69158.2</v>
      </c>
      <c r="J18" s="17">
        <f>SUMPRODUCT('Mortality data'!H7, 'Pop data'!H7)</f>
        <v>69158.2</v>
      </c>
      <c r="K18" s="17">
        <f>SUMPRODUCT('Mortality data'!I7, 'Pop data'!I7)</f>
        <v>69158.2</v>
      </c>
      <c r="L18" s="17">
        <f>SUMPRODUCT('Mortality data'!J7, 'Pop data'!J7)</f>
        <v>69158.2</v>
      </c>
      <c r="M18" s="17">
        <f>SUMPRODUCT('Mortality data'!K7, 'Pop data'!K7)</f>
        <v>69158.2</v>
      </c>
      <c r="N18" s="17">
        <f>SUMPRODUCT('Mortality data'!L7, 'Pop data'!L7)</f>
        <v>85922.6</v>
      </c>
      <c r="O18" s="17">
        <f>SUMPRODUCT('Mortality data'!M7, 'Pop data'!M7)</f>
        <v>85922.6</v>
      </c>
      <c r="P18" s="17">
        <f>SUMPRODUCT('Mortality data'!N7, 'Pop data'!N7)</f>
        <v>85922.6</v>
      </c>
      <c r="Q18" s="17">
        <f>SUMPRODUCT('Mortality data'!O7, 'Pop data'!O7)</f>
        <v>85922.6</v>
      </c>
      <c r="R18" s="17">
        <f>SUMPRODUCT('Mortality data'!P7, 'Pop data'!P7)</f>
        <v>85922.6</v>
      </c>
      <c r="S18" s="17">
        <f>SUMPRODUCT('Mortality data'!Q7, 'Pop data'!Q7)</f>
        <v>89858</v>
      </c>
      <c r="T18" s="17">
        <f>SUMPRODUCT('Mortality data'!R7, 'Pop data'!R7)</f>
        <v>89858</v>
      </c>
      <c r="U18" s="17">
        <f>SUMPRODUCT('Mortality data'!S7, 'Pop data'!S7)</f>
        <v>89858</v>
      </c>
      <c r="V18" s="17">
        <f>SUMPRODUCT('Mortality data'!T7, 'Pop data'!T7)</f>
        <v>89858</v>
      </c>
      <c r="W18" s="17">
        <f>SUMPRODUCT('Mortality data'!U7, 'Pop data'!U7)</f>
        <v>89858</v>
      </c>
      <c r="X18" s="17">
        <f>SUMPRODUCT('Mortality data'!V7, 'Pop data'!V7)</f>
        <v>94821.4</v>
      </c>
      <c r="Y18" s="17">
        <f>SUMPRODUCT('Mortality data'!W7, 'Pop data'!W7)</f>
        <v>94821.4</v>
      </c>
      <c r="Z18" s="17">
        <f>SUMPRODUCT('Mortality data'!X7, 'Pop data'!X7)</f>
        <v>94821.4</v>
      </c>
      <c r="AA18" s="17">
        <f>SUMPRODUCT('Mortality data'!Y7, 'Pop data'!Y7)</f>
        <v>94821.4</v>
      </c>
      <c r="AB18" s="17">
        <f>SUMPRODUCT('Mortality data'!Z7, 'Pop data'!Z7)</f>
        <v>94821.4</v>
      </c>
      <c r="AC18" s="17">
        <f>SUMPRODUCT('Mortality data'!AA7, 'Pop data'!AA7)</f>
        <v>98258</v>
      </c>
      <c r="AD18" s="17">
        <f>SUMPRODUCT('Mortality data'!AB7, 'Pop data'!AB7)</f>
        <v>98258</v>
      </c>
      <c r="AE18" s="17">
        <f>SUMPRODUCT('Mortality data'!AC7, 'Pop data'!AC7)</f>
        <v>98258</v>
      </c>
      <c r="AF18" s="18" t="s">
        <v>47</v>
      </c>
      <c r="AG18" s="8" t="s">
        <v>41</v>
      </c>
      <c r="AH18" s="8" t="s">
        <v>42</v>
      </c>
    </row>
    <row r="19" spans="1:34">
      <c r="A19" s="8" t="s">
        <v>43</v>
      </c>
      <c r="B19" s="7"/>
      <c r="C19" s="7"/>
      <c r="D19" s="8">
        <f>D18/D16</f>
        <v>8.393399102152253E-3</v>
      </c>
      <c r="E19" s="8">
        <f t="shared" ref="E19:AE19" si="2">E18/E16</f>
        <v>8.1221197167498475E-3</v>
      </c>
      <c r="F19" s="8">
        <f t="shared" si="2"/>
        <v>7.8419409044146356E-3</v>
      </c>
      <c r="G19" s="8">
        <f t="shared" si="2"/>
        <v>7.5598087271532876E-3</v>
      </c>
      <c r="H19" s="8">
        <f t="shared" si="2"/>
        <v>7.2805805007650319E-3</v>
      </c>
      <c r="I19" s="8">
        <f t="shared" si="2"/>
        <v>8.5429483944805384E-3</v>
      </c>
      <c r="J19" s="8">
        <f t="shared" si="2"/>
        <v>8.2309388287031115E-3</v>
      </c>
      <c r="K19" s="8">
        <f t="shared" si="2"/>
        <v>7.9403817498733022E-3</v>
      </c>
      <c r="L19" s="8">
        <f t="shared" si="2"/>
        <v>7.6666690316155228E-3</v>
      </c>
      <c r="M19" s="8">
        <f t="shared" si="2"/>
        <v>7.4089183372608976E-3</v>
      </c>
      <c r="N19" s="8">
        <f t="shared" si="2"/>
        <v>8.9025485364340184E-3</v>
      </c>
      <c r="O19" s="8">
        <f t="shared" si="2"/>
        <v>8.6179769048818581E-3</v>
      </c>
      <c r="P19" s="8">
        <f t="shared" si="2"/>
        <v>8.3500281872950274E-3</v>
      </c>
      <c r="Q19" s="8">
        <f t="shared" si="2"/>
        <v>8.1000216823628127E-3</v>
      </c>
      <c r="R19" s="8">
        <f t="shared" si="2"/>
        <v>7.8664336104812306E-3</v>
      </c>
      <c r="S19" s="8">
        <f t="shared" si="2"/>
        <v>7.9979976968529414E-3</v>
      </c>
      <c r="T19" s="8">
        <f t="shared" si="2"/>
        <v>7.7845430325619623E-3</v>
      </c>
      <c r="U19" s="8">
        <f t="shared" si="2"/>
        <v>7.5875048087916362E-3</v>
      </c>
      <c r="V19" s="8">
        <f t="shared" si="2"/>
        <v>7.4045886068647817E-3</v>
      </c>
      <c r="W19" s="8">
        <f t="shared" si="2"/>
        <v>7.232423937328758E-3</v>
      </c>
      <c r="X19" s="8">
        <f t="shared" si="2"/>
        <v>7.4549005616487271E-3</v>
      </c>
      <c r="Y19" s="8">
        <f t="shared" si="2"/>
        <v>7.2846558235323171E-3</v>
      </c>
      <c r="Z19" s="8">
        <f t="shared" si="2"/>
        <v>7.1219510583023955E-3</v>
      </c>
      <c r="AA19" s="8">
        <f t="shared" si="2"/>
        <v>6.9608657127734619E-3</v>
      </c>
      <c r="AB19" s="8">
        <f t="shared" si="2"/>
        <v>6.7993005471627998E-3</v>
      </c>
      <c r="AC19" s="8">
        <f t="shared" si="2"/>
        <v>6.8782204688835388E-3</v>
      </c>
      <c r="AD19" s="8">
        <f t="shared" si="2"/>
        <v>6.7060410606980727E-3</v>
      </c>
      <c r="AE19" s="8">
        <f t="shared" si="2"/>
        <v>6.5241977566687639E-3</v>
      </c>
      <c r="AF19" s="18">
        <f>AVERAGE(D19:AE19)</f>
        <v>7.662925188810483E-3</v>
      </c>
      <c r="AG19" s="8">
        <f>AVERAGE(N19:Y19)</f>
        <v>7.8819686157530055E-3</v>
      </c>
      <c r="AH19" s="8">
        <f>AVERAGE(Z19:AE19)</f>
        <v>6.831762767414839E-3</v>
      </c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4">
      <c r="A21" s="7" t="s">
        <v>48</v>
      </c>
      <c r="B21" s="7" t="s">
        <v>36</v>
      </c>
      <c r="C21" s="7" t="s">
        <v>37</v>
      </c>
      <c r="D21" s="7">
        <v>1990</v>
      </c>
      <c r="E21" s="7">
        <v>1991</v>
      </c>
      <c r="F21" s="7">
        <v>1992</v>
      </c>
      <c r="G21" s="7">
        <v>1993</v>
      </c>
      <c r="H21" s="7">
        <v>1994</v>
      </c>
      <c r="I21" s="7">
        <v>1995</v>
      </c>
      <c r="J21" s="7">
        <v>1996</v>
      </c>
      <c r="K21" s="7">
        <v>1997</v>
      </c>
      <c r="L21" s="7">
        <v>1998</v>
      </c>
      <c r="M21" s="7">
        <v>1999</v>
      </c>
      <c r="N21" s="7">
        <v>2000</v>
      </c>
      <c r="O21" s="7">
        <v>2001</v>
      </c>
      <c r="P21" s="7">
        <v>2002</v>
      </c>
      <c r="Q21" s="7">
        <v>2003</v>
      </c>
      <c r="R21" s="7">
        <v>2004</v>
      </c>
      <c r="S21" s="7">
        <v>2005</v>
      </c>
      <c r="T21" s="7">
        <v>2006</v>
      </c>
      <c r="U21" s="7">
        <v>2007</v>
      </c>
      <c r="V21" s="7">
        <v>2008</v>
      </c>
      <c r="W21" s="7">
        <v>2009</v>
      </c>
      <c r="X21" s="7">
        <v>2010</v>
      </c>
      <c r="Y21" s="7">
        <v>2011</v>
      </c>
      <c r="Z21" s="7">
        <v>2012</v>
      </c>
      <c r="AA21" s="7">
        <v>2013</v>
      </c>
      <c r="AB21" s="7">
        <v>2014</v>
      </c>
      <c r="AC21" s="7">
        <v>2015</v>
      </c>
      <c r="AD21" s="7">
        <v>2016</v>
      </c>
      <c r="AE21" s="7">
        <v>2017</v>
      </c>
    </row>
    <row r="22" spans="1:34">
      <c r="A22" s="16" t="s">
        <v>38</v>
      </c>
      <c r="B22" s="19" t="s">
        <v>78</v>
      </c>
      <c r="C22" s="19" t="s">
        <v>93</v>
      </c>
      <c r="D22" s="17">
        <f>SUM('Pop data'!B8:B12)</f>
        <v>19552930</v>
      </c>
      <c r="E22" s="17">
        <f>SUM('Pop data'!C8:C12)</f>
        <v>20125277</v>
      </c>
      <c r="F22" s="17">
        <f>SUM('Pop data'!D8:D12)</f>
        <v>20722167</v>
      </c>
      <c r="G22" s="17">
        <f>SUM('Pop data'!E8:E12)</f>
        <v>21347605</v>
      </c>
      <c r="H22" s="17">
        <f>SUM('Pop data'!F8:F12)</f>
        <v>22003216</v>
      </c>
      <c r="I22" s="17">
        <f>SUM('Pop data'!G8:G12)</f>
        <v>22692345</v>
      </c>
      <c r="J22" s="17">
        <f>SUM('Pop data'!H8:H12)</f>
        <v>23437364</v>
      </c>
      <c r="K22" s="17">
        <f>SUM('Pop data'!I8:I12)</f>
        <v>24219626</v>
      </c>
      <c r="L22" s="17">
        <f>SUM('Pop data'!J8:J12)</f>
        <v>25043226</v>
      </c>
      <c r="M22" s="17">
        <f>SUM('Pop data'!K8:K12)</f>
        <v>25908192</v>
      </c>
      <c r="N22" s="17">
        <f>SUM('Pop data'!L8:L12)</f>
        <v>26836772</v>
      </c>
      <c r="O22" s="17">
        <f>SUM('Pop data'!M8:M12)</f>
        <v>27785531</v>
      </c>
      <c r="P22" s="17">
        <f>SUM('Pop data'!N8:N12)</f>
        <v>28760290</v>
      </c>
      <c r="Q22" s="17">
        <f>SUM('Pop data'!O8:O12)</f>
        <v>29773815</v>
      </c>
      <c r="R22" s="17">
        <f>SUM('Pop data'!P8:P12)</f>
        <v>30847531</v>
      </c>
      <c r="S22" s="17">
        <f>SUM('Pop data'!Q8:Q12)</f>
        <v>31878247</v>
      </c>
      <c r="T22" s="17">
        <f>SUM('Pop data'!R8:R12)</f>
        <v>32881499</v>
      </c>
      <c r="U22" s="17">
        <f>SUM('Pop data'!S8:S12)</f>
        <v>33910391</v>
      </c>
      <c r="V22" s="17">
        <f>SUM('Pop data'!T8:T12)</f>
        <v>34959486</v>
      </c>
      <c r="W22" s="17">
        <f>SUM('Pop data'!U8:U12)</f>
        <v>36023884</v>
      </c>
      <c r="X22" s="17">
        <f>SUM('Pop data'!V8:V12)</f>
        <v>37098397</v>
      </c>
      <c r="Y22" s="17">
        <f>SUM('Pop data'!W8:W12)</f>
        <v>38180854</v>
      </c>
      <c r="Z22" s="17">
        <f>SUM('Pop data'!X8:X12)</f>
        <v>39267635</v>
      </c>
      <c r="AA22" s="17">
        <f>SUM('Pop data'!Y8:Y12)</f>
        <v>40365864</v>
      </c>
      <c r="AB22" s="17">
        <f>SUM('Pop data'!Z8:Z12)</f>
        <v>41485375</v>
      </c>
      <c r="AC22" s="17">
        <f>SUM('Pop data'!AA8:AA12)</f>
        <v>42645928</v>
      </c>
      <c r="AD22" s="17">
        <f>SUM('Pop data'!AB8:AB12)</f>
        <v>43844663</v>
      </c>
      <c r="AE22" s="17">
        <f>SUM('Pop data'!AC8:AC12)</f>
        <v>45076503</v>
      </c>
    </row>
    <row r="23" spans="1:34">
      <c r="A23" s="8" t="s">
        <v>39</v>
      </c>
      <c r="B23" s="7"/>
      <c r="C23" s="7"/>
      <c r="D23" s="8">
        <f>SUM('Mortality data'!B8:B12)</f>
        <v>6.4629434504991146E-2</v>
      </c>
      <c r="E23" s="8">
        <f>SUM('Mortality data'!C8:C12)</f>
        <v>6.2935692453825673E-2</v>
      </c>
      <c r="F23" s="8">
        <f>SUM('Mortality data'!D8:D12)</f>
        <v>6.1289763265978771E-2</v>
      </c>
      <c r="G23" s="8">
        <f>SUM('Mortality data'!E8:E12)</f>
        <v>5.9706182053053336E-2</v>
      </c>
      <c r="H23" s="8">
        <f>SUM('Mortality data'!F8:F12)</f>
        <v>5.823809478326443E-2</v>
      </c>
      <c r="I23" s="8">
        <f>SUM('Mortality data'!G8:G12)</f>
        <v>6.5610663611302508E-2</v>
      </c>
      <c r="J23" s="8">
        <f>SUM('Mortality data'!H8:H12)</f>
        <v>6.3690465053176992E-2</v>
      </c>
      <c r="K23" s="8">
        <f>SUM('Mortality data'!I8:I12)</f>
        <v>6.1859016424412078E-2</v>
      </c>
      <c r="L23" s="8">
        <f>SUM('Mortality data'!J8:J12)</f>
        <v>6.0101665231634155E-2</v>
      </c>
      <c r="M23" s="8">
        <f>SUM('Mortality data'!K8:K12)</f>
        <v>5.8484209028512757E-2</v>
      </c>
      <c r="N23" s="8">
        <f>SUM('Mortality data'!L8:L12)</f>
        <v>6.5932098878812573E-2</v>
      </c>
      <c r="O23" s="8">
        <f>SUM('Mortality data'!M8:M12)</f>
        <v>6.3662348364820681E-2</v>
      </c>
      <c r="P23" s="8">
        <f>SUM('Mortality data'!N8:N12)</f>
        <v>6.1531167562298913E-2</v>
      </c>
      <c r="Q23" s="8">
        <f>SUM('Mortality data'!O8:O12)</f>
        <v>5.9435029371933026E-2</v>
      </c>
      <c r="R23" s="8">
        <f>SUM('Mortality data'!P8:P12)</f>
        <v>5.7241864832262651E-2</v>
      </c>
      <c r="S23" s="8">
        <f>SUM('Mortality data'!Q8:Q12)</f>
        <v>5.8441764883200742E-2</v>
      </c>
      <c r="T23" s="8">
        <f>SUM('Mortality data'!R8:R12)</f>
        <v>5.6758074174758616E-2</v>
      </c>
      <c r="U23" s="8">
        <f>SUM('Mortality data'!S8:S12)</f>
        <v>5.5015127198287134E-2</v>
      </c>
      <c r="V23" s="8">
        <f>SUM('Mortality data'!T8:T12)</f>
        <v>5.3254203305024617E-2</v>
      </c>
      <c r="W23" s="8">
        <f>SUM('Mortality data'!U8:U12)</f>
        <v>5.1520013471295645E-2</v>
      </c>
      <c r="X23" s="8">
        <f>SUM('Mortality data'!V8:V12)</f>
        <v>5.4123323694024464E-2</v>
      </c>
      <c r="Y23" s="8">
        <f>SUM('Mortality data'!W8:W12)</f>
        <v>5.2402561744315457E-2</v>
      </c>
      <c r="Z23" s="8">
        <f>SUM('Mortality data'!X8:X12)</f>
        <v>5.0786591283227274E-2</v>
      </c>
      <c r="AA23" s="8">
        <f>SUM('Mortality data'!Y8:Y12)</f>
        <v>4.9257052564126311E-2</v>
      </c>
      <c r="AB23" s="8">
        <f>SUM('Mortality data'!Z8:Z12)</f>
        <v>4.7796168489229088E-2</v>
      </c>
      <c r="AC23" s="8">
        <f>SUM('Mortality data'!AA8:AA12)</f>
        <v>5.0041907065267337E-2</v>
      </c>
      <c r="AD23" s="8">
        <f>SUM('Mortality data'!AB8:AB12)</f>
        <v>4.8552535660849896E-2</v>
      </c>
      <c r="AE23" s="8">
        <f>SUM('Mortality data'!AC8:AC12)</f>
        <v>4.710053322216505E-2</v>
      </c>
    </row>
    <row r="24" spans="1:34">
      <c r="A24" s="8" t="s">
        <v>40</v>
      </c>
      <c r="B24" s="7"/>
      <c r="C24" s="7"/>
      <c r="D24" s="17">
        <f>SUMPRODUCT('Mortality data'!B8:B12, 'Pop data'!B8:B12)</f>
        <v>235351.80000000002</v>
      </c>
      <c r="E24" s="17">
        <f>SUMPRODUCT('Mortality data'!C8:C12, 'Pop data'!C8:C12)</f>
        <v>235351.8</v>
      </c>
      <c r="F24" s="17">
        <f>SUMPRODUCT('Mortality data'!D8:D12, 'Pop data'!D8:D12)</f>
        <v>235351.80000000002</v>
      </c>
      <c r="G24" s="17">
        <f>SUMPRODUCT('Mortality data'!E8:E12, 'Pop data'!E8:E12)</f>
        <v>235351.8</v>
      </c>
      <c r="H24" s="17">
        <f>SUMPRODUCT('Mortality data'!F8:F12, 'Pop data'!F8:F12)</f>
        <v>235351.8</v>
      </c>
      <c r="I24" s="17">
        <f>SUMPRODUCT('Mortality data'!G8:G12, 'Pop data'!G8:G12)</f>
        <v>273395.20000000001</v>
      </c>
      <c r="J24" s="17">
        <f>SUMPRODUCT('Mortality data'!H8:H12, 'Pop data'!H8:H12)</f>
        <v>273395.20000000001</v>
      </c>
      <c r="K24" s="17">
        <f>SUMPRODUCT('Mortality data'!I8:I12, 'Pop data'!I8:I12)</f>
        <v>273395.20000000001</v>
      </c>
      <c r="L24" s="17">
        <f>SUMPRODUCT('Mortality data'!J8:J12, 'Pop data'!J8:J12)</f>
        <v>273395.20000000001</v>
      </c>
      <c r="M24" s="17">
        <f>SUMPRODUCT('Mortality data'!K8:K12, 'Pop data'!K8:K12)</f>
        <v>273395.20000000001</v>
      </c>
      <c r="N24" s="17">
        <f>SUMPRODUCT('Mortality data'!L8:L12, 'Pop data'!L8:L12)</f>
        <v>321739.59999999998</v>
      </c>
      <c r="O24" s="17">
        <f>SUMPRODUCT('Mortality data'!M8:M12, 'Pop data'!M8:M12)</f>
        <v>321739.59999999998</v>
      </c>
      <c r="P24" s="17">
        <f>SUMPRODUCT('Mortality data'!N8:N12, 'Pop data'!N8:N12)</f>
        <v>321739.59999999998</v>
      </c>
      <c r="Q24" s="17">
        <f>SUMPRODUCT('Mortality data'!O8:O12, 'Pop data'!O8:O12)</f>
        <v>321739.59999999998</v>
      </c>
      <c r="R24" s="17">
        <f>SUMPRODUCT('Mortality data'!P8:P12, 'Pop data'!P8:P12)</f>
        <v>321739.59999999998</v>
      </c>
      <c r="S24" s="17">
        <f>SUMPRODUCT('Mortality data'!Q8:Q12, 'Pop data'!Q8:Q12)</f>
        <v>340690</v>
      </c>
      <c r="T24" s="17">
        <f>SUMPRODUCT('Mortality data'!R8:R12, 'Pop data'!R8:R12)</f>
        <v>340690.00000000006</v>
      </c>
      <c r="U24" s="17">
        <f>SUMPRODUCT('Mortality data'!S8:S12, 'Pop data'!S8:S12)</f>
        <v>340690</v>
      </c>
      <c r="V24" s="17">
        <f>SUMPRODUCT('Mortality data'!T8:T12, 'Pop data'!T8:T12)</f>
        <v>340690.00000000006</v>
      </c>
      <c r="W24" s="17">
        <f>SUMPRODUCT('Mortality data'!U8:U12, 'Pop data'!U8:U12)</f>
        <v>340690.00000000006</v>
      </c>
      <c r="X24" s="17">
        <f>SUMPRODUCT('Mortality data'!V8:V12, 'Pop data'!V8:V12)</f>
        <v>371434.4</v>
      </c>
      <c r="Y24" s="17">
        <f>SUMPRODUCT('Mortality data'!W8:W12, 'Pop data'!W8:W12)</f>
        <v>371434.4</v>
      </c>
      <c r="Z24" s="17">
        <f>SUMPRODUCT('Mortality data'!X8:X12, 'Pop data'!X8:X12)</f>
        <v>371434.4</v>
      </c>
      <c r="AA24" s="17">
        <f>SUMPRODUCT('Mortality data'!Y8:Y12, 'Pop data'!Y8:Y12)</f>
        <v>371434.4</v>
      </c>
      <c r="AB24" s="17">
        <f>SUMPRODUCT('Mortality data'!Z8:Z12, 'Pop data'!Z8:Z12)</f>
        <v>371434.4</v>
      </c>
      <c r="AC24" s="17">
        <f>SUMPRODUCT('Mortality data'!AA8:AA12, 'Pop data'!AA8:AA12)</f>
        <v>400538</v>
      </c>
      <c r="AD24" s="17">
        <f>SUMPRODUCT('Mortality data'!AB8:AB12, 'Pop data'!AB8:AB12)</f>
        <v>400538</v>
      </c>
      <c r="AE24" s="17">
        <f>SUMPRODUCT('Mortality data'!AC8:AC12, 'Pop data'!AC8:AC12)</f>
        <v>400538</v>
      </c>
      <c r="AF24" s="18" t="s">
        <v>49</v>
      </c>
      <c r="AG24" s="8" t="s">
        <v>41</v>
      </c>
      <c r="AH24" s="8" t="s">
        <v>42</v>
      </c>
    </row>
    <row r="25" spans="1:34">
      <c r="A25" s="8" t="s">
        <v>43</v>
      </c>
      <c r="B25" s="7"/>
      <c r="C25" s="7"/>
      <c r="D25" s="8">
        <f t="shared" ref="D25" si="3">D24/D22</f>
        <v>1.2036651284487799E-2</v>
      </c>
      <c r="E25" s="8">
        <f t="shared" ref="E25" si="4">E24/E22</f>
        <v>1.169433841829854E-2</v>
      </c>
      <c r="F25" s="8">
        <f t="shared" ref="F25" si="5">F24/F22</f>
        <v>1.1357489783766342E-2</v>
      </c>
      <c r="G25" s="8">
        <f t="shared" ref="G25" si="6">G24/G22</f>
        <v>1.1024740246036967E-2</v>
      </c>
      <c r="H25" s="8">
        <f t="shared" ref="H25" si="7">H24/H22</f>
        <v>1.0696245494295015E-2</v>
      </c>
      <c r="I25" s="8">
        <f t="shared" ref="I25" si="8">I24/I22</f>
        <v>1.2047904260225201E-2</v>
      </c>
      <c r="J25" s="8">
        <f t="shared" ref="J25" si="9">J24/J22</f>
        <v>1.166492955436456E-2</v>
      </c>
      <c r="K25" s="8">
        <f t="shared" ref="K25" si="10">K24/K22</f>
        <v>1.1288167703332826E-2</v>
      </c>
      <c r="L25" s="8">
        <f t="shared" ref="L25" si="11">L24/L22</f>
        <v>1.0916932187570404E-2</v>
      </c>
      <c r="M25" s="8">
        <f t="shared" ref="M25" si="12">M24/M22</f>
        <v>1.0552461553473126E-2</v>
      </c>
      <c r="N25" s="8">
        <f t="shared" ref="N25" si="13">N24/N22</f>
        <v>1.1988759303838777E-2</v>
      </c>
      <c r="O25" s="8">
        <f t="shared" ref="O25" si="14">O24/O22</f>
        <v>1.1579393605974275E-2</v>
      </c>
      <c r="P25" s="8">
        <f t="shared" ref="P25" si="15">P24/P22</f>
        <v>1.1186938657433565E-2</v>
      </c>
      <c r="Q25" s="8">
        <f t="shared" ref="Q25" si="16">Q24/Q22</f>
        <v>1.0806126121224302E-2</v>
      </c>
      <c r="R25" s="8">
        <f t="shared" ref="R25" si="17">R24/R22</f>
        <v>1.0429995191511436E-2</v>
      </c>
      <c r="S25" s="8">
        <f t="shared" ref="S25" si="18">S24/S22</f>
        <v>1.0687225053498079E-2</v>
      </c>
      <c r="T25" s="8">
        <f t="shared" ref="T25" si="19">T24/T22</f>
        <v>1.0361145639984359E-2</v>
      </c>
      <c r="U25" s="8">
        <f t="shared" ref="U25" si="20">U24/U22</f>
        <v>1.0046772978819384E-2</v>
      </c>
      <c r="V25" s="8">
        <f t="shared" ref="V25" si="21">V24/V22</f>
        <v>9.745280579926149E-3</v>
      </c>
      <c r="W25" s="8">
        <f t="shared" ref="W25" si="22">W24/W22</f>
        <v>9.4573366936224878E-3</v>
      </c>
      <c r="X25" s="8">
        <f t="shared" ref="X25" si="23">X24/X22</f>
        <v>1.0012141494954621E-2</v>
      </c>
      <c r="Y25" s="8">
        <f t="shared" ref="Y25" si="24">Y24/Y22</f>
        <v>9.7282894719955722E-3</v>
      </c>
      <c r="Z25" s="8">
        <f t="shared" ref="Z25" si="25">Z24/Z22</f>
        <v>9.459046871552107E-3</v>
      </c>
      <c r="AA25" s="8">
        <f t="shared" ref="AA25" si="26">AA24/AA22</f>
        <v>9.2016957694749206E-3</v>
      </c>
      <c r="AB25" s="8">
        <f t="shared" ref="AB25" si="27">AB24/AB22</f>
        <v>8.9533817640554056E-3</v>
      </c>
      <c r="AC25" s="8">
        <f t="shared" ref="AC25" si="28">AC24/AC22</f>
        <v>9.3921745588465087E-3</v>
      </c>
      <c r="AD25" s="8">
        <f t="shared" ref="AD25" si="29">AD24/AD22</f>
        <v>9.1353878121950664E-3</v>
      </c>
      <c r="AE25" s="8">
        <f t="shared" ref="AE25" si="30">AE24/AE22</f>
        <v>8.8857380972965014E-3</v>
      </c>
      <c r="AF25" s="18">
        <f>AVERAGE(D25:AE25)</f>
        <v>1.0512024648287654E-2</v>
      </c>
      <c r="AG25" s="8">
        <f>AVERAGE(N25:Y25)</f>
        <v>1.0502450399398585E-2</v>
      </c>
      <c r="AH25" s="8">
        <f>AVERAGE(Z25:AE25)</f>
        <v>9.1712374789034191E-3</v>
      </c>
    </row>
    <row r="26" spans="1:3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4">
      <c r="A27" s="7" t="s">
        <v>50</v>
      </c>
      <c r="B27" s="7" t="s">
        <v>36</v>
      </c>
      <c r="C27" s="7" t="s">
        <v>37</v>
      </c>
      <c r="D27" s="7">
        <v>1990</v>
      </c>
      <c r="E27" s="7">
        <v>1991</v>
      </c>
      <c r="F27" s="7">
        <v>1992</v>
      </c>
      <c r="G27" s="7">
        <v>1993</v>
      </c>
      <c r="H27" s="7">
        <v>1994</v>
      </c>
      <c r="I27" s="7">
        <v>1995</v>
      </c>
      <c r="J27" s="7">
        <v>1996</v>
      </c>
      <c r="K27" s="7">
        <v>1997</v>
      </c>
      <c r="L27" s="7">
        <v>1998</v>
      </c>
      <c r="M27" s="7">
        <v>1999</v>
      </c>
      <c r="N27" s="7">
        <v>2000</v>
      </c>
      <c r="O27" s="7">
        <v>2001</v>
      </c>
      <c r="P27" s="7">
        <v>2002</v>
      </c>
      <c r="Q27" s="7">
        <v>2003</v>
      </c>
      <c r="R27" s="7">
        <v>2004</v>
      </c>
      <c r="S27" s="7">
        <v>2005</v>
      </c>
      <c r="T27" s="7">
        <v>2006</v>
      </c>
      <c r="U27" s="7">
        <v>2007</v>
      </c>
      <c r="V27" s="7">
        <v>2008</v>
      </c>
      <c r="W27" s="7">
        <v>2009</v>
      </c>
      <c r="X27" s="7">
        <v>2010</v>
      </c>
      <c r="Y27" s="7">
        <v>2011</v>
      </c>
      <c r="Z27" s="7">
        <v>2012</v>
      </c>
      <c r="AA27" s="7">
        <v>2013</v>
      </c>
      <c r="AB27" s="7">
        <v>2014</v>
      </c>
      <c r="AC27" s="7">
        <v>2015</v>
      </c>
      <c r="AD27" s="7">
        <v>2016</v>
      </c>
      <c r="AE27" s="7">
        <v>2017</v>
      </c>
    </row>
    <row r="28" spans="1:34">
      <c r="A28" s="16" t="s">
        <v>38</v>
      </c>
      <c r="B28" s="7" t="s">
        <v>14</v>
      </c>
      <c r="C28" s="7" t="s">
        <v>99</v>
      </c>
      <c r="D28" s="17">
        <f>'Pop data'!B13</f>
        <v>2131604</v>
      </c>
      <c r="E28" s="17">
        <f>'Pop data'!C13</f>
        <v>2176911</v>
      </c>
      <c r="F28" s="17">
        <f>'Pop data'!D13</f>
        <v>2229444</v>
      </c>
      <c r="G28" s="17">
        <f>'Pop data'!E13</f>
        <v>2286836</v>
      </c>
      <c r="H28" s="17">
        <f>'Pop data'!F13</f>
        <v>2348214</v>
      </c>
      <c r="I28" s="17">
        <f>'Pop data'!G13</f>
        <v>2412493</v>
      </c>
      <c r="J28" s="17">
        <f>'Pop data'!H13</f>
        <v>2461170</v>
      </c>
      <c r="K28" s="17">
        <f>'Pop data'!I13</f>
        <v>2512929</v>
      </c>
      <c r="L28" s="17">
        <f>'Pop data'!J13</f>
        <v>2562661</v>
      </c>
      <c r="M28" s="17">
        <f>'Pop data'!K13</f>
        <v>2606797</v>
      </c>
      <c r="N28" s="17">
        <f>'Pop data'!L13</f>
        <v>2618942</v>
      </c>
      <c r="O28" s="17">
        <f>'Pop data'!M13</f>
        <v>2658680</v>
      </c>
      <c r="P28" s="17">
        <f>'Pop data'!N13</f>
        <v>2696789</v>
      </c>
      <c r="Q28" s="17">
        <f>'Pop data'!O13</f>
        <v>2727066</v>
      </c>
      <c r="R28" s="17">
        <f>'Pop data'!P13</f>
        <v>2727851</v>
      </c>
      <c r="S28" s="17">
        <f>'Pop data'!Q13</f>
        <v>2822310</v>
      </c>
      <c r="T28" s="17">
        <f>'Pop data'!R13</f>
        <v>2952500</v>
      </c>
      <c r="U28" s="17">
        <f>'Pop data'!S13</f>
        <v>3064512</v>
      </c>
      <c r="V28" s="17">
        <f>'Pop data'!T13</f>
        <v>3176842</v>
      </c>
      <c r="W28" s="17">
        <f>'Pop data'!U13</f>
        <v>3318878</v>
      </c>
      <c r="X28" s="17">
        <f>'Pop data'!V13</f>
        <v>3412812</v>
      </c>
      <c r="Y28" s="17">
        <f>'Pop data'!W13</f>
        <v>3484904</v>
      </c>
      <c r="Z28" s="17">
        <f>'Pop data'!X13</f>
        <v>3595539</v>
      </c>
      <c r="AA28" s="17">
        <f>'Pop data'!Y13</f>
        <v>3738031</v>
      </c>
      <c r="AB28" s="17">
        <f>'Pop data'!Z13</f>
        <v>3903167</v>
      </c>
      <c r="AC28" s="17">
        <f>'Pop data'!AA13</f>
        <v>4080683</v>
      </c>
      <c r="AD28" s="17">
        <f>'Pop data'!AB13</f>
        <v>4262610</v>
      </c>
      <c r="AE28" s="17">
        <f>'Pop data'!AC13</f>
        <v>4439567</v>
      </c>
    </row>
    <row r="29" spans="1:34">
      <c r="A29" s="8" t="s">
        <v>39</v>
      </c>
      <c r="B29" s="7"/>
      <c r="C29" s="7"/>
      <c r="D29" s="8">
        <f>'Mortality data'!B13</f>
        <v>2.5980716868611618E-2</v>
      </c>
      <c r="E29" s="8">
        <f>'Mortality data'!C13</f>
        <v>2.5439992723634543E-2</v>
      </c>
      <c r="F29" s="8">
        <f>'Mortality data'!D13</f>
        <v>2.4840543202699867E-2</v>
      </c>
      <c r="G29" s="8">
        <f>'Mortality data'!E13</f>
        <v>2.4217127944461254E-2</v>
      </c>
      <c r="H29" s="8">
        <f>'Mortality data'!F13</f>
        <v>2.3584136709856939E-2</v>
      </c>
      <c r="I29" s="8">
        <f>'Mortality data'!G13</f>
        <v>2.6748181238246082E-2</v>
      </c>
      <c r="J29" s="8">
        <f>'Mortality data'!H13</f>
        <v>2.6219155929903259E-2</v>
      </c>
      <c r="K29" s="8">
        <f>'Mortality data'!I13</f>
        <v>2.5679117874002809E-2</v>
      </c>
      <c r="L29" s="8">
        <f>'Mortality data'!J13</f>
        <v>2.5180778885697329E-2</v>
      </c>
      <c r="M29" s="8">
        <f>'Mortality data'!K13</f>
        <v>2.4754440027359246E-2</v>
      </c>
      <c r="N29" s="8">
        <f>'Mortality data'!L13</f>
        <v>2.8340146517181364E-2</v>
      </c>
      <c r="O29" s="8">
        <f>'Mortality data'!M13</f>
        <v>2.7916560097491987E-2</v>
      </c>
      <c r="P29" s="8">
        <f>'Mortality data'!N13</f>
        <v>2.7522064203020703E-2</v>
      </c>
      <c r="Q29" s="8">
        <f>'Mortality data'!O13</f>
        <v>2.7216503010928227E-2</v>
      </c>
      <c r="R29" s="8">
        <f>'Mortality data'!P13</f>
        <v>2.7208670854823081E-2</v>
      </c>
      <c r="S29" s="8">
        <f>'Mortality data'!Q13</f>
        <v>2.6901084572566444E-2</v>
      </c>
      <c r="T29" s="8">
        <f>'Mortality data'!R13</f>
        <v>2.5714885690093139E-2</v>
      </c>
      <c r="U29" s="8">
        <f>'Mortality data'!S13</f>
        <v>2.4774972328383767E-2</v>
      </c>
      <c r="V29" s="8">
        <f>'Mortality data'!T13</f>
        <v>2.3898953740853338E-2</v>
      </c>
      <c r="W29" s="8">
        <f>'Mortality data'!U13</f>
        <v>2.2876164776168332E-2</v>
      </c>
      <c r="X29" s="8">
        <f>'Mortality data'!V13</f>
        <v>2.3384470049917783E-2</v>
      </c>
      <c r="Y29" s="8">
        <f>'Mortality data'!W13</f>
        <v>2.2900716920753055E-2</v>
      </c>
      <c r="Z29" s="8">
        <f>'Mortality data'!X13</f>
        <v>2.2196060173453828E-2</v>
      </c>
      <c r="AA29" s="8">
        <f>'Mortality data'!Y13</f>
        <v>2.1349956701803705E-2</v>
      </c>
      <c r="AB29" s="8">
        <f>'Mortality data'!Z13</f>
        <v>2.0446678299954883E-2</v>
      </c>
      <c r="AC29" s="8">
        <f>'Mortality data'!AA13</f>
        <v>2.0923801236214623E-2</v>
      </c>
      <c r="AD29" s="8">
        <f>'Mortality data'!AB13</f>
        <v>2.0030779264347428E-2</v>
      </c>
      <c r="AE29" s="8">
        <f>'Mortality data'!AC13</f>
        <v>1.9232371084837777E-2</v>
      </c>
    </row>
    <row r="30" spans="1:34">
      <c r="A30" s="8" t="s">
        <v>40</v>
      </c>
      <c r="B30" s="7"/>
      <c r="C30" s="7"/>
      <c r="D30" s="17">
        <f>SUMPRODUCT('Mortality data'!B13, 'Pop data'!B13)</f>
        <v>55380.6</v>
      </c>
      <c r="E30" s="17">
        <f>SUMPRODUCT('Mortality data'!C13, 'Pop data'!C13)</f>
        <v>55380.6</v>
      </c>
      <c r="F30" s="17">
        <f>SUMPRODUCT('Mortality data'!D13, 'Pop data'!D13)</f>
        <v>55380.600000000006</v>
      </c>
      <c r="G30" s="17">
        <f>SUMPRODUCT('Mortality data'!E13, 'Pop data'!E13)</f>
        <v>55380.6</v>
      </c>
      <c r="H30" s="17">
        <f>SUMPRODUCT('Mortality data'!F13, 'Pop data'!F13)</f>
        <v>55380.600000000006</v>
      </c>
      <c r="I30" s="17">
        <f>SUMPRODUCT('Mortality data'!G13, 'Pop data'!G13)</f>
        <v>64529.8</v>
      </c>
      <c r="J30" s="17">
        <f>SUMPRODUCT('Mortality data'!H13, 'Pop data'!H13)</f>
        <v>64529.8</v>
      </c>
      <c r="K30" s="17">
        <f>SUMPRODUCT('Mortality data'!I13, 'Pop data'!I13)</f>
        <v>64529.8</v>
      </c>
      <c r="L30" s="17">
        <f>SUMPRODUCT('Mortality data'!J13, 'Pop data'!J13)</f>
        <v>64529.8</v>
      </c>
      <c r="M30" s="17">
        <f>SUMPRODUCT('Mortality data'!K13, 'Pop data'!K13)</f>
        <v>64529.8</v>
      </c>
      <c r="N30" s="17">
        <f>SUMPRODUCT('Mortality data'!L13, 'Pop data'!L13)</f>
        <v>74221.2</v>
      </c>
      <c r="O30" s="17">
        <f>SUMPRODUCT('Mortality data'!M13, 'Pop data'!M13)</f>
        <v>74221.2</v>
      </c>
      <c r="P30" s="17">
        <f>SUMPRODUCT('Mortality data'!N13, 'Pop data'!N13)</f>
        <v>74221.2</v>
      </c>
      <c r="Q30" s="17">
        <f>SUMPRODUCT('Mortality data'!O13, 'Pop data'!O13)</f>
        <v>74221.2</v>
      </c>
      <c r="R30" s="17">
        <f>SUMPRODUCT('Mortality data'!P13, 'Pop data'!P13)</f>
        <v>74221.2</v>
      </c>
      <c r="S30" s="17">
        <f>SUMPRODUCT('Mortality data'!Q13, 'Pop data'!Q13)</f>
        <v>75923.199999999997</v>
      </c>
      <c r="T30" s="17">
        <f>SUMPRODUCT('Mortality data'!R13, 'Pop data'!R13)</f>
        <v>75923.199999999997</v>
      </c>
      <c r="U30" s="17">
        <f>SUMPRODUCT('Mortality data'!S13, 'Pop data'!S13)</f>
        <v>75923.199999999997</v>
      </c>
      <c r="V30" s="17">
        <f>SUMPRODUCT('Mortality data'!T13, 'Pop data'!T13)</f>
        <v>75923.199999999997</v>
      </c>
      <c r="W30" s="17">
        <f>SUMPRODUCT('Mortality data'!U13, 'Pop data'!U13)</f>
        <v>75923.199999999997</v>
      </c>
      <c r="X30" s="17">
        <f>SUMPRODUCT('Mortality data'!V13, 'Pop data'!V13)</f>
        <v>79806.8</v>
      </c>
      <c r="Y30" s="17">
        <f>SUMPRODUCT('Mortality data'!W13, 'Pop data'!W13)</f>
        <v>79806.8</v>
      </c>
      <c r="Z30" s="17">
        <f>SUMPRODUCT('Mortality data'!X13, 'Pop data'!X13)</f>
        <v>79806.8</v>
      </c>
      <c r="AA30" s="17">
        <f>SUMPRODUCT('Mortality data'!Y13, 'Pop data'!Y13)</f>
        <v>79806.8</v>
      </c>
      <c r="AB30" s="17">
        <f>SUMPRODUCT('Mortality data'!Z13, 'Pop data'!Z13)</f>
        <v>79806.8</v>
      </c>
      <c r="AC30" s="17">
        <f>SUMPRODUCT('Mortality data'!AA13, 'Pop data'!AA13)</f>
        <v>85383.4</v>
      </c>
      <c r="AD30" s="17">
        <f>SUMPRODUCT('Mortality data'!AB13, 'Pop data'!AB13)</f>
        <v>85383.4</v>
      </c>
      <c r="AE30" s="17">
        <f>SUMPRODUCT('Mortality data'!AC13, 'Pop data'!AC13)</f>
        <v>85383.4</v>
      </c>
      <c r="AF30" s="18" t="s">
        <v>51</v>
      </c>
      <c r="AG30" s="8" t="s">
        <v>41</v>
      </c>
      <c r="AH30" s="8" t="s">
        <v>42</v>
      </c>
    </row>
    <row r="31" spans="1:34">
      <c r="A31" s="8" t="s">
        <v>43</v>
      </c>
      <c r="B31" s="7"/>
      <c r="C31" s="7"/>
      <c r="D31" s="8">
        <f t="shared" ref="D31" si="31">D30/D28</f>
        <v>2.5980716868611618E-2</v>
      </c>
      <c r="E31" s="8">
        <f t="shared" ref="E31" si="32">E30/E28</f>
        <v>2.5439992723634543E-2</v>
      </c>
      <c r="F31" s="8">
        <f t="shared" ref="F31" si="33">F30/F28</f>
        <v>2.4840543202699867E-2</v>
      </c>
      <c r="G31" s="8">
        <f t="shared" ref="G31" si="34">G30/G28</f>
        <v>2.4217127944461254E-2</v>
      </c>
      <c r="H31" s="8">
        <f t="shared" ref="H31" si="35">H30/H28</f>
        <v>2.3584136709856939E-2</v>
      </c>
      <c r="I31" s="8">
        <f t="shared" ref="I31" si="36">I30/I28</f>
        <v>2.6748181238246082E-2</v>
      </c>
      <c r="J31" s="8">
        <f t="shared" ref="J31" si="37">J30/J28</f>
        <v>2.6219155929903259E-2</v>
      </c>
      <c r="K31" s="8">
        <f t="shared" ref="K31" si="38">K30/K28</f>
        <v>2.5679117874002809E-2</v>
      </c>
      <c r="L31" s="8">
        <f t="shared" ref="L31" si="39">L30/L28</f>
        <v>2.5180778885697329E-2</v>
      </c>
      <c r="M31" s="8">
        <f t="shared" ref="M31" si="40">M30/M28</f>
        <v>2.4754440027359246E-2</v>
      </c>
      <c r="N31" s="8">
        <f t="shared" ref="N31" si="41">N30/N28</f>
        <v>2.8340146517181364E-2</v>
      </c>
      <c r="O31" s="8">
        <f t="shared" ref="O31" si="42">O30/O28</f>
        <v>2.7916560097491987E-2</v>
      </c>
      <c r="P31" s="8">
        <f t="shared" ref="P31" si="43">P30/P28</f>
        <v>2.7522064203020703E-2</v>
      </c>
      <c r="Q31" s="8">
        <f t="shared" ref="Q31" si="44">Q30/Q28</f>
        <v>2.7216503010928227E-2</v>
      </c>
      <c r="R31" s="8">
        <f t="shared" ref="R31" si="45">R30/R28</f>
        <v>2.7208670854823081E-2</v>
      </c>
      <c r="S31" s="8">
        <f t="shared" ref="S31" si="46">S30/S28</f>
        <v>2.6901084572566444E-2</v>
      </c>
      <c r="T31" s="8">
        <f t="shared" ref="T31" si="47">T30/T28</f>
        <v>2.5714885690093139E-2</v>
      </c>
      <c r="U31" s="8">
        <f t="shared" ref="U31" si="48">U30/U28</f>
        <v>2.4774972328383767E-2</v>
      </c>
      <c r="V31" s="8">
        <f t="shared" ref="V31" si="49">V30/V28</f>
        <v>2.3898953740853338E-2</v>
      </c>
      <c r="W31" s="8">
        <f t="shared" ref="W31" si="50">W30/W28</f>
        <v>2.2876164776168332E-2</v>
      </c>
      <c r="X31" s="8">
        <f t="shared" ref="X31" si="51">X30/X28</f>
        <v>2.3384470049917783E-2</v>
      </c>
      <c r="Y31" s="8">
        <f t="shared" ref="Y31" si="52">Y30/Y28</f>
        <v>2.2900716920753055E-2</v>
      </c>
      <c r="Z31" s="8">
        <f t="shared" ref="Z31" si="53">Z30/Z28</f>
        <v>2.2196060173453828E-2</v>
      </c>
      <c r="AA31" s="8">
        <f t="shared" ref="AA31" si="54">AA30/AA28</f>
        <v>2.1349956701803705E-2</v>
      </c>
      <c r="AB31" s="8">
        <f t="shared" ref="AB31" si="55">AB30/AB28</f>
        <v>2.0446678299954883E-2</v>
      </c>
      <c r="AC31" s="8">
        <f t="shared" ref="AC31" si="56">AC30/AC28</f>
        <v>2.0923801236214623E-2</v>
      </c>
      <c r="AD31" s="8">
        <f t="shared" ref="AD31" si="57">AD30/AD28</f>
        <v>2.0030779264347428E-2</v>
      </c>
      <c r="AE31" s="8">
        <f t="shared" ref="AE31" si="58">AE30/AE28</f>
        <v>1.9232371084837777E-2</v>
      </c>
      <c r="AF31" s="18">
        <f>AVERAGE(D31:AE31)</f>
        <v>2.4481393961688084E-2</v>
      </c>
      <c r="AG31" s="8">
        <f>AVERAGE(N31:Y31)</f>
        <v>2.5721266063515106E-2</v>
      </c>
      <c r="AH31" s="8">
        <f>AVERAGE(Z31:AE31)</f>
        <v>2.0696607793435375E-2</v>
      </c>
    </row>
    <row r="32" spans="1:34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4">
      <c r="A33" s="7" t="s">
        <v>52</v>
      </c>
      <c r="B33" s="7" t="s">
        <v>36</v>
      </c>
      <c r="C33" s="7" t="s">
        <v>37</v>
      </c>
      <c r="D33" s="7">
        <v>1990</v>
      </c>
      <c r="E33" s="7">
        <v>1991</v>
      </c>
      <c r="F33" s="7">
        <v>1992</v>
      </c>
      <c r="G33" s="7">
        <v>1993</v>
      </c>
      <c r="H33" s="7">
        <v>1994</v>
      </c>
      <c r="I33" s="7">
        <v>1995</v>
      </c>
      <c r="J33" s="7">
        <v>1996</v>
      </c>
      <c r="K33" s="7">
        <v>1997</v>
      </c>
      <c r="L33" s="7">
        <v>1998</v>
      </c>
      <c r="M33" s="7">
        <v>1999</v>
      </c>
      <c r="N33" s="7">
        <v>2000</v>
      </c>
      <c r="O33" s="7">
        <v>2001</v>
      </c>
      <c r="P33" s="7">
        <v>2002</v>
      </c>
      <c r="Q33" s="7">
        <v>2003</v>
      </c>
      <c r="R33" s="7">
        <v>2004</v>
      </c>
      <c r="S33" s="7">
        <v>2005</v>
      </c>
      <c r="T33" s="7">
        <v>2006</v>
      </c>
      <c r="U33" s="7">
        <v>2007</v>
      </c>
      <c r="V33" s="7">
        <v>2008</v>
      </c>
      <c r="W33" s="7">
        <v>2009</v>
      </c>
      <c r="X33" s="7">
        <v>2010</v>
      </c>
      <c r="Y33" s="7">
        <v>2011</v>
      </c>
      <c r="Z33" s="7">
        <v>2012</v>
      </c>
      <c r="AA33" s="7">
        <v>2013</v>
      </c>
      <c r="AB33" s="7">
        <v>2014</v>
      </c>
      <c r="AC33" s="7">
        <v>2015</v>
      </c>
      <c r="AD33" s="7">
        <v>2016</v>
      </c>
      <c r="AE33" s="7">
        <v>2017</v>
      </c>
    </row>
    <row r="34" spans="1:34">
      <c r="A34" s="16" t="s">
        <v>38</v>
      </c>
      <c r="B34" s="7" t="s">
        <v>98</v>
      </c>
      <c r="C34" s="7" t="s">
        <v>100</v>
      </c>
      <c r="D34" s="17">
        <f>SUM('Pop data'!B14:B17)</f>
        <v>4598375</v>
      </c>
      <c r="E34" s="17">
        <f>SUM('Pop data'!C14:C17)</f>
        <v>4657782</v>
      </c>
      <c r="F34" s="17">
        <f>SUM('Pop data'!D14:D17)</f>
        <v>4717660</v>
      </c>
      <c r="G34" s="17">
        <f>SUM('Pop data'!E14:E17)</f>
        <v>4777970</v>
      </c>
      <c r="H34" s="17">
        <f>SUM('Pop data'!F14:F17)</f>
        <v>4839397</v>
      </c>
      <c r="I34" s="17">
        <f>SUM('Pop data'!G14:G17)</f>
        <v>4902739</v>
      </c>
      <c r="J34" s="17">
        <f>SUM('Pop data'!H14:H17)</f>
        <v>4966707</v>
      </c>
      <c r="K34" s="17">
        <f>SUM('Pop data'!I14:I17)</f>
        <v>5038017</v>
      </c>
      <c r="L34" s="17">
        <f>SUM('Pop data'!J14:J17)</f>
        <v>5114758</v>
      </c>
      <c r="M34" s="17">
        <f>SUM('Pop data'!K14:K17)</f>
        <v>5196476</v>
      </c>
      <c r="N34" s="17">
        <f>SUM('Pop data'!L14:L17)</f>
        <v>5282991</v>
      </c>
      <c r="O34" s="17">
        <f>SUM('Pop data'!M14:M17)</f>
        <v>5358267</v>
      </c>
      <c r="P34" s="17">
        <f>SUM('Pop data'!N14:N17)</f>
        <v>5443604</v>
      </c>
      <c r="Q34" s="17">
        <f>SUM('Pop data'!O14:O17)</f>
        <v>5532325</v>
      </c>
      <c r="R34" s="17">
        <f>SUM('Pop data'!P14:P17)</f>
        <v>5621688</v>
      </c>
      <c r="S34" s="17">
        <f>SUM('Pop data'!Q14:Q17)</f>
        <v>5689134</v>
      </c>
      <c r="T34" s="17">
        <f>SUM('Pop data'!R14:R17)</f>
        <v>5772783</v>
      </c>
      <c r="U34" s="17">
        <f>SUM('Pop data'!S14:S17)</f>
        <v>5865091</v>
      </c>
      <c r="V34" s="17">
        <f>SUM('Pop data'!T14:T17)</f>
        <v>5955000</v>
      </c>
      <c r="W34" s="17">
        <f>SUM('Pop data'!U14:U17)</f>
        <v>6022436</v>
      </c>
      <c r="X34" s="17">
        <f>SUM('Pop data'!V14:V17)</f>
        <v>6154444</v>
      </c>
      <c r="Y34" s="17">
        <f>SUM('Pop data'!W14:W17)</f>
        <v>6332386</v>
      </c>
      <c r="Z34" s="17">
        <f>SUM('Pop data'!X14:X17)</f>
        <v>6504110</v>
      </c>
      <c r="AA34" s="17">
        <f>SUM('Pop data'!Y14:Y17)</f>
        <v>6676635</v>
      </c>
      <c r="AB34" s="17">
        <f>SUM('Pop data'!Z14:Z17)</f>
        <v>6857526</v>
      </c>
      <c r="AC34" s="17">
        <f>SUM('Pop data'!AA14:AA17)</f>
        <v>7055531</v>
      </c>
      <c r="AD34" s="17">
        <f>SUM('Pop data'!AB14:AB17)</f>
        <v>7277597</v>
      </c>
      <c r="AE34" s="17">
        <f>SUM('Pop data'!AC14:AC17)</f>
        <v>7529027</v>
      </c>
    </row>
    <row r="35" spans="1:34">
      <c r="A35" s="8" t="s">
        <v>39</v>
      </c>
      <c r="B35" s="7"/>
      <c r="C35" s="7"/>
      <c r="D35" s="8">
        <f>SUM('Mortality data'!B14:B17)</f>
        <v>0.27278630881437377</v>
      </c>
      <c r="E35" s="8">
        <f>SUM('Mortality data'!C14:C17)</f>
        <v>0.26866574385477959</v>
      </c>
      <c r="F35" s="8">
        <f>SUM('Mortality data'!D14:D17)</f>
        <v>0.26484148705629401</v>
      </c>
      <c r="G35" s="8">
        <f>SUM('Mortality data'!E14:E17)</f>
        <v>0.26128237253442588</v>
      </c>
      <c r="H35" s="8">
        <f>SUM('Mortality data'!F14:F17)</f>
        <v>0.25795949274129237</v>
      </c>
      <c r="I35" s="8">
        <f>SUM('Mortality data'!G14:G17)</f>
        <v>0.29416858672645707</v>
      </c>
      <c r="J35" s="8">
        <f>SUM('Mortality data'!H14:H17)</f>
        <v>0.29093026996547239</v>
      </c>
      <c r="K35" s="8">
        <f>SUM('Mortality data'!I14:I17)</f>
        <v>0.28769241187950523</v>
      </c>
      <c r="L35" s="8">
        <f>SUM('Mortality data'!J14:J17)</f>
        <v>0.28444054524762774</v>
      </c>
      <c r="M35" s="8">
        <f>SUM('Mortality data'!K14:K17)</f>
        <v>0.28116322120798798</v>
      </c>
      <c r="N35" s="8">
        <f>SUM('Mortality data'!L14:L17)</f>
        <v>0.31672545704819149</v>
      </c>
      <c r="O35" s="8">
        <f>SUM('Mortality data'!M14:M17)</f>
        <v>0.31315868101269223</v>
      </c>
      <c r="P35" s="8">
        <f>SUM('Mortality data'!N14:N17)</f>
        <v>0.30921683547156037</v>
      </c>
      <c r="Q35" s="8">
        <f>SUM('Mortality data'!O14:O17)</f>
        <v>0.30502252872107433</v>
      </c>
      <c r="R35" s="8">
        <f>SUM('Mortality data'!P14:P17)</f>
        <v>0.3005626144967587</v>
      </c>
      <c r="S35" s="8">
        <f>SUM('Mortality data'!Q14:Q17)</f>
        <v>0.31249257005404268</v>
      </c>
      <c r="T35" s="8">
        <f>SUM('Mortality data'!R14:R17)</f>
        <v>0.30752923401357202</v>
      </c>
      <c r="U35" s="8">
        <f>SUM('Mortality data'!S14:S17)</f>
        <v>0.30191982374468307</v>
      </c>
      <c r="V35" s="8">
        <f>SUM('Mortality data'!T14:T17)</f>
        <v>0.29622274054356329</v>
      </c>
      <c r="W35" s="8">
        <f>SUM('Mortality data'!U14:U17)</f>
        <v>0.29093427921863935</v>
      </c>
      <c r="X35" s="8">
        <f>SUM('Mortality data'!V14:V17)</f>
        <v>0.31002947343868287</v>
      </c>
      <c r="Y35" s="8">
        <f>SUM('Mortality data'!W14:W17)</f>
        <v>0.30284051701467934</v>
      </c>
      <c r="Z35" s="8">
        <f>SUM('Mortality data'!X14:X17)</f>
        <v>0.29572749934034126</v>
      </c>
      <c r="AA35" s="8">
        <f>SUM('Mortality data'!Y14:Y17)</f>
        <v>0.28893953348331275</v>
      </c>
      <c r="AB35" s="8">
        <f>SUM('Mortality data'!Z14:Z17)</f>
        <v>0.28283431812411175</v>
      </c>
      <c r="AC35" s="8">
        <f>SUM('Mortality data'!AA14:AA17)</f>
        <v>0.30130004820538853</v>
      </c>
      <c r="AD35" s="8">
        <f>SUM('Mortality data'!AB14:AB17)</f>
        <v>0.29343512084769752</v>
      </c>
      <c r="AE35" s="8">
        <f>SUM('Mortality data'!AC14:AC17)</f>
        <v>0.28570975262180554</v>
      </c>
    </row>
    <row r="36" spans="1:34">
      <c r="A36" s="8" t="s">
        <v>40</v>
      </c>
      <c r="B36" s="7"/>
      <c r="C36" s="7"/>
      <c r="D36" s="17">
        <f>SUMPRODUCT('Mortality data'!B14:B17, 'Pop data'!B14:B17)</f>
        <v>280131.8</v>
      </c>
      <c r="E36" s="17">
        <f>SUMPRODUCT('Mortality data'!C14:C17, 'Pop data'!C14:C17)</f>
        <v>280131.8</v>
      </c>
      <c r="F36" s="17">
        <f>SUMPRODUCT('Mortality data'!D14:D17, 'Pop data'!D14:D17)</f>
        <v>280131.8</v>
      </c>
      <c r="G36" s="17">
        <f>SUMPRODUCT('Mortality data'!E14:E17, 'Pop data'!E14:E17)</f>
        <v>280131.8</v>
      </c>
      <c r="H36" s="17">
        <f>SUMPRODUCT('Mortality data'!F14:F17, 'Pop data'!F14:F17)</f>
        <v>280131.8</v>
      </c>
      <c r="I36" s="17">
        <f>SUMPRODUCT('Mortality data'!G14:G17, 'Pop data'!G14:G17)</f>
        <v>322883.80000000005</v>
      </c>
      <c r="J36" s="17">
        <f>SUMPRODUCT('Mortality data'!H14:H17, 'Pop data'!H14:H17)</f>
        <v>322883.8</v>
      </c>
      <c r="K36" s="17">
        <f>SUMPRODUCT('Mortality data'!I14:I17, 'Pop data'!I14:I17)</f>
        <v>322883.8</v>
      </c>
      <c r="L36" s="17">
        <f>SUMPRODUCT('Mortality data'!J14:J17, 'Pop data'!J14:J17)</f>
        <v>322883.8</v>
      </c>
      <c r="M36" s="17">
        <f>SUMPRODUCT('Mortality data'!K14:K17, 'Pop data'!K14:K17)</f>
        <v>322883.8</v>
      </c>
      <c r="N36" s="17">
        <f>SUMPRODUCT('Mortality data'!L14:L17, 'Pop data'!L14:L17)</f>
        <v>369650.39999999997</v>
      </c>
      <c r="O36" s="17">
        <f>SUMPRODUCT('Mortality data'!M14:M17, 'Pop data'!M14:M17)</f>
        <v>369650.39999999997</v>
      </c>
      <c r="P36" s="17">
        <f>SUMPRODUCT('Mortality data'!N14:N17, 'Pop data'!N14:N17)</f>
        <v>369650.39999999997</v>
      </c>
      <c r="Q36" s="17">
        <f>SUMPRODUCT('Mortality data'!O14:O17, 'Pop data'!O14:O17)</f>
        <v>369650.4</v>
      </c>
      <c r="R36" s="17">
        <f>SUMPRODUCT('Mortality data'!P14:P17, 'Pop data'!P14:P17)</f>
        <v>369650.39999999997</v>
      </c>
      <c r="S36" s="17">
        <f>SUMPRODUCT('Mortality data'!Q14:Q17, 'Pop data'!Q14:Q17)</f>
        <v>389875.80000000005</v>
      </c>
      <c r="T36" s="17">
        <f>SUMPRODUCT('Mortality data'!R14:R17, 'Pop data'!R14:R17)</f>
        <v>389875.80000000005</v>
      </c>
      <c r="U36" s="17">
        <f>SUMPRODUCT('Mortality data'!S14:S17, 'Pop data'!S14:S17)</f>
        <v>389875.80000000005</v>
      </c>
      <c r="V36" s="17">
        <f>SUMPRODUCT('Mortality data'!T14:T17, 'Pop data'!T14:T17)</f>
        <v>389875.80000000005</v>
      </c>
      <c r="W36" s="17">
        <f>SUMPRODUCT('Mortality data'!U14:U17, 'Pop data'!U14:U17)</f>
        <v>389875.80000000005</v>
      </c>
      <c r="X36" s="17">
        <f>SUMPRODUCT('Mortality data'!V14:V17, 'Pop data'!V14:V17)</f>
        <v>420941</v>
      </c>
      <c r="Y36" s="17">
        <f>SUMPRODUCT('Mortality data'!W14:W17, 'Pop data'!W14:W17)</f>
        <v>420941</v>
      </c>
      <c r="Z36" s="17">
        <f>SUMPRODUCT('Mortality data'!X14:X17, 'Pop data'!X14:X17)</f>
        <v>420941</v>
      </c>
      <c r="AA36" s="17">
        <f>SUMPRODUCT('Mortality data'!Y14:Y17, 'Pop data'!Y14:Y17)</f>
        <v>420941</v>
      </c>
      <c r="AB36" s="17">
        <f>SUMPRODUCT('Mortality data'!Z14:Z17, 'Pop data'!Z14:Z17)</f>
        <v>420940.99999999994</v>
      </c>
      <c r="AC36" s="17">
        <f>SUMPRODUCT('Mortality data'!AA14:AA17, 'Pop data'!AA14:AA17)</f>
        <v>455108</v>
      </c>
      <c r="AD36" s="17">
        <f>SUMPRODUCT('Mortality data'!AB14:AB17, 'Pop data'!AB14:AB17)</f>
        <v>455108</v>
      </c>
      <c r="AE36" s="17">
        <f>SUMPRODUCT('Mortality data'!AC14:AC17, 'Pop data'!AC14:AC17)</f>
        <v>455108</v>
      </c>
      <c r="AF36" s="18" t="s">
        <v>53</v>
      </c>
      <c r="AG36" s="8" t="s">
        <v>41</v>
      </c>
      <c r="AH36" s="8" t="s">
        <v>42</v>
      </c>
    </row>
    <row r="37" spans="1:34">
      <c r="A37" s="8" t="s">
        <v>43</v>
      </c>
      <c r="B37" s="7"/>
      <c r="C37" s="7"/>
      <c r="D37" s="8">
        <f t="shared" ref="D37" si="59">D36/D34</f>
        <v>6.091973795090657E-2</v>
      </c>
      <c r="E37" s="8">
        <f t="shared" ref="E37" si="60">E36/E34</f>
        <v>6.0142746053808441E-2</v>
      </c>
      <c r="F37" s="8">
        <f t="shared" ref="F37" si="61">F36/F34</f>
        <v>5.9379395717368354E-2</v>
      </c>
      <c r="G37" s="8">
        <f t="shared" ref="G37" si="62">G36/G34</f>
        <v>5.862987837931171E-2</v>
      </c>
      <c r="H37" s="8">
        <f t="shared" ref="H37" si="63">H36/H34</f>
        <v>5.7885682865034628E-2</v>
      </c>
      <c r="I37" s="8">
        <f t="shared" ref="I37" si="64">I36/I34</f>
        <v>6.5857839872773161E-2</v>
      </c>
      <c r="J37" s="8">
        <f t="shared" ref="J37" si="65">J36/J34</f>
        <v>6.5009633143247633E-2</v>
      </c>
      <c r="K37" s="8">
        <f t="shared" ref="K37" si="66">K36/K34</f>
        <v>6.4089462183235982E-2</v>
      </c>
      <c r="L37" s="8">
        <f t="shared" ref="L37" si="67">L36/L34</f>
        <v>6.3127874280659996E-2</v>
      </c>
      <c r="M37" s="8">
        <f t="shared" ref="M37" si="68">M36/M34</f>
        <v>6.2135146972679176E-2</v>
      </c>
      <c r="N37" s="8">
        <f t="shared" ref="N37" si="69">N36/N34</f>
        <v>6.9969909091270446E-2</v>
      </c>
      <c r="O37" s="8">
        <f t="shared" ref="O37" si="70">O36/O34</f>
        <v>6.8986931782234806E-2</v>
      </c>
      <c r="P37" s="8">
        <f t="shared" ref="P37" si="71">P36/P34</f>
        <v>6.7905453813319264E-2</v>
      </c>
      <c r="Q37" s="8">
        <f t="shared" ref="Q37" si="72">Q36/Q34</f>
        <v>6.6816465048600726E-2</v>
      </c>
      <c r="R37" s="8">
        <f t="shared" ref="R37" si="73">R36/R34</f>
        <v>6.5754342823721265E-2</v>
      </c>
      <c r="S37" s="8">
        <f t="shared" ref="S37" si="74">S36/S34</f>
        <v>6.8529902793641365E-2</v>
      </c>
      <c r="T37" s="8">
        <f t="shared" ref="T37" si="75">T36/T34</f>
        <v>6.7536888187205379E-2</v>
      </c>
      <c r="U37" s="8">
        <f t="shared" ref="U37" si="76">U36/U34</f>
        <v>6.6473955817565322E-2</v>
      </c>
      <c r="V37" s="8">
        <f t="shared" ref="V37" si="77">V36/V34</f>
        <v>6.5470327455919408E-2</v>
      </c>
      <c r="W37" s="8">
        <f t="shared" ref="W37" si="78">W36/W34</f>
        <v>6.4737225933160614E-2</v>
      </c>
      <c r="X37" s="8">
        <f t="shared" ref="X37" si="79">X36/X34</f>
        <v>6.8396267802582983E-2</v>
      </c>
      <c r="Y37" s="8">
        <f t="shared" ref="Y37" si="80">Y36/Y34</f>
        <v>6.6474311578605602E-2</v>
      </c>
      <c r="Z37" s="8">
        <f t="shared" ref="Z37" si="81">Z36/Z34</f>
        <v>6.4719231378313091E-2</v>
      </c>
      <c r="AA37" s="8">
        <f t="shared" ref="AA37" si="82">AA36/AA34</f>
        <v>6.3046879153945065E-2</v>
      </c>
      <c r="AB37" s="8">
        <f t="shared" ref="AB37" si="83">AB36/AB34</f>
        <v>6.1383799346878154E-2</v>
      </c>
      <c r="AC37" s="8">
        <f t="shared" ref="AC37" si="84">AC36/AC34</f>
        <v>6.4503720556255792E-2</v>
      </c>
      <c r="AD37" s="8">
        <f t="shared" ref="AD37" si="85">AD36/AD34</f>
        <v>6.2535477026276667E-2</v>
      </c>
      <c r="AE37" s="8">
        <f t="shared" ref="AE37" si="86">AE36/AE34</f>
        <v>6.0447120192290454E-2</v>
      </c>
      <c r="AF37" s="18">
        <f>AVERAGE(D37:AE37)</f>
        <v>6.4316628828600439E-2</v>
      </c>
      <c r="AG37" s="8">
        <f>AVERAGE(N37:Y37)</f>
        <v>6.7254331843985604E-2</v>
      </c>
      <c r="AH37" s="8">
        <f>AVERAGE(Z37:AE37)</f>
        <v>6.2772704608993202E-2</v>
      </c>
    </row>
    <row r="38" spans="1:3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34">
      <c r="A39" s="7" t="s">
        <v>101</v>
      </c>
      <c r="B39" s="34" t="s">
        <v>36</v>
      </c>
      <c r="C39" s="34" t="s">
        <v>37</v>
      </c>
      <c r="D39" s="7">
        <v>1990</v>
      </c>
      <c r="E39" s="7">
        <v>1991</v>
      </c>
      <c r="F39" s="7">
        <v>1992</v>
      </c>
      <c r="G39" s="7">
        <v>1993</v>
      </c>
      <c r="H39" s="7">
        <v>1994</v>
      </c>
      <c r="I39" s="7">
        <v>1995</v>
      </c>
      <c r="J39" s="7">
        <v>1996</v>
      </c>
      <c r="K39" s="7">
        <v>1997</v>
      </c>
      <c r="L39" s="7">
        <v>1998</v>
      </c>
      <c r="M39" s="7">
        <v>1999</v>
      </c>
      <c r="N39" s="7">
        <v>2000</v>
      </c>
      <c r="O39" s="7">
        <v>2001</v>
      </c>
      <c r="P39" s="7">
        <v>2002</v>
      </c>
      <c r="Q39" s="7">
        <v>2003</v>
      </c>
      <c r="R39" s="7">
        <v>2004</v>
      </c>
      <c r="S39" s="7">
        <v>2005</v>
      </c>
      <c r="T39" s="7">
        <v>2006</v>
      </c>
      <c r="U39" s="7">
        <v>2007</v>
      </c>
      <c r="V39" s="7">
        <v>2008</v>
      </c>
      <c r="W39" s="7">
        <v>2009</v>
      </c>
      <c r="X39" s="7">
        <v>2010</v>
      </c>
      <c r="Y39" s="7">
        <v>2011</v>
      </c>
      <c r="Z39" s="7">
        <v>2012</v>
      </c>
      <c r="AA39" s="7">
        <v>2013</v>
      </c>
      <c r="AB39" s="7">
        <v>2014</v>
      </c>
      <c r="AC39" s="7">
        <v>2015</v>
      </c>
      <c r="AD39" s="7">
        <v>2016</v>
      </c>
      <c r="AE39" s="7">
        <v>2017</v>
      </c>
    </row>
    <row r="40" spans="1:34">
      <c r="A40" s="16" t="s">
        <v>38</v>
      </c>
      <c r="B40" s="34" t="s">
        <v>19</v>
      </c>
      <c r="C40" s="24" t="s">
        <v>94</v>
      </c>
      <c r="D40" s="8">
        <f>'Pop data'!B18</f>
        <v>552778</v>
      </c>
      <c r="E40" s="8">
        <f>'Pop data'!C18</f>
        <v>566002</v>
      </c>
      <c r="F40" s="8">
        <f>'Pop data'!D18</f>
        <v>579171</v>
      </c>
      <c r="G40" s="8">
        <f>'Pop data'!E18</f>
        <v>592383</v>
      </c>
      <c r="H40" s="8">
        <f>'Pop data'!F18</f>
        <v>605613</v>
      </c>
      <c r="I40" s="8">
        <f>'Pop data'!G18</f>
        <v>618792</v>
      </c>
      <c r="J40" s="8">
        <f>'Pop data'!H18</f>
        <v>633034</v>
      </c>
      <c r="K40" s="8">
        <f>'Pop data'!I18</f>
        <v>647271</v>
      </c>
      <c r="L40" s="8">
        <f>'Pop data'!J18</f>
        <v>661452</v>
      </c>
      <c r="M40" s="8">
        <f>'Pop data'!K18</f>
        <v>675381</v>
      </c>
      <c r="N40" s="8">
        <f>'Pop data'!L18</f>
        <v>688945</v>
      </c>
      <c r="O40" s="8">
        <f>'Pop data'!M18</f>
        <v>702264</v>
      </c>
      <c r="P40" s="8">
        <f>'Pop data'!N18</f>
        <v>715379</v>
      </c>
      <c r="Q40" s="8">
        <f>'Pop data'!O18</f>
        <v>728384</v>
      </c>
      <c r="R40" s="8">
        <f>'Pop data'!P18</f>
        <v>741624</v>
      </c>
      <c r="S40" s="8">
        <f>'Pop data'!Q18</f>
        <v>755469</v>
      </c>
      <c r="T40" s="8">
        <f>'Pop data'!R18</f>
        <v>769769</v>
      </c>
      <c r="U40" s="8">
        <f>'Pop data'!S18</f>
        <v>784212</v>
      </c>
      <c r="V40" s="8">
        <f>'Pop data'!T18</f>
        <v>799607</v>
      </c>
      <c r="W40" s="8">
        <f>'Pop data'!U18</f>
        <v>816135</v>
      </c>
      <c r="X40" s="8">
        <f>'Pop data'!V18</f>
        <v>833812</v>
      </c>
      <c r="Y40" s="8">
        <f>'Pop data'!W18</f>
        <v>852700</v>
      </c>
      <c r="Z40" s="8">
        <f>'Pop data'!X18</f>
        <v>873460</v>
      </c>
      <c r="AA40" s="8">
        <f>'Pop data'!Y18</f>
        <v>895659</v>
      </c>
      <c r="AB40" s="8">
        <f>'Pop data'!Z18</f>
        <v>919315</v>
      </c>
      <c r="AC40" s="8">
        <f>'Pop data'!AA18</f>
        <v>944924</v>
      </c>
      <c r="AD40" s="8">
        <f>'Pop data'!AB18</f>
        <v>972369</v>
      </c>
      <c r="AE40" s="8">
        <f>'Pop data'!AC18</f>
        <v>1002891</v>
      </c>
    </row>
    <row r="41" spans="1:34">
      <c r="A41" s="8" t="s">
        <v>39</v>
      </c>
      <c r="D41" s="8">
        <f>'Mortality data'!B18</f>
        <v>8.9056728017395767E-2</v>
      </c>
      <c r="E41" s="8">
        <f>'Mortality data'!C18</f>
        <v>8.697601775258744E-2</v>
      </c>
      <c r="F41" s="8">
        <f>'Mortality data'!D18</f>
        <v>8.4998385623589578E-2</v>
      </c>
      <c r="G41" s="8">
        <f>'Mortality data'!E18</f>
        <v>8.3102654870244416E-2</v>
      </c>
      <c r="H41" s="8">
        <f>'Mortality data'!F18</f>
        <v>8.1287224679787259E-2</v>
      </c>
      <c r="I41" s="8">
        <f>'Mortality data'!G18</f>
        <v>9.3109801031687547E-2</v>
      </c>
      <c r="J41" s="8">
        <f>'Mortality data'!H18</f>
        <v>9.1015016570989871E-2</v>
      </c>
      <c r="K41" s="8">
        <f>'Mortality data'!I18</f>
        <v>8.9013102703504404E-2</v>
      </c>
      <c r="L41" s="8">
        <f>'Mortality data'!J18</f>
        <v>8.7104733223272432E-2</v>
      </c>
      <c r="M41" s="8">
        <f>'Mortality data'!K18</f>
        <v>8.5308292652591641E-2</v>
      </c>
      <c r="N41" s="8">
        <f>'Mortality data'!L18</f>
        <v>9.5167248474116214E-2</v>
      </c>
      <c r="O41" s="8">
        <f>'Mortality data'!M18</f>
        <v>9.3362325279382111E-2</v>
      </c>
      <c r="P41" s="8">
        <f>'Mortality data'!N18</f>
        <v>9.1650719408872774E-2</v>
      </c>
      <c r="Q41" s="8">
        <f>'Mortality data'!O18</f>
        <v>9.0014333099024693E-2</v>
      </c>
      <c r="R41" s="8">
        <f>'Mortality data'!P18</f>
        <v>8.8407333096016311E-2</v>
      </c>
      <c r="S41" s="8">
        <f>'Mortality data'!Q18</f>
        <v>9.2861520459476141E-2</v>
      </c>
      <c r="T41" s="8">
        <f>'Mortality data'!R18</f>
        <v>9.1136431838642479E-2</v>
      </c>
      <c r="U41" s="8">
        <f>'Mortality data'!S18</f>
        <v>8.9457952696464713E-2</v>
      </c>
      <c r="V41" s="8">
        <f>'Mortality data'!T18</f>
        <v>8.7735600113555773E-2</v>
      </c>
      <c r="W41" s="8">
        <f>'Mortality data'!U18</f>
        <v>8.5958818087693803E-2</v>
      </c>
      <c r="X41" s="8">
        <f>'Mortality data'!V18</f>
        <v>9.4367795138472446E-2</v>
      </c>
      <c r="Y41" s="8">
        <f>'Mortality data'!W18</f>
        <v>9.2277471560924113E-2</v>
      </c>
      <c r="Z41" s="8">
        <f>'Mortality data'!X18</f>
        <v>9.0084262587868918E-2</v>
      </c>
      <c r="AA41" s="8">
        <f>'Mortality data'!Y18</f>
        <v>8.7851514918065893E-2</v>
      </c>
      <c r="AB41" s="8">
        <f>'Mortality data'!Z18</f>
        <v>8.5590901921539397E-2</v>
      </c>
      <c r="AC41" s="8">
        <f>'Mortality data'!AA18</f>
        <v>9.5555409747238959E-2</v>
      </c>
      <c r="AD41" s="8">
        <f>'Mortality data'!AB18</f>
        <v>9.2858369610713642E-2</v>
      </c>
      <c r="AE41" s="8">
        <f>'Mortality data'!AC18</f>
        <v>9.0032316572788096E-2</v>
      </c>
    </row>
    <row r="42" spans="1:34">
      <c r="A42" s="8" t="s">
        <v>40</v>
      </c>
      <c r="D42" s="8">
        <f>SUMPRODUCT('Mortality data'!B18, 'Pop data'!B18)</f>
        <v>49228.6</v>
      </c>
      <c r="E42" s="8">
        <f>SUMPRODUCT('Mortality data'!C18, 'Pop data'!C18)</f>
        <v>49228.6</v>
      </c>
      <c r="F42" s="8">
        <f>SUMPRODUCT('Mortality data'!D18, 'Pop data'!D18)</f>
        <v>49228.6</v>
      </c>
      <c r="G42" s="8">
        <f>SUMPRODUCT('Mortality data'!E18, 'Pop data'!E18)</f>
        <v>49228.6</v>
      </c>
      <c r="H42" s="8">
        <f>SUMPRODUCT('Mortality data'!F18, 'Pop data'!F18)</f>
        <v>49228.6</v>
      </c>
      <c r="I42" s="8">
        <f>SUMPRODUCT('Mortality data'!G18, 'Pop data'!G18)</f>
        <v>57615.6</v>
      </c>
      <c r="J42" s="8">
        <f>SUMPRODUCT('Mortality data'!H18, 'Pop data'!H18)</f>
        <v>57615.6</v>
      </c>
      <c r="K42" s="8">
        <f>SUMPRODUCT('Mortality data'!I18, 'Pop data'!I18)</f>
        <v>57615.6</v>
      </c>
      <c r="L42" s="8">
        <f>SUMPRODUCT('Mortality data'!J18, 'Pop data'!J18)</f>
        <v>57615.6</v>
      </c>
      <c r="M42" s="8">
        <f>SUMPRODUCT('Mortality data'!K18, 'Pop data'!K18)</f>
        <v>57615.6</v>
      </c>
      <c r="N42" s="8">
        <f>SUMPRODUCT('Mortality data'!L18, 'Pop data'!L18)</f>
        <v>65565</v>
      </c>
      <c r="O42" s="8">
        <f>SUMPRODUCT('Mortality data'!M18, 'Pop data'!M18)</f>
        <v>65565</v>
      </c>
      <c r="P42" s="8">
        <f>SUMPRODUCT('Mortality data'!N18, 'Pop data'!N18)</f>
        <v>65565</v>
      </c>
      <c r="Q42" s="8">
        <f>SUMPRODUCT('Mortality data'!O18, 'Pop data'!O18)</f>
        <v>65565</v>
      </c>
      <c r="R42" s="8">
        <f>SUMPRODUCT('Mortality data'!P18, 'Pop data'!P18)</f>
        <v>65565</v>
      </c>
      <c r="S42" s="8">
        <f>SUMPRODUCT('Mortality data'!Q18, 'Pop data'!Q18)</f>
        <v>70153.999999999985</v>
      </c>
      <c r="T42" s="8">
        <f>SUMPRODUCT('Mortality data'!R18, 'Pop data'!R18)</f>
        <v>70153.999999999985</v>
      </c>
      <c r="U42" s="8">
        <f>SUMPRODUCT('Mortality data'!S18, 'Pop data'!S18)</f>
        <v>70153.999999999985</v>
      </c>
      <c r="V42" s="8">
        <f>SUMPRODUCT('Mortality data'!T18, 'Pop data'!T18)</f>
        <v>70153.999999999985</v>
      </c>
      <c r="W42" s="8">
        <f>SUMPRODUCT('Mortality data'!U18, 'Pop data'!U18)</f>
        <v>70153.999999999985</v>
      </c>
      <c r="X42" s="8">
        <f>SUMPRODUCT('Mortality data'!V18, 'Pop data'!V18)</f>
        <v>78684.999999999985</v>
      </c>
      <c r="Y42" s="8">
        <f>SUMPRODUCT('Mortality data'!W18, 'Pop data'!W18)</f>
        <v>78684.999999999985</v>
      </c>
      <c r="Z42" s="8">
        <f>SUMPRODUCT('Mortality data'!X18, 'Pop data'!X18)</f>
        <v>78684.999999999985</v>
      </c>
      <c r="AA42" s="8">
        <f>SUMPRODUCT('Mortality data'!Y18, 'Pop data'!Y18)</f>
        <v>78684.999999999985</v>
      </c>
      <c r="AB42" s="8">
        <f>SUMPRODUCT('Mortality data'!Z18, 'Pop data'!Z18)</f>
        <v>78684.999999999985</v>
      </c>
      <c r="AC42" s="8">
        <f>SUMPRODUCT('Mortality data'!AA18, 'Pop data'!AA18)</f>
        <v>90292.60000000002</v>
      </c>
      <c r="AD42" s="8">
        <f>SUMPRODUCT('Mortality data'!AB18, 'Pop data'!AB18)</f>
        <v>90292.60000000002</v>
      </c>
      <c r="AE42" s="8">
        <f>SUMPRODUCT('Mortality data'!AC18, 'Pop data'!AC18)</f>
        <v>90292.60000000002</v>
      </c>
      <c r="AF42" s="32" t="s">
        <v>102</v>
      </c>
      <c r="AG42" s="8" t="s">
        <v>41</v>
      </c>
      <c r="AH42" s="8" t="s">
        <v>42</v>
      </c>
    </row>
    <row r="43" spans="1:34">
      <c r="A43" s="8" t="s">
        <v>43</v>
      </c>
      <c r="D43" s="8">
        <f>D42/D40</f>
        <v>8.9056728017395767E-2</v>
      </c>
      <c r="E43" s="8">
        <f t="shared" ref="E43:AE43" si="87">E42/E40</f>
        <v>8.697601775258744E-2</v>
      </c>
      <c r="F43" s="8">
        <f t="shared" si="87"/>
        <v>8.4998385623589578E-2</v>
      </c>
      <c r="G43" s="8">
        <f t="shared" si="87"/>
        <v>8.3102654870244416E-2</v>
      </c>
      <c r="H43" s="8">
        <f t="shared" si="87"/>
        <v>8.1287224679787259E-2</v>
      </c>
      <c r="I43" s="8">
        <f t="shared" si="87"/>
        <v>9.3109801031687547E-2</v>
      </c>
      <c r="J43" s="8">
        <f t="shared" si="87"/>
        <v>9.1015016570989871E-2</v>
      </c>
      <c r="K43" s="8">
        <f t="shared" si="87"/>
        <v>8.9013102703504404E-2</v>
      </c>
      <c r="L43" s="8">
        <f t="shared" si="87"/>
        <v>8.7104733223272432E-2</v>
      </c>
      <c r="M43" s="8">
        <f t="shared" si="87"/>
        <v>8.5308292652591641E-2</v>
      </c>
      <c r="N43" s="8">
        <f t="shared" si="87"/>
        <v>9.5167248474116214E-2</v>
      </c>
      <c r="O43" s="8">
        <f t="shared" si="87"/>
        <v>9.3362325279382111E-2</v>
      </c>
      <c r="P43" s="8">
        <f t="shared" si="87"/>
        <v>9.1650719408872774E-2</v>
      </c>
      <c r="Q43" s="8">
        <f t="shared" si="87"/>
        <v>9.0014333099024693E-2</v>
      </c>
      <c r="R43" s="8">
        <f t="shared" si="87"/>
        <v>8.8407333096016311E-2</v>
      </c>
      <c r="S43" s="8">
        <f t="shared" si="87"/>
        <v>9.2861520459476141E-2</v>
      </c>
      <c r="T43" s="8">
        <f t="shared" si="87"/>
        <v>9.1136431838642479E-2</v>
      </c>
      <c r="U43" s="8">
        <f t="shared" si="87"/>
        <v>8.9457952696464713E-2</v>
      </c>
      <c r="V43" s="8">
        <f t="shared" si="87"/>
        <v>8.7735600113555773E-2</v>
      </c>
      <c r="W43" s="8">
        <f t="shared" si="87"/>
        <v>8.5958818087693803E-2</v>
      </c>
      <c r="X43" s="8">
        <f t="shared" si="87"/>
        <v>9.4367795138472446E-2</v>
      </c>
      <c r="Y43" s="8">
        <f t="shared" si="87"/>
        <v>9.2277471560924113E-2</v>
      </c>
      <c r="Z43" s="8">
        <f t="shared" si="87"/>
        <v>9.0084262587868918E-2</v>
      </c>
      <c r="AA43" s="8">
        <f t="shared" si="87"/>
        <v>8.7851514918065893E-2</v>
      </c>
      <c r="AB43" s="8">
        <f t="shared" si="87"/>
        <v>8.5590901921539397E-2</v>
      </c>
      <c r="AC43" s="8">
        <f t="shared" si="87"/>
        <v>9.5555409747238959E-2</v>
      </c>
      <c r="AD43" s="8">
        <f t="shared" si="87"/>
        <v>9.2858369610713642E-2</v>
      </c>
      <c r="AE43" s="8">
        <f t="shared" si="87"/>
        <v>9.0032316572788096E-2</v>
      </c>
      <c r="AF43" s="18">
        <f>AVERAGE(D43:AE43)</f>
        <v>8.9476510062018094E-2</v>
      </c>
      <c r="AG43" s="8">
        <f>AVERAGE(N43:Y43)</f>
        <v>9.1033129104386781E-2</v>
      </c>
      <c r="AH43" s="8">
        <f>AVERAGE(Z43:AE43)</f>
        <v>9.0328795893035815E-2</v>
      </c>
    </row>
    <row r="44" spans="1:34">
      <c r="A44" s="7"/>
    </row>
    <row r="45" spans="1:34">
      <c r="A45" s="481" t="s">
        <v>54</v>
      </c>
      <c r="B45" s="481"/>
      <c r="C45" s="481"/>
      <c r="D45" s="481"/>
      <c r="E45" s="481"/>
      <c r="F45" s="481"/>
      <c r="G45" s="481"/>
      <c r="H45" s="481"/>
      <c r="I45" s="481"/>
      <c r="J45" s="481"/>
      <c r="K45" s="481"/>
      <c r="L45" s="481"/>
      <c r="M45" s="481"/>
      <c r="N45" s="481"/>
      <c r="O45" s="481"/>
      <c r="P45" s="481"/>
      <c r="Q45" s="481"/>
      <c r="R45" s="481"/>
      <c r="S45" s="481"/>
      <c r="T45" s="481"/>
      <c r="U45" s="481"/>
      <c r="V45" s="481"/>
      <c r="W45" s="481"/>
      <c r="X45" s="481"/>
      <c r="Y45" s="481"/>
      <c r="Z45" s="481"/>
      <c r="AA45" s="481"/>
      <c r="AB45" s="481"/>
      <c r="AC45" s="481"/>
      <c r="AD45" s="481"/>
      <c r="AE45" s="481"/>
    </row>
    <row r="46" spans="1:34">
      <c r="A46" s="7" t="s">
        <v>44</v>
      </c>
      <c r="B46" s="7" t="s">
        <v>36</v>
      </c>
      <c r="C46" s="7" t="s">
        <v>37</v>
      </c>
      <c r="D46" s="7">
        <v>1990</v>
      </c>
      <c r="E46" s="7">
        <v>1991</v>
      </c>
      <c r="F46" s="7">
        <v>1992</v>
      </c>
      <c r="G46" s="7">
        <v>1993</v>
      </c>
      <c r="H46" s="7">
        <v>1994</v>
      </c>
      <c r="I46" s="7">
        <v>1995</v>
      </c>
      <c r="J46" s="7">
        <v>1996</v>
      </c>
      <c r="K46" s="7">
        <v>1997</v>
      </c>
      <c r="L46" s="7">
        <v>1998</v>
      </c>
      <c r="M46" s="7">
        <v>1999</v>
      </c>
      <c r="N46" s="7">
        <v>2000</v>
      </c>
      <c r="O46" s="7">
        <v>2001</v>
      </c>
      <c r="P46" s="7">
        <v>2002</v>
      </c>
      <c r="Q46" s="7">
        <v>2003</v>
      </c>
      <c r="R46" s="7">
        <v>2004</v>
      </c>
      <c r="S46" s="7">
        <v>2005</v>
      </c>
      <c r="T46" s="7">
        <v>2006</v>
      </c>
      <c r="U46" s="7">
        <v>2007</v>
      </c>
      <c r="V46" s="7">
        <v>2008</v>
      </c>
      <c r="W46" s="7">
        <v>2009</v>
      </c>
      <c r="X46" s="7">
        <v>2010</v>
      </c>
      <c r="Y46" s="7">
        <v>2011</v>
      </c>
      <c r="Z46" s="7">
        <v>2012</v>
      </c>
      <c r="AA46" s="7">
        <v>2013</v>
      </c>
      <c r="AB46" s="7">
        <v>2014</v>
      </c>
      <c r="AC46" s="7">
        <v>2015</v>
      </c>
      <c r="AD46" s="7">
        <v>2016</v>
      </c>
      <c r="AE46" s="7">
        <v>2017</v>
      </c>
    </row>
    <row r="47" spans="1:34">
      <c r="A47" s="16" t="s">
        <v>38</v>
      </c>
      <c r="B47" s="7" t="s">
        <v>33</v>
      </c>
      <c r="C47" s="7" t="s">
        <v>74</v>
      </c>
      <c r="D47" s="17">
        <f>SUM('Pop data'!B5:B6)</f>
        <v>17609425</v>
      </c>
      <c r="E47" s="17">
        <f>SUM('Pop data'!C5:C6)</f>
        <v>18200068</v>
      </c>
      <c r="F47" s="17">
        <f>SUM('Pop data'!D5:D6)</f>
        <v>18805300</v>
      </c>
      <c r="G47" s="21">
        <f>SUM('Pop data'!E5:E6)</f>
        <v>19425136</v>
      </c>
      <c r="H47" s="21">
        <f>SUM('Pop data'!F5:F6)</f>
        <v>20060623</v>
      </c>
      <c r="I47" s="21">
        <f>SUM('Pop data'!G5:G6)</f>
        <v>20713223</v>
      </c>
      <c r="J47" s="21">
        <f>SUM('Pop data'!H5:H6)</f>
        <v>21382030</v>
      </c>
      <c r="K47" s="21">
        <f>SUM('Pop data'!I5:I6)</f>
        <v>22066826</v>
      </c>
      <c r="L47" s="21">
        <f>SUM('Pop data'!J5:J6)</f>
        <v>22763339</v>
      </c>
      <c r="M47" s="21">
        <f>SUM('Pop data'!K5:K6)</f>
        <v>23471674</v>
      </c>
      <c r="N47" s="21">
        <f>SUM('Pop data'!L5:L6)</f>
        <v>24197700</v>
      </c>
      <c r="O47" s="21">
        <f>SUM('Pop data'!M5:M6)</f>
        <v>24935999</v>
      </c>
      <c r="P47" s="21">
        <f>SUM('Pop data'!N5:N6)</f>
        <v>25680305</v>
      </c>
      <c r="Q47" s="21">
        <f>SUM('Pop data'!O5:O6)</f>
        <v>26434099</v>
      </c>
      <c r="R47" s="21">
        <f>SUM('Pop data'!P5:P6)</f>
        <v>27196681</v>
      </c>
      <c r="S47" s="21">
        <f>SUM('Pop data'!Q5:Q6)</f>
        <v>27968205</v>
      </c>
      <c r="T47" s="21">
        <f>SUM('Pop data'!R5:R6)</f>
        <v>28748197</v>
      </c>
      <c r="U47" s="21">
        <f>SUM('Pop data'!S5:S6)</f>
        <v>29542164</v>
      </c>
      <c r="V47" s="21">
        <f>SUM('Pop data'!T5:T6)</f>
        <v>30367409</v>
      </c>
      <c r="W47" s="21">
        <f>SUM('Pop data'!U5:U6)</f>
        <v>31235276</v>
      </c>
      <c r="X47" s="21">
        <f>SUM('Pop data'!V5:V6)</f>
        <v>32151494</v>
      </c>
      <c r="Y47" s="21">
        <f>SUM('Pop data'!W5:W6)</f>
        <v>33120414</v>
      </c>
      <c r="Z47" s="21">
        <f>SUM('Pop data'!X5:X6)</f>
        <v>34151212</v>
      </c>
      <c r="AA47" s="21">
        <f>SUM('Pop data'!Y5:Y6)</f>
        <v>35255059</v>
      </c>
      <c r="AB47" s="21">
        <f>SUM('Pop data'!Z5:Z6)</f>
        <v>36433017</v>
      </c>
      <c r="AC47" s="21">
        <f>SUM('Pop data'!AA5:AA6)</f>
        <v>37688910</v>
      </c>
      <c r="AD47" s="21">
        <f>SUM('Pop data'!AB5:AB6)</f>
        <v>39039772</v>
      </c>
      <c r="AE47" s="21">
        <f>SUM('Pop data'!AC5:AC6)</f>
        <v>40496150</v>
      </c>
    </row>
    <row r="48" spans="1:34">
      <c r="A48" s="8" t="s">
        <v>55</v>
      </c>
      <c r="D48" s="8">
        <f>SUMPRODUCT('Fertility data'!B3:B4)</f>
        <v>0.37485561857599997</v>
      </c>
      <c r="E48" s="8">
        <f>SUMPRODUCT('Fertility data'!C3:C4)</f>
        <v>0.37242431042999996</v>
      </c>
      <c r="F48" s="8">
        <f>SUMPRODUCT('Fertility data'!D3:D4)</f>
        <v>0.370368030126</v>
      </c>
      <c r="G48" s="8">
        <f>SUMPRODUCT('Fertility data'!E3:E4)</f>
        <v>0.36813800918</v>
      </c>
      <c r="H48" s="8">
        <f>SUMPRODUCT('Fertility data'!F3:F4)</f>
        <v>0.36538671475700002</v>
      </c>
      <c r="I48" s="8">
        <f>SUMPRODUCT('Fertility data'!G3:G4)</f>
        <v>0.36253854041400002</v>
      </c>
      <c r="J48" s="8">
        <f>SUMPRODUCT('Fertility data'!H3:H4)</f>
        <v>0.36018401939599998</v>
      </c>
      <c r="K48" s="8">
        <f>SUMPRODUCT('Fertility data'!I3:I4)</f>
        <v>0.35849053317900004</v>
      </c>
      <c r="L48" s="8">
        <f>SUMPRODUCT('Fertility data'!J3:J4)</f>
        <v>0.356416146085</v>
      </c>
      <c r="M48" s="8">
        <f>SUMPRODUCT('Fertility data'!K3:K4)</f>
        <v>0.353270947605</v>
      </c>
      <c r="N48" s="8">
        <f>SUMPRODUCT('Fertility data'!L3:L4)</f>
        <v>0.34991178781900001</v>
      </c>
      <c r="O48" s="8">
        <f>SUMPRODUCT('Fertility data'!M3:M4)</f>
        <v>0.34672879866799999</v>
      </c>
      <c r="P48" s="8">
        <f>SUMPRODUCT('Fertility data'!N3:N4)</f>
        <v>0.343727323094</v>
      </c>
      <c r="Q48" s="8">
        <f>SUMPRODUCT('Fertility data'!O3:O4)</f>
        <v>0.34115967422900001</v>
      </c>
      <c r="R48" s="8">
        <f>SUMPRODUCT('Fertility data'!P3:P4)</f>
        <v>0.33876547295999998</v>
      </c>
      <c r="S48" s="8">
        <f>SUMPRODUCT('Fertility data'!Q3:Q4)</f>
        <v>0.33586084198900001</v>
      </c>
      <c r="T48" s="8">
        <f>SUMPRODUCT('Fertility data'!R3:R4)</f>
        <v>0.33231390712600001</v>
      </c>
      <c r="U48" s="8">
        <f>SUMPRODUCT('Fertility data'!S3:S4)</f>
        <v>0.32890154602400001</v>
      </c>
      <c r="V48" s="8">
        <f>SUMPRODUCT('Fertility data'!T3:T4)</f>
        <v>0.32587764097400002</v>
      </c>
      <c r="W48" s="8">
        <f>SUMPRODUCT('Fertility data'!U3:U4)</f>
        <v>0.32278819932299996</v>
      </c>
      <c r="X48" s="8">
        <f>SUMPRODUCT('Fertility data'!V3:V4)</f>
        <v>0.31973542447199998</v>
      </c>
      <c r="Y48" s="8">
        <f>SUMPRODUCT('Fertility data'!W3:W4)</f>
        <v>0.31638093846729998</v>
      </c>
      <c r="Z48" s="8">
        <f>SUMPRODUCT('Fertility data'!X3:X4)</f>
        <v>0.3123698912533</v>
      </c>
      <c r="AA48" s="8">
        <f>SUMPRODUCT('Fertility data'!Y3:Y4)</f>
        <v>0.30869973693969999</v>
      </c>
      <c r="AB48" s="8">
        <f>SUMPRODUCT('Fertility data'!Z3:Z4)</f>
        <v>0.30523944410390003</v>
      </c>
      <c r="AC48" s="8">
        <f>SUMPRODUCT('Fertility data'!AA3:AA4)</f>
        <v>0.30096317916339999</v>
      </c>
      <c r="AD48" s="8">
        <f>SUMPRODUCT('Fertility data'!AB3:AB4)</f>
        <v>0.2964362419148</v>
      </c>
      <c r="AE48" s="8">
        <f>SUMPRODUCT('Fertility data'!AC3:AC4)</f>
        <v>0.29396413355530004</v>
      </c>
    </row>
    <row r="49" spans="1:35">
      <c r="A49" s="8" t="s">
        <v>56</v>
      </c>
      <c r="D49" s="8" cm="1">
        <f t="array" ref="D49">SUMPRODUCT('Fertility data'!B3:B4,'Pop data'!B5:B6/2)</f>
        <v>1604396.9063973313</v>
      </c>
      <c r="E49" s="8" cm="1">
        <f t="array" ref="E49">SUMPRODUCT('Fertility data'!C3:C4,'Pop data'!C5:C6/2)</f>
        <v>1648764.9473939557</v>
      </c>
      <c r="F49" s="8" cm="1">
        <f t="array" ref="F49">SUMPRODUCT('Fertility data'!D3:D4,'Pop data'!D5:D6/2)</f>
        <v>1695589.5910727815</v>
      </c>
      <c r="G49" s="8" cm="1">
        <f t="array" ref="G49">SUMPRODUCT('Fertility data'!E3:E4,'Pop data'!E5:E6/2)</f>
        <v>1742429.1048815448</v>
      </c>
      <c r="H49" s="8" cm="1">
        <f t="array" ref="H49">SUMPRODUCT('Fertility data'!F3:F4,'Pop data'!F5:F6/2)</f>
        <v>1787390.0709549519</v>
      </c>
      <c r="I49" s="8" cm="1">
        <f t="array" ref="I49">SUMPRODUCT('Fertility data'!G3:G4,'Pop data'!G5:G6/2)</f>
        <v>1832448.4097426496</v>
      </c>
      <c r="J49" s="8" cm="1">
        <f t="array" ref="J49">SUMPRODUCT('Fertility data'!H3:H4,'Pop data'!H5:H6/2)</f>
        <v>1880516.642455087</v>
      </c>
      <c r="K49" s="8" cm="1">
        <f t="array" ref="K49">SUMPRODUCT('Fertility data'!I3:I4,'Pop data'!I5:I6/2)</f>
        <v>1932678.9733196837</v>
      </c>
      <c r="L49" s="8" cm="1">
        <f t="array" ref="L49">SUMPRODUCT('Fertility data'!J3:J4,'Pop data'!J5:J6/2)</f>
        <v>1982871.0092939995</v>
      </c>
      <c r="M49" s="8" cm="1">
        <f t="array" ref="M49">SUMPRODUCT('Fertility data'!K3:K4,'Pop data'!K5:K6/2)</f>
        <v>2026838.3443019635</v>
      </c>
      <c r="N49" s="8" cm="1">
        <f t="array" ref="N49">SUMPRODUCT('Fertility data'!L3:L4,'Pop data'!L5:L6/2)</f>
        <v>2069648.8917147764</v>
      </c>
      <c r="O49" s="8" cm="1">
        <f t="array" ref="O49">SUMPRODUCT('Fertility data'!M3:M4,'Pop data'!M5:M6/2)</f>
        <v>2113346.6090017697</v>
      </c>
      <c r="P49" s="8" cm="1">
        <f t="array" ref="P49">SUMPRODUCT('Fertility data'!N3:N4,'Pop data'!N5:N6/2)</f>
        <v>2157562.5124556595</v>
      </c>
      <c r="Q49" s="8" cm="1">
        <f t="array" ref="Q49">SUMPRODUCT('Fertility data'!O3:O4,'Pop data'!O5:O6/2)</f>
        <v>2204109.6838898361</v>
      </c>
      <c r="R49" s="8" cm="1">
        <f t="array" ref="R49">SUMPRODUCT('Fertility data'!P3:P4,'Pop data'!P5:P6/2)</f>
        <v>2251359.2253424851</v>
      </c>
      <c r="S49" s="8" cm="1">
        <f t="array" ref="S49">SUMPRODUCT('Fertility data'!Q3:Q4,'Pop data'!Q5:Q6/2)</f>
        <v>2294710.4418294351</v>
      </c>
      <c r="T49" s="8" cm="1">
        <f t="array" ref="T49">SUMPRODUCT('Fertility data'!R3:R4,'Pop data'!R5:R6/2)</f>
        <v>2332410.5702222153</v>
      </c>
      <c r="U49" s="8" cm="1">
        <f t="array" ref="U49">SUMPRODUCT('Fertility data'!S3:S4,'Pop data'!S5:S6/2)</f>
        <v>2369928.2939055315</v>
      </c>
      <c r="V49" s="8" cm="1">
        <f t="array" ref="V49">SUMPRODUCT('Fertility data'!T3:T4,'Pop data'!T5:T6/2)</f>
        <v>2410756.6992746331</v>
      </c>
      <c r="W49" s="8" cm="1">
        <f t="array" ref="W49">SUMPRODUCT('Fertility data'!U3:U4,'Pop data'!U5:U6/2)</f>
        <v>2452385.8234177814</v>
      </c>
      <c r="X49" s="8" cm="1">
        <f t="array" ref="X49">SUMPRODUCT('Fertility data'!V3:V4,'Pop data'!V5:V6/2)</f>
        <v>2495805.9524783241</v>
      </c>
      <c r="Y49" s="8" cm="1">
        <f t="array" ref="Y49">SUMPRODUCT('Fertility data'!W3:W4,'Pop data'!W5:W6/2)</f>
        <v>2539079.5114407716</v>
      </c>
      <c r="Z49" s="8" cm="1">
        <f t="array" ref="Z49">SUMPRODUCT('Fertility data'!X3:X4,'Pop data'!X5:X6/2)</f>
        <v>2580478.5036506881</v>
      </c>
      <c r="AA49" s="8" cm="1">
        <f t="array" ref="AA49">SUMPRODUCT('Fertility data'!Y3:Y4,'Pop data'!Y5:Y6/2)</f>
        <v>2629174.7884300193</v>
      </c>
      <c r="AB49" s="8" cm="1">
        <f t="array" ref="AB49">SUMPRODUCT('Fertility data'!Z3:Z4,'Pop data'!Z5:Z6/2)</f>
        <v>2684091.9447762957</v>
      </c>
      <c r="AC49" s="8" cm="1">
        <f t="array" ref="AC49">SUMPRODUCT('Fertility data'!AA3:AA4,'Pop data'!AA5:AA6/2)</f>
        <v>2736315.9872956113</v>
      </c>
      <c r="AD49" s="8" cm="1">
        <f t="array" ref="AD49">SUMPRODUCT('Fertility data'!AB3:AB4,'Pop data'!AB5:AB6/2)</f>
        <v>2790942.8395707747</v>
      </c>
      <c r="AE49" s="8" cm="1">
        <f t="array" ref="AE49">SUMPRODUCT('Fertility data'!AC3:AC4,'Pop data'!AC5:AC6/2)</f>
        <v>2869548.2306361399</v>
      </c>
      <c r="AF49" s="18" t="s">
        <v>58</v>
      </c>
    </row>
    <row r="50" spans="1:35">
      <c r="A50" s="8" t="s">
        <v>57</v>
      </c>
      <c r="D50" s="8">
        <f>D49/D47</f>
        <v>9.1110124629130776E-2</v>
      </c>
      <c r="E50" s="8">
        <f t="shared" ref="E50:AE50" si="88">E49/E47</f>
        <v>9.0591142153642265E-2</v>
      </c>
      <c r="F50" s="8">
        <f t="shared" si="88"/>
        <v>9.0165516693314199E-2</v>
      </c>
      <c r="G50" s="8">
        <f t="shared" si="88"/>
        <v>8.9699712006214266E-2</v>
      </c>
      <c r="H50" s="8">
        <f t="shared" si="88"/>
        <v>8.9099429811075756E-2</v>
      </c>
      <c r="I50" s="8">
        <f t="shared" si="88"/>
        <v>8.8467565368395326E-2</v>
      </c>
      <c r="J50" s="8">
        <f t="shared" si="88"/>
        <v>8.7948461509739118E-2</v>
      </c>
      <c r="K50" s="8">
        <f t="shared" si="88"/>
        <v>8.758300687736803E-2</v>
      </c>
      <c r="L50" s="8">
        <f t="shared" si="88"/>
        <v>8.7108091185304562E-2</v>
      </c>
      <c r="M50" s="8">
        <f t="shared" si="88"/>
        <v>8.6352526211039032E-2</v>
      </c>
      <c r="N50" s="8">
        <f t="shared" si="88"/>
        <v>8.553081043713974E-2</v>
      </c>
      <c r="O50" s="8">
        <f t="shared" si="88"/>
        <v>8.475082987458292E-2</v>
      </c>
      <c r="P50" s="8">
        <f t="shared" si="88"/>
        <v>8.401623393708367E-2</v>
      </c>
      <c r="Q50" s="8">
        <f t="shared" si="88"/>
        <v>8.33813054831124E-2</v>
      </c>
      <c r="R50" s="8">
        <f t="shared" si="88"/>
        <v>8.2780660821902691E-2</v>
      </c>
      <c r="S50" s="8">
        <f t="shared" si="88"/>
        <v>8.2047111776727716E-2</v>
      </c>
      <c r="T50" s="8">
        <f t="shared" si="88"/>
        <v>8.1132412242138713E-2</v>
      </c>
      <c r="U50" s="8">
        <f t="shared" si="88"/>
        <v>8.0221892137134279E-2</v>
      </c>
      <c r="V50" s="8">
        <f t="shared" si="88"/>
        <v>7.9386315087817766E-2</v>
      </c>
      <c r="W50" s="8">
        <f t="shared" si="88"/>
        <v>7.8513339322430875E-2</v>
      </c>
      <c r="X50" s="8">
        <f t="shared" si="88"/>
        <v>7.7626437902957923E-2</v>
      </c>
      <c r="Y50" s="8">
        <f t="shared" si="88"/>
        <v>7.6662070451195802E-2</v>
      </c>
      <c r="Z50" s="8">
        <f t="shared" si="88"/>
        <v>7.5560378461844574E-2</v>
      </c>
      <c r="AA50" s="8">
        <f t="shared" si="88"/>
        <v>7.4575815868866344E-2</v>
      </c>
      <c r="AB50" s="8">
        <f t="shared" si="88"/>
        <v>7.3671964766911721E-2</v>
      </c>
      <c r="AC50" s="8">
        <f t="shared" si="88"/>
        <v>7.2602683051741515E-2</v>
      </c>
      <c r="AD50" s="8">
        <f t="shared" si="88"/>
        <v>7.1489732049940621E-2</v>
      </c>
      <c r="AE50" s="8">
        <f t="shared" si="88"/>
        <v>7.0859778784801514E-2</v>
      </c>
      <c r="AF50" s="18">
        <f>AVERAGE(D50:AE50)</f>
        <v>8.2247691032269796E-2</v>
      </c>
    </row>
    <row r="52" spans="1:35">
      <c r="A52" s="7" t="s">
        <v>46</v>
      </c>
      <c r="B52" s="7" t="s">
        <v>36</v>
      </c>
      <c r="C52" s="7" t="s">
        <v>37</v>
      </c>
      <c r="D52" s="7">
        <v>1990</v>
      </c>
      <c r="E52" s="7">
        <v>1991</v>
      </c>
      <c r="F52" s="7">
        <v>1992</v>
      </c>
      <c r="G52" s="7">
        <v>1993</v>
      </c>
      <c r="H52" s="7">
        <v>1994</v>
      </c>
      <c r="I52" s="7">
        <v>1995</v>
      </c>
      <c r="J52" s="7">
        <v>1996</v>
      </c>
      <c r="K52" s="7">
        <v>1997</v>
      </c>
      <c r="L52" s="7">
        <v>1998</v>
      </c>
      <c r="M52" s="7">
        <v>1999</v>
      </c>
      <c r="N52" s="7">
        <v>2000</v>
      </c>
      <c r="O52" s="7">
        <v>2001</v>
      </c>
      <c r="P52" s="7">
        <v>2002</v>
      </c>
      <c r="Q52" s="7">
        <v>2003</v>
      </c>
      <c r="R52" s="7">
        <v>2004</v>
      </c>
      <c r="S52" s="7">
        <v>2005</v>
      </c>
      <c r="T52" s="7">
        <v>2006</v>
      </c>
      <c r="U52" s="7">
        <v>2007</v>
      </c>
      <c r="V52" s="7">
        <v>2008</v>
      </c>
      <c r="W52" s="7">
        <v>2009</v>
      </c>
      <c r="X52" s="7">
        <v>2010</v>
      </c>
      <c r="Y52" s="7">
        <v>2011</v>
      </c>
      <c r="Z52" s="7">
        <v>2012</v>
      </c>
      <c r="AA52" s="7">
        <v>2013</v>
      </c>
      <c r="AB52" s="7">
        <v>2014</v>
      </c>
      <c r="AC52" s="7">
        <v>2015</v>
      </c>
      <c r="AD52" s="7">
        <v>2016</v>
      </c>
      <c r="AE52" s="7">
        <v>2017</v>
      </c>
    </row>
    <row r="53" spans="1:35">
      <c r="A53" s="16" t="s">
        <v>38</v>
      </c>
      <c r="B53" s="7" t="s">
        <v>8</v>
      </c>
      <c r="C53" s="7" t="s">
        <v>75</v>
      </c>
      <c r="D53" s="17">
        <f>SUM('Pop data'!B7)</f>
        <v>6762171</v>
      </c>
      <c r="E53" s="17">
        <f>SUM('Pop data'!C7)</f>
        <v>6988028</v>
      </c>
      <c r="F53" s="17">
        <f>SUM('Pop data'!D7)</f>
        <v>7237698</v>
      </c>
      <c r="G53" s="17">
        <f>SUM('Pop data'!E7)</f>
        <v>7507809</v>
      </c>
      <c r="H53" s="17">
        <f>SUM('Pop data'!F7)</f>
        <v>7795752</v>
      </c>
      <c r="I53" s="17">
        <f>SUM('Pop data'!G7)</f>
        <v>8095355</v>
      </c>
      <c r="J53" s="17">
        <f>SUM('Pop data'!H7)</f>
        <v>8402225</v>
      </c>
      <c r="K53" s="17">
        <f>SUM('Pop data'!I7)</f>
        <v>8709682</v>
      </c>
      <c r="L53" s="17">
        <f>SUM('Pop data'!J7)</f>
        <v>9020632</v>
      </c>
      <c r="M53" s="17">
        <f>SUM('Pop data'!K7)</f>
        <v>9334453</v>
      </c>
      <c r="N53" s="17">
        <f>SUM('Pop data'!L7)</f>
        <v>9651461</v>
      </c>
      <c r="O53" s="17">
        <f>SUM('Pop data'!M7)</f>
        <v>9970159</v>
      </c>
      <c r="P53" s="17">
        <f>SUM('Pop data'!N7)</f>
        <v>10290097</v>
      </c>
      <c r="Q53" s="17">
        <f>SUM('Pop data'!O7)</f>
        <v>10607700</v>
      </c>
      <c r="R53" s="17">
        <f>SUM('Pop data'!P7)</f>
        <v>10922688</v>
      </c>
      <c r="S53" s="17">
        <f>SUM('Pop data'!Q7)</f>
        <v>11235062</v>
      </c>
      <c r="T53" s="17">
        <f>SUM('Pop data'!R7)</f>
        <v>11543131</v>
      </c>
      <c r="U53" s="17">
        <f>SUM('Pop data'!S7)</f>
        <v>11842892</v>
      </c>
      <c r="V53" s="17">
        <f>SUM('Pop data'!T7)</f>
        <v>12135448</v>
      </c>
      <c r="W53" s="17">
        <f>SUM('Pop data'!U7)</f>
        <v>12424327</v>
      </c>
      <c r="X53" s="17">
        <f>SUM('Pop data'!V7)</f>
        <v>12719338</v>
      </c>
      <c r="Y53" s="17">
        <f>SUM('Pop data'!W7)</f>
        <v>13016593</v>
      </c>
      <c r="Z53" s="17">
        <f>SUM('Pop data'!X7)</f>
        <v>13313964</v>
      </c>
      <c r="AA53" s="17">
        <f>SUM('Pop data'!Y7)</f>
        <v>13622070</v>
      </c>
      <c r="AB53" s="17">
        <f>SUM('Pop data'!Z7)</f>
        <v>13945758</v>
      </c>
      <c r="AC53" s="17">
        <f>SUM('Pop data'!AA7)</f>
        <v>14285381</v>
      </c>
      <c r="AD53" s="17">
        <f>SUM('Pop data'!AB7)</f>
        <v>14652162</v>
      </c>
      <c r="AE53" s="17">
        <f>SUM('Pop data'!AC7)</f>
        <v>15060549</v>
      </c>
    </row>
    <row r="54" spans="1:35">
      <c r="A54" s="8" t="s">
        <v>55</v>
      </c>
      <c r="D54" s="8">
        <f>SUMPRODUCT('Fertility data'!B5)</f>
        <v>0.29182438304899999</v>
      </c>
      <c r="E54" s="8">
        <f>SUMPRODUCT('Fertility data'!C5)</f>
        <v>0.29049740758999998</v>
      </c>
      <c r="F54" s="8">
        <f>SUMPRODUCT('Fertility data'!D5)</f>
        <v>0.28926693624700001</v>
      </c>
      <c r="G54" s="8">
        <f>SUMPRODUCT('Fertility data'!E5)</f>
        <v>0.28788802854399997</v>
      </c>
      <c r="H54" s="8">
        <f>SUMPRODUCT('Fertility data'!F5)</f>
        <v>0.28627790267600001</v>
      </c>
      <c r="I54" s="8">
        <f>SUMPRODUCT('Fertility data'!G5)</f>
        <v>0.28458291491299997</v>
      </c>
      <c r="J54" s="8">
        <f>SUMPRODUCT('Fertility data'!H5)</f>
        <v>0.28312663544200001</v>
      </c>
      <c r="K54" s="8">
        <f>SUMPRODUCT('Fertility data'!I5)</f>
        <v>0.28196549066400001</v>
      </c>
      <c r="L54" s="8">
        <f>SUMPRODUCT('Fertility data'!J5)</f>
        <v>0.28063406620100001</v>
      </c>
      <c r="M54" s="8">
        <f>SUMPRODUCT('Fertility data'!K5)</f>
        <v>0.27907927419400003</v>
      </c>
      <c r="N54" s="8">
        <f>SUMPRODUCT('Fertility data'!L5)</f>
        <v>0.27759204047800001</v>
      </c>
      <c r="O54" s="8">
        <f>SUMPRODUCT('Fertility data'!M5)</f>
        <v>0.27621191367999998</v>
      </c>
      <c r="P54" s="8">
        <f>SUMPRODUCT('Fertility data'!N5)</f>
        <v>0.27504597879100001</v>
      </c>
      <c r="Q54" s="8">
        <f>SUMPRODUCT('Fertility data'!O5)</f>
        <v>0.27400563002099998</v>
      </c>
      <c r="R54" s="8">
        <f>SUMPRODUCT('Fertility data'!P5)</f>
        <v>0.27283128918400001</v>
      </c>
      <c r="S54" s="8">
        <f>SUMPRODUCT('Fertility data'!Q5)</f>
        <v>0.27130771339900001</v>
      </c>
      <c r="T54" s="8">
        <f>SUMPRODUCT('Fertility data'!R5)</f>
        <v>0.26942239664200002</v>
      </c>
      <c r="U54" s="8">
        <f>SUMPRODUCT('Fertility data'!S5)</f>
        <v>0.267558591447</v>
      </c>
      <c r="V54" s="8">
        <f>SUMPRODUCT('Fertility data'!T5)</f>
        <v>0.26577067389499998</v>
      </c>
      <c r="W54" s="8">
        <f>SUMPRODUCT('Fertility data'!U5)</f>
        <v>0.26375929080299998</v>
      </c>
      <c r="X54" s="8">
        <f>SUMPRODUCT('Fertility data'!V5)</f>
        <v>0.26148253327100002</v>
      </c>
      <c r="Y54" s="8">
        <f>SUMPRODUCT('Fertility data'!W5)</f>
        <v>0.25870809343899998</v>
      </c>
      <c r="Z54" s="8">
        <f>SUMPRODUCT('Fertility data'!X5)</f>
        <v>0.255403518976</v>
      </c>
      <c r="AA54" s="8">
        <f>SUMPRODUCT('Fertility data'!Y5)</f>
        <v>0.25222383191499997</v>
      </c>
      <c r="AB54" s="8">
        <f>SUMPRODUCT('Fertility data'!Z5)</f>
        <v>0.24912748771900001</v>
      </c>
      <c r="AC54" s="8">
        <f>SUMPRODUCT('Fertility data'!AA5)</f>
        <v>0.24528827727300001</v>
      </c>
      <c r="AD54" s="8">
        <f>SUMPRODUCT('Fertility data'!AB5)</f>
        <v>0.241538066144</v>
      </c>
      <c r="AE54" s="8">
        <f>SUMPRODUCT('Fertility data'!AC5)</f>
        <v>0.23985500387</v>
      </c>
    </row>
    <row r="55" spans="1:35">
      <c r="A55" s="8" t="s">
        <v>56</v>
      </c>
      <c r="D55" s="8">
        <f>SUMPRODUCT('Fertility data'!B5,'Pop data'!B7/2)</f>
        <v>986683.19007341971</v>
      </c>
      <c r="E55" s="8">
        <f>SUMPRODUCT('Fertility data'!C5,'Pop data'!C7/2)</f>
        <v>1015002.0090831661</v>
      </c>
      <c r="F55" s="8">
        <f>SUMPRODUCT('Fertility data'!D5,'Pop data'!D7/2)</f>
        <v>1046813.3629705197</v>
      </c>
      <c r="G55" s="8">
        <f>SUMPRODUCT('Fertility data'!E5,'Pop data'!E7/2)</f>
        <v>1080704.16584745</v>
      </c>
      <c r="H55" s="8">
        <f>SUMPRODUCT('Fertility data'!F5,'Pop data'!F7/2)</f>
        <v>1115875.7661711161</v>
      </c>
      <c r="I55" s="8">
        <f>SUMPRODUCT('Fertility data'!G5,'Pop data'!G7/2)</f>
        <v>1151899.8615777644</v>
      </c>
      <c r="J55" s="8">
        <f>SUMPRODUCT('Fertility data'!H5,'Pop data'!H7/2)</f>
        <v>1189446.8472383292</v>
      </c>
      <c r="K55" s="8">
        <f>SUMPRODUCT('Fertility data'!I5,'Pop data'!I7/2)</f>
        <v>1227914.8793287044</v>
      </c>
      <c r="L55" s="8">
        <f>SUMPRODUCT('Fertility data'!J5,'Pop data'!J7/2)</f>
        <v>1265748.3189314296</v>
      </c>
      <c r="M55" s="8">
        <f>SUMPRODUCT('Fertility data'!K5,'Pop data'!K7/2)</f>
        <v>1302526.1841190031</v>
      </c>
      <c r="N55" s="8">
        <f>SUMPRODUCT('Fertility data'!L5,'Pop data'!L7/2)</f>
        <v>1339584.3762919193</v>
      </c>
      <c r="O55" s="8">
        <f>SUMPRODUCT('Fertility data'!M5,'Pop data'!M7/2)</f>
        <v>1376938.3485419375</v>
      </c>
      <c r="P55" s="8">
        <f>SUMPRODUCT('Fertility data'!N5,'Pop data'!N7/2)</f>
        <v>1415124.9006096665</v>
      </c>
      <c r="Q55" s="8">
        <f>SUMPRODUCT('Fertility data'!O5,'Pop data'!O7/2)</f>
        <v>1453284.7607868807</v>
      </c>
      <c r="R55" s="8">
        <f>SUMPRODUCT('Fertility data'!P5,'Pop data'!P7/2)</f>
        <v>1490025.5241973035</v>
      </c>
      <c r="S55" s="8">
        <f>SUMPRODUCT('Fertility data'!Q5,'Pop data'!Q7/2)</f>
        <v>1524079.490557998</v>
      </c>
      <c r="T55" s="8">
        <f>SUMPRODUCT('Fertility data'!R5,'Pop data'!R7/2)</f>
        <v>1554989.0093862831</v>
      </c>
      <c r="U55" s="8">
        <f>SUMPRODUCT('Fertility data'!S5,'Pop data'!S7/2)</f>
        <v>1584333.7510894723</v>
      </c>
      <c r="V55" s="8">
        <f>SUMPRODUCT('Fertility data'!T5,'Pop data'!T7/2)</f>
        <v>1612623.0964888649</v>
      </c>
      <c r="W55" s="8">
        <f>SUMPRODUCT('Fertility data'!U5,'Pop data'!U7/2)</f>
        <v>1638515.8391122823</v>
      </c>
      <c r="X55" s="8">
        <f>SUMPRODUCT('Fertility data'!V5,'Pop data'!V7/2)</f>
        <v>1662942.3608850474</v>
      </c>
      <c r="Y55" s="8">
        <f>SUMPRODUCT('Fertility data'!W5,'Pop data'!W7/2)</f>
        <v>1683748.9790507166</v>
      </c>
      <c r="Z55" s="8">
        <f>SUMPRODUCT('Fertility data'!X5,'Pop data'!X7/2)</f>
        <v>1700216.6285598904</v>
      </c>
      <c r="AA55" s="8">
        <f>SUMPRODUCT('Fertility data'!Y5,'Pop data'!Y7/2)</f>
        <v>1717905.347007182</v>
      </c>
      <c r="AB55" s="8">
        <f>SUMPRODUCT('Fertility data'!Z5,'Pop data'!Z7/2)</f>
        <v>1737135.8274385731</v>
      </c>
      <c r="AC55" s="8">
        <f>SUMPRODUCT('Fertility data'!AA5,'Pop data'!AA7/2)</f>
        <v>1752018.2478392231</v>
      </c>
      <c r="AD55" s="8">
        <f>SUMPRODUCT('Fertility data'!AB5,'Pop data'!AB7/2)</f>
        <v>1769527.4371543017</v>
      </c>
      <c r="AE55" s="8">
        <f>SUMPRODUCT('Fertility data'!AC5,'Pop data'!AC7/2)</f>
        <v>1806174.0193396623</v>
      </c>
      <c r="AF55" s="18" t="s">
        <v>59</v>
      </c>
    </row>
    <row r="56" spans="1:35">
      <c r="A56" s="8" t="s">
        <v>57</v>
      </c>
      <c r="D56" s="8">
        <f>D55/D53</f>
        <v>0.1459121915245</v>
      </c>
      <c r="E56" s="8">
        <f t="shared" ref="E56:AE56" si="89">E55/E53</f>
        <v>0.14524870379499999</v>
      </c>
      <c r="F56" s="8">
        <f t="shared" si="89"/>
        <v>0.1446334681235</v>
      </c>
      <c r="G56" s="8">
        <f t="shared" si="89"/>
        <v>0.14394401427199999</v>
      </c>
      <c r="H56" s="8">
        <f t="shared" si="89"/>
        <v>0.143138951338</v>
      </c>
      <c r="I56" s="8">
        <f t="shared" si="89"/>
        <v>0.14229145745649999</v>
      </c>
      <c r="J56" s="8">
        <f t="shared" si="89"/>
        <v>0.141563317721</v>
      </c>
      <c r="K56" s="8">
        <f t="shared" si="89"/>
        <v>0.140982745332</v>
      </c>
      <c r="L56" s="8">
        <f t="shared" si="89"/>
        <v>0.1403170331005</v>
      </c>
      <c r="M56" s="8">
        <f t="shared" si="89"/>
        <v>0.13953963709700001</v>
      </c>
      <c r="N56" s="8">
        <f t="shared" si="89"/>
        <v>0.13879602023900001</v>
      </c>
      <c r="O56" s="8">
        <f t="shared" si="89"/>
        <v>0.13810595683999999</v>
      </c>
      <c r="P56" s="8">
        <f t="shared" si="89"/>
        <v>0.13752298939550001</v>
      </c>
      <c r="Q56" s="8">
        <f t="shared" si="89"/>
        <v>0.13700281501049999</v>
      </c>
      <c r="R56" s="8">
        <f t="shared" si="89"/>
        <v>0.13641564459200001</v>
      </c>
      <c r="S56" s="8">
        <f t="shared" si="89"/>
        <v>0.1356538566995</v>
      </c>
      <c r="T56" s="8">
        <f t="shared" si="89"/>
        <v>0.13471119832100001</v>
      </c>
      <c r="U56" s="8">
        <f t="shared" si="89"/>
        <v>0.1337792957235</v>
      </c>
      <c r="V56" s="8">
        <f t="shared" si="89"/>
        <v>0.13288533694749999</v>
      </c>
      <c r="W56" s="8">
        <f t="shared" si="89"/>
        <v>0.13187964540149999</v>
      </c>
      <c r="X56" s="8">
        <f t="shared" si="89"/>
        <v>0.13074126663550001</v>
      </c>
      <c r="Y56" s="8">
        <f t="shared" si="89"/>
        <v>0.12935404671949999</v>
      </c>
      <c r="Z56" s="8">
        <f t="shared" si="89"/>
        <v>0.127701759488</v>
      </c>
      <c r="AA56" s="8">
        <f t="shared" si="89"/>
        <v>0.12611191595749999</v>
      </c>
      <c r="AB56" s="8">
        <f t="shared" si="89"/>
        <v>0.1245637438595</v>
      </c>
      <c r="AC56" s="8">
        <f t="shared" si="89"/>
        <v>0.12264413863650001</v>
      </c>
      <c r="AD56" s="8">
        <f t="shared" si="89"/>
        <v>0.120769033072</v>
      </c>
      <c r="AE56" s="8">
        <f t="shared" si="89"/>
        <v>0.119927501935</v>
      </c>
      <c r="AF56" s="18">
        <f>AVERAGE(D56:AE56)</f>
        <v>0.13521920304405352</v>
      </c>
    </row>
    <row r="58" spans="1:35">
      <c r="A58" s="7" t="s">
        <v>48</v>
      </c>
      <c r="B58" s="7" t="s">
        <v>36</v>
      </c>
      <c r="C58" s="7" t="s">
        <v>37</v>
      </c>
      <c r="D58" s="7">
        <v>1990</v>
      </c>
      <c r="E58" s="7">
        <v>1991</v>
      </c>
      <c r="F58" s="7">
        <v>1992</v>
      </c>
      <c r="G58" s="7">
        <v>1993</v>
      </c>
      <c r="H58" s="7">
        <v>1994</v>
      </c>
      <c r="I58" s="7">
        <v>1995</v>
      </c>
      <c r="J58" s="7">
        <v>1996</v>
      </c>
      <c r="K58" s="7">
        <v>1997</v>
      </c>
      <c r="L58" s="7">
        <v>1998</v>
      </c>
      <c r="M58" s="7">
        <v>1999</v>
      </c>
      <c r="N58" s="7">
        <v>2000</v>
      </c>
      <c r="O58" s="7">
        <v>2001</v>
      </c>
      <c r="P58" s="7">
        <v>2002</v>
      </c>
      <c r="Q58" s="7">
        <v>2003</v>
      </c>
      <c r="R58" s="7">
        <v>2004</v>
      </c>
      <c r="S58" s="7">
        <v>2005</v>
      </c>
      <c r="T58" s="7">
        <v>2006</v>
      </c>
      <c r="U58" s="7">
        <v>2007</v>
      </c>
      <c r="V58" s="7">
        <v>2008</v>
      </c>
      <c r="W58" s="7">
        <v>2009</v>
      </c>
      <c r="X58" s="7">
        <v>2010</v>
      </c>
      <c r="Y58" s="7">
        <v>2011</v>
      </c>
      <c r="Z58" s="7">
        <v>2012</v>
      </c>
      <c r="AA58" s="7">
        <v>2013</v>
      </c>
      <c r="AB58" s="7">
        <v>2014</v>
      </c>
      <c r="AC58" s="7">
        <v>2015</v>
      </c>
      <c r="AD58" s="7">
        <v>2016</v>
      </c>
      <c r="AE58" s="7">
        <v>2017</v>
      </c>
    </row>
    <row r="59" spans="1:35">
      <c r="A59" s="16" t="s">
        <v>38</v>
      </c>
      <c r="B59" s="23" t="s">
        <v>77</v>
      </c>
      <c r="C59" s="7" t="s">
        <v>76</v>
      </c>
      <c r="D59" s="17">
        <f>SUM('Pop data'!B8:B12)</f>
        <v>19552930</v>
      </c>
      <c r="E59" s="17">
        <f>SUM('Pop data'!C8:C12)</f>
        <v>20125277</v>
      </c>
      <c r="F59" s="17">
        <f>SUM('Pop data'!D8:D12)</f>
        <v>20722167</v>
      </c>
      <c r="G59" s="17">
        <f>SUM('Pop data'!E8:E12)</f>
        <v>21347605</v>
      </c>
      <c r="H59" s="17">
        <f>SUM('Pop data'!F8:F12)</f>
        <v>22003216</v>
      </c>
      <c r="I59" s="17">
        <f>SUM('Pop data'!G8:G12)</f>
        <v>22692345</v>
      </c>
      <c r="J59" s="17">
        <f>SUM('Pop data'!H8:H12)</f>
        <v>23437364</v>
      </c>
      <c r="K59" s="17">
        <f>SUM('Pop data'!I8:I12)</f>
        <v>24219626</v>
      </c>
      <c r="L59" s="17">
        <f>SUM('Pop data'!J8:J12)</f>
        <v>25043226</v>
      </c>
      <c r="M59" s="17">
        <f>SUM('Pop data'!K8:K12)</f>
        <v>25908192</v>
      </c>
      <c r="N59" s="17">
        <f>SUM('Pop data'!L8:L12)</f>
        <v>26836772</v>
      </c>
      <c r="O59" s="17">
        <f>SUM('Pop data'!M8:M12)</f>
        <v>27785531</v>
      </c>
      <c r="P59" s="17">
        <f>SUM('Pop data'!N8:N12)</f>
        <v>28760290</v>
      </c>
      <c r="Q59" s="17">
        <f>SUM('Pop data'!O8:O12)</f>
        <v>29773815</v>
      </c>
      <c r="R59" s="17">
        <f>SUM('Pop data'!P8:P12)</f>
        <v>30847531</v>
      </c>
      <c r="S59" s="17">
        <f>SUM('Pop data'!Q8:Q12)</f>
        <v>31878247</v>
      </c>
      <c r="T59" s="17">
        <f>SUM('Pop data'!R8:R12)</f>
        <v>32881499</v>
      </c>
      <c r="U59" s="17">
        <f>SUM('Pop data'!S8:S12)</f>
        <v>33910391</v>
      </c>
      <c r="V59" s="17">
        <f>SUM('Pop data'!T8:T12)</f>
        <v>34959486</v>
      </c>
      <c r="W59" s="17">
        <f>SUM('Pop data'!U8:U12)</f>
        <v>36023884</v>
      </c>
      <c r="X59" s="17">
        <f>SUM('Pop data'!V8:V12)</f>
        <v>37098397</v>
      </c>
      <c r="Y59" s="17">
        <f>SUM('Pop data'!W8:W12)</f>
        <v>38180854</v>
      </c>
      <c r="Z59" s="17">
        <f>SUM('Pop data'!X8:X12)</f>
        <v>39267635</v>
      </c>
      <c r="AA59" s="17">
        <f>SUM('Pop data'!Y8:Y12)</f>
        <v>40365864</v>
      </c>
      <c r="AB59" s="17">
        <f>SUM('Pop data'!Z8:Z12)</f>
        <v>41485375</v>
      </c>
      <c r="AC59" s="17">
        <f>SUM('Pop data'!AA8:AA12)</f>
        <v>42645928</v>
      </c>
      <c r="AD59" s="17">
        <f>SUM('Pop data'!AB8:AB12)</f>
        <v>43844663</v>
      </c>
      <c r="AE59" s="17">
        <f>SUM('Pop data'!AC8:AC12)</f>
        <v>45076503</v>
      </c>
    </row>
    <row r="60" spans="1:35">
      <c r="A60" s="8" t="s">
        <v>55</v>
      </c>
      <c r="D60" s="8">
        <f>SUMPRODUCT('Fertility data'!B6:B10)</f>
        <v>0.57291972279744197</v>
      </c>
      <c r="E60" s="8">
        <f>SUMPRODUCT('Fertility data'!C6:C10)</f>
        <v>0.56934496836775017</v>
      </c>
      <c r="F60" s="8">
        <f>SUMPRODUCT('Fertility data'!D6:D10)</f>
        <v>0.56600798482607162</v>
      </c>
      <c r="G60" s="8">
        <f>SUMPRODUCT('Fertility data'!E6:E10)</f>
        <v>0.56275243870429481</v>
      </c>
      <c r="H60" s="8">
        <f>SUMPRODUCT('Fertility data'!F6:F10)</f>
        <v>0.55967637432752126</v>
      </c>
      <c r="I60" s="8">
        <f>SUMPRODUCT('Fertility data'!G6:G10)</f>
        <v>0.55674820042563733</v>
      </c>
      <c r="J60" s="8">
        <f>SUMPRODUCT('Fertility data'!H6:H10)</f>
        <v>0.55419677948416002</v>
      </c>
      <c r="K60" s="8">
        <f>SUMPRODUCT('Fertility data'!I6:I10)</f>
        <v>0.55209481352382939</v>
      </c>
      <c r="L60" s="8">
        <f>SUMPRODUCT('Fertility data'!J6:J10)</f>
        <v>0.55003163812582523</v>
      </c>
      <c r="M60" s="8">
        <f>SUMPRODUCT('Fertility data'!K6:K10)</f>
        <v>0.54791517863621175</v>
      </c>
      <c r="N60" s="8">
        <f>SUMPRODUCT('Fertility data'!L6:L10)</f>
        <v>0.54565968296982681</v>
      </c>
      <c r="O60" s="8">
        <f>SUMPRODUCT('Fertility data'!M6:M10)</f>
        <v>0.54352452562732334</v>
      </c>
      <c r="P60" s="8">
        <f>SUMPRODUCT('Fertility data'!N6:N10)</f>
        <v>0.54187891440659508</v>
      </c>
      <c r="Q60" s="8">
        <f>SUMPRODUCT('Fertility data'!O6:O10)</f>
        <v>0.54035908687129119</v>
      </c>
      <c r="R60" s="8">
        <f>SUMPRODUCT('Fertility data'!P6:P10)</f>
        <v>0.5384163688253838</v>
      </c>
      <c r="S60" s="8">
        <f>SUMPRODUCT('Fertility data'!Q6:Q10)</f>
        <v>0.5355015938899832</v>
      </c>
      <c r="T60" s="8">
        <f>SUMPRODUCT('Fertility data'!R6:R10)</f>
        <v>0.53162704515428416</v>
      </c>
      <c r="U60" s="8">
        <f>SUMPRODUCT('Fertility data'!S6:S10)</f>
        <v>0.5278353392951719</v>
      </c>
      <c r="V60" s="8">
        <f>SUMPRODUCT('Fertility data'!T6:T10)</f>
        <v>0.52443481341001996</v>
      </c>
      <c r="W60" s="8">
        <f>SUMPRODUCT('Fertility data'!U6:U10)</f>
        <v>0.52074557224699947</v>
      </c>
      <c r="X60" s="8">
        <f>SUMPRODUCT('Fertility data'!V6:V10)</f>
        <v>0.51675189412922418</v>
      </c>
      <c r="Y60" s="8">
        <f>SUMPRODUCT('Fertility data'!W6:W10)</f>
        <v>0.51187347979711684</v>
      </c>
      <c r="Z60" s="8">
        <f>SUMPRODUCT('Fertility data'!X6:X10)</f>
        <v>0.50594777941698676</v>
      </c>
      <c r="AA60" s="8">
        <f>SUMPRODUCT('Fertility data'!Y6:Y10)</f>
        <v>0.500638456999287</v>
      </c>
      <c r="AB60" s="8">
        <f>SUMPRODUCT('Fertility data'!Z6:Z10)</f>
        <v>0.49649986247084749</v>
      </c>
      <c r="AC60" s="8">
        <f>SUMPRODUCT('Fertility data'!AA6:AA10)</f>
        <v>0.49232834941261205</v>
      </c>
      <c r="AD60" s="8">
        <f>SUMPRODUCT('Fertility data'!AB6:AB10)</f>
        <v>0.48789079136339403</v>
      </c>
      <c r="AE60" s="8">
        <f>SUMPRODUCT('Fertility data'!AC6:AC10)</f>
        <v>0.48518035756773603</v>
      </c>
    </row>
    <row r="61" spans="1:35">
      <c r="A61" s="8" t="s">
        <v>56</v>
      </c>
      <c r="D61" s="8" cm="1">
        <f t="array" ref="D61">SUMPRODUCT('Fertility data'!B6:B10,'Pop data'!B8:B12/2)</f>
        <v>1368893.9125045983</v>
      </c>
      <c r="E61" s="8" cm="1">
        <f t="array" ref="E61">SUMPRODUCT('Fertility data'!C6:C10,'Pop data'!C8:C12/2)</f>
        <v>1403787.6171509703</v>
      </c>
      <c r="F61" s="8" cm="1">
        <f t="array" ref="F61">SUMPRODUCT('Fertility data'!D6:D10,'Pop data'!D8:D12/2)</f>
        <v>1441721.9714005294</v>
      </c>
      <c r="G61" s="8" cm="1">
        <f t="array" ref="G61">SUMPRODUCT('Fertility data'!E6:E10,'Pop data'!E8:E12/2)</f>
        <v>1482658.641279113</v>
      </c>
      <c r="H61" s="8" cm="1">
        <f t="array" ref="H61">SUMPRODUCT('Fertility data'!F6:F10,'Pop data'!F8:F12/2)</f>
        <v>1527615.9010570075</v>
      </c>
      <c r="I61" s="8" cm="1">
        <f t="array" ref="I61">SUMPRODUCT('Fertility data'!G6:G10,'Pop data'!G8:G12/2)</f>
        <v>1574018.4193255836</v>
      </c>
      <c r="J61" s="8" cm="1">
        <f t="array" ref="J61">SUMPRODUCT('Fertility data'!H6:H10,'Pop data'!H8:H12/2)</f>
        <v>1622665.0365339336</v>
      </c>
      <c r="K61" s="8" cm="1">
        <f t="array" ref="K61">SUMPRODUCT('Fertility data'!I6:I10,'Pop data'!I8:I12/2)</f>
        <v>1676182.9734757692</v>
      </c>
      <c r="L61" s="8" cm="1">
        <f t="array" ref="L61">SUMPRODUCT('Fertility data'!J6:J10,'Pop data'!J8:J12/2)</f>
        <v>1732713.1296501111</v>
      </c>
      <c r="M61" s="8" cm="1">
        <f t="array" ref="M61">SUMPRODUCT('Fertility data'!K6:K10,'Pop data'!K8:K12/2)</f>
        <v>1791844.0831298218</v>
      </c>
      <c r="N61" s="8" cm="1">
        <f t="array" ref="N61">SUMPRODUCT('Fertility data'!L6:L10,'Pop data'!L8:L12/2)</f>
        <v>1850881.7504676185</v>
      </c>
      <c r="O61" s="8" cm="1">
        <f t="array" ref="O61">SUMPRODUCT('Fertility data'!M6:M10,'Pop data'!M8:M12/2)</f>
        <v>1910491.8449213789</v>
      </c>
      <c r="P61" s="8" cm="1">
        <f t="array" ref="P61">SUMPRODUCT('Fertility data'!N6:N10,'Pop data'!N8:N12/2)</f>
        <v>1972500.8671512052</v>
      </c>
      <c r="Q61" s="8" cm="1">
        <f t="array" ref="Q61">SUMPRODUCT('Fertility data'!O6:O10,'Pop data'!O8:O12/2)</f>
        <v>2035569.625741529</v>
      </c>
      <c r="R61" s="8" cm="1">
        <f t="array" ref="R61">SUMPRODUCT('Fertility data'!P6:P10,'Pop data'!P8:P12/2)</f>
        <v>2096784.0536729093</v>
      </c>
      <c r="S61" s="8" cm="1">
        <f t="array" ref="S61">SUMPRODUCT('Fertility data'!Q6:Q10,'Pop data'!Q8:Q12/2)</f>
        <v>2153089.1448661541</v>
      </c>
      <c r="T61" s="8" cm="1">
        <f t="array" ref="T61">SUMPRODUCT('Fertility data'!R6:R10,'Pop data'!R8:R12/2)</f>
        <v>2203716.4485940947</v>
      </c>
      <c r="U61" s="8" cm="1">
        <f t="array" ref="U61">SUMPRODUCT('Fertility data'!S6:S10,'Pop data'!S8:S12/2)</f>
        <v>2252141.0134362052</v>
      </c>
      <c r="V61" s="8" cm="1">
        <f t="array" ref="V61">SUMPRODUCT('Fertility data'!T6:T10,'Pop data'!T8:T12/2)</f>
        <v>2300068.118825106</v>
      </c>
      <c r="W61" s="8" cm="1">
        <f t="array" ref="W61">SUMPRODUCT('Fertility data'!U6:U10,'Pop data'!U8:U12/2)</f>
        <v>2344941.7056352766</v>
      </c>
      <c r="X61" s="8" cm="1">
        <f t="array" ref="X61">SUMPRODUCT('Fertility data'!V6:V10,'Pop data'!V8:V12/2)</f>
        <v>2386963.3576532551</v>
      </c>
      <c r="Y61" s="8" cm="1">
        <f t="array" ref="Y61">SUMPRODUCT('Fertility data'!W6:W10,'Pop data'!W8:W12/2)</f>
        <v>2423723.0112145012</v>
      </c>
      <c r="Z61" s="8" cm="1">
        <f t="array" ref="Z61">SUMPRODUCT('Fertility data'!X6:X10,'Pop data'!X8:X12/2)</f>
        <v>2454483.5094586285</v>
      </c>
      <c r="AA61" s="8" cm="1">
        <f t="array" ref="AA61">SUMPRODUCT('Fertility data'!Y6:Y10,'Pop data'!Y8:Y12/2)</f>
        <v>2487548.9237097888</v>
      </c>
      <c r="AB61" s="8" cm="1">
        <f t="array" ref="AB61">SUMPRODUCT('Fertility data'!Z6:Z10,'Pop data'!Z8:Z12/2)</f>
        <v>2526621.4671815215</v>
      </c>
      <c r="AC61" s="8" cm="1">
        <f t="array" ref="AC61">SUMPRODUCT('Fertility data'!AA6:AA10,'Pop data'!AA8:AA12/2)</f>
        <v>2567584.5671455655</v>
      </c>
      <c r="AD61" s="8" cm="1">
        <f t="array" ref="AD61">SUMPRODUCT('Fertility data'!AB6:AB10,'Pop data'!AB8:AB12/2)</f>
        <v>2608822.5602479116</v>
      </c>
      <c r="AE61" s="8" cm="1">
        <f t="array" ref="AE61">SUMPRODUCT('Fertility data'!AC6:AC10,'Pop data'!AC8:AC12/2)</f>
        <v>2660337.2267790469</v>
      </c>
      <c r="AF61" s="18" t="s">
        <v>60</v>
      </c>
    </row>
    <row r="62" spans="1:35">
      <c r="A62" s="8" t="s">
        <v>57</v>
      </c>
      <c r="D62" s="8">
        <f>D61/D59</f>
        <v>7.0009656481386587E-2</v>
      </c>
      <c r="E62" s="8">
        <f t="shared" ref="E62:AE62" si="90">E61/E59</f>
        <v>6.9752461899081949E-2</v>
      </c>
      <c r="F62" s="8">
        <f t="shared" si="90"/>
        <v>6.9573899843608511E-2</v>
      </c>
      <c r="G62" s="8">
        <f t="shared" si="90"/>
        <v>6.9453160730635261E-2</v>
      </c>
      <c r="H62" s="8">
        <f t="shared" si="90"/>
        <v>6.9426937455734083E-2</v>
      </c>
      <c r="I62" s="8">
        <f t="shared" si="90"/>
        <v>6.9363409525352429E-2</v>
      </c>
      <c r="J62" s="8">
        <f t="shared" si="90"/>
        <v>6.9234109967909935E-2</v>
      </c>
      <c r="K62" s="8">
        <f t="shared" si="90"/>
        <v>6.9207632416609946E-2</v>
      </c>
      <c r="L62" s="8">
        <f t="shared" si="90"/>
        <v>6.9188894819306068E-2</v>
      </c>
      <c r="M62" s="8">
        <f t="shared" si="90"/>
        <v>6.9161293969483548E-2</v>
      </c>
      <c r="N62" s="8">
        <f t="shared" si="90"/>
        <v>6.8968121444248895E-2</v>
      </c>
      <c r="O62" s="8">
        <f t="shared" si="90"/>
        <v>6.8758514815548386E-2</v>
      </c>
      <c r="P62" s="8">
        <f t="shared" si="90"/>
        <v>6.8584178641842811E-2</v>
      </c>
      <c r="Q62" s="8">
        <f t="shared" si="90"/>
        <v>6.8367779733350564E-2</v>
      </c>
      <c r="R62" s="8">
        <f t="shared" si="90"/>
        <v>6.7972508194348177E-2</v>
      </c>
      <c r="S62" s="8">
        <f t="shared" si="90"/>
        <v>6.754101456288214E-2</v>
      </c>
      <c r="T62" s="8">
        <f t="shared" si="90"/>
        <v>6.7019950902910325E-2</v>
      </c>
      <c r="U62" s="8">
        <f t="shared" si="90"/>
        <v>6.641448084264806E-2</v>
      </c>
      <c r="V62" s="8">
        <f t="shared" si="90"/>
        <v>6.5792389476924978E-2</v>
      </c>
      <c r="W62" s="8">
        <f t="shared" si="90"/>
        <v>6.5094083293052926E-2</v>
      </c>
      <c r="X62" s="8">
        <f t="shared" si="90"/>
        <v>6.4341415011900785E-2</v>
      </c>
      <c r="Y62" s="8">
        <f t="shared" si="90"/>
        <v>6.3480062840252371E-2</v>
      </c>
      <c r="Z62" s="8">
        <f t="shared" si="90"/>
        <v>6.2506527562931374E-2</v>
      </c>
      <c r="AA62" s="8">
        <f t="shared" si="90"/>
        <v>6.1625063288866772E-2</v>
      </c>
      <c r="AB62" s="8">
        <f t="shared" si="90"/>
        <v>6.0903908116571717E-2</v>
      </c>
      <c r="AC62" s="8">
        <f t="shared" si="90"/>
        <v>6.020702767086146E-2</v>
      </c>
      <c r="AD62" s="8">
        <f t="shared" si="90"/>
        <v>5.9501485055271419E-2</v>
      </c>
      <c r="AE62" s="8">
        <f t="shared" si="90"/>
        <v>5.9018270045905E-2</v>
      </c>
      <c r="AF62" s="18">
        <f>AVERAGE(D62:AE62)</f>
        <v>6.6445294236050931E-2</v>
      </c>
      <c r="AH62" s="22"/>
      <c r="AI62" s="22"/>
    </row>
    <row r="63" spans="1:35">
      <c r="AH63" s="22"/>
      <c r="AI63" s="22"/>
    </row>
    <row r="64" spans="1:35">
      <c r="A64" s="481" t="s">
        <v>61</v>
      </c>
      <c r="B64" s="481"/>
      <c r="C64" s="481"/>
      <c r="D64" s="481"/>
      <c r="E64" s="481"/>
      <c r="F64" s="481"/>
      <c r="G64" s="481"/>
      <c r="H64" s="481"/>
      <c r="I64" s="481"/>
      <c r="J64" s="481"/>
      <c r="K64" s="481"/>
      <c r="L64" s="481"/>
      <c r="M64" s="481"/>
      <c r="N64" s="481"/>
      <c r="O64" s="481"/>
      <c r="P64" s="481"/>
      <c r="Q64" s="481"/>
      <c r="R64" s="481"/>
      <c r="S64" s="481"/>
      <c r="T64" s="481"/>
      <c r="U64" s="481"/>
      <c r="V64" s="481"/>
      <c r="W64" s="481"/>
      <c r="X64" s="481"/>
      <c r="Y64" s="481"/>
      <c r="Z64" s="481"/>
      <c r="AA64" s="481"/>
      <c r="AB64" s="481"/>
      <c r="AC64" s="481"/>
      <c r="AF64" s="15"/>
      <c r="AH64" s="22"/>
      <c r="AI64" s="22"/>
    </row>
    <row r="65" spans="1:35">
      <c r="B65" s="7">
        <v>2000</v>
      </c>
      <c r="C65" s="7">
        <v>2001</v>
      </c>
      <c r="D65" s="7">
        <v>2002</v>
      </c>
      <c r="E65" s="7">
        <v>2003</v>
      </c>
      <c r="F65" s="7">
        <v>2004</v>
      </c>
      <c r="G65" s="7">
        <v>2005</v>
      </c>
      <c r="H65" s="7">
        <v>2006</v>
      </c>
      <c r="I65" s="7">
        <v>2007</v>
      </c>
      <c r="J65" s="7">
        <v>2008</v>
      </c>
      <c r="K65" s="7">
        <v>2009</v>
      </c>
      <c r="L65" s="7">
        <v>2010</v>
      </c>
      <c r="M65" s="7">
        <v>2011</v>
      </c>
      <c r="N65" s="7">
        <v>2012</v>
      </c>
      <c r="O65" s="7">
        <v>2013</v>
      </c>
      <c r="P65" s="7">
        <v>2014</v>
      </c>
      <c r="Q65" s="7">
        <v>2015</v>
      </c>
      <c r="R65" s="7">
        <v>2016</v>
      </c>
      <c r="S65" s="7">
        <v>2017</v>
      </c>
      <c r="V65" s="15"/>
      <c r="X65" s="18">
        <v>4.1217006301255153E-2</v>
      </c>
      <c r="AH65" s="22"/>
      <c r="AI65" s="22"/>
    </row>
    <row r="66" spans="1:35">
      <c r="A66" s="7" t="s">
        <v>62</v>
      </c>
      <c r="B66" s="17">
        <f>SUM('Pop data'!L2:L4)</f>
        <v>52556030</v>
      </c>
      <c r="C66" s="17">
        <f>SUM('Pop data'!M2:M4)</f>
        <v>54282401</v>
      </c>
      <c r="D66" s="17">
        <f>SUM('Pop data'!N2:N4)</f>
        <v>56092713</v>
      </c>
      <c r="E66" s="17">
        <f>SUM('Pop data'!O2:O4)</f>
        <v>57990139</v>
      </c>
      <c r="F66" s="17">
        <f>SUM('Pop data'!P2:P4)</f>
        <v>59988620</v>
      </c>
      <c r="G66" s="17">
        <f>SUM('Pop data'!Q2:Q4)</f>
        <v>62099210</v>
      </c>
      <c r="H66" s="17">
        <f>SUM('Pop data'!R2:R4)</f>
        <v>64317108</v>
      </c>
      <c r="I66" s="17">
        <f>SUM('Pop data'!S2:S4)</f>
        <v>66630024</v>
      </c>
      <c r="J66" s="17">
        <f>SUM('Pop data'!T2:T4)</f>
        <v>69030540</v>
      </c>
      <c r="K66" s="17">
        <f>SUM('Pop data'!U2:U4)</f>
        <v>71513968</v>
      </c>
      <c r="L66" s="17">
        <f>SUM('Pop data'!V2:V4)</f>
        <v>74060866</v>
      </c>
      <c r="M66" s="17">
        <f>SUM('Pop data'!W2:W4)</f>
        <v>76668328</v>
      </c>
      <c r="N66" s="17">
        <f>SUM('Pop data'!X2:X4)</f>
        <v>79321546</v>
      </c>
      <c r="O66" s="17">
        <f>SUM('Pop data'!Y2:Y4)</f>
        <v>81986072</v>
      </c>
      <c r="P66" s="17">
        <f>SUM('Pop data'!Z2:Z4)</f>
        <v>84644986</v>
      </c>
      <c r="Q66" s="17">
        <f>SUM('Pop data'!AA2:AA4)</f>
        <v>87294004</v>
      </c>
      <c r="R66" s="17">
        <f>SUM('Pop data'!AB2:AB4)</f>
        <v>89915102</v>
      </c>
      <c r="S66" s="17">
        <f>SUM('Pop data'!AC2:AC4)</f>
        <v>92483264</v>
      </c>
      <c r="V66" s="15"/>
      <c r="AH66" s="22"/>
      <c r="AI66" s="22"/>
    </row>
    <row r="67" spans="1:35">
      <c r="A67" s="7" t="s">
        <v>63</v>
      </c>
      <c r="B67" s="17">
        <f>B66</f>
        <v>52556030</v>
      </c>
      <c r="C67" s="8">
        <f>B66+B66*$X$65-B66*$AF$7</f>
        <v>53717179.203623049</v>
      </c>
      <c r="D67" s="8">
        <f t="shared" ref="D67:S67" si="91">C66+C66*$X$65-C66*$AF$7</f>
        <v>55481691.865232721</v>
      </c>
      <c r="E67" s="8">
        <f t="shared" si="91"/>
        <v>57332000.081406377</v>
      </c>
      <c r="F67" s="8">
        <f t="shared" si="91"/>
        <v>59271346.954973765</v>
      </c>
      <c r="G67" s="8">
        <f t="shared" si="91"/>
        <v>61313981.492096066</v>
      </c>
      <c r="H67" s="8">
        <f t="shared" si="91"/>
        <v>63471201.914859638</v>
      </c>
      <c r="I67" s="8">
        <f t="shared" si="91"/>
        <v>65738101.152137585</v>
      </c>
      <c r="J67" s="8">
        <f t="shared" si="91"/>
        <v>68102117.674217492</v>
      </c>
      <c r="K67" s="8">
        <f t="shared" si="91"/>
        <v>70555669.591155738</v>
      </c>
      <c r="L67" s="8">
        <f t="shared" si="91"/>
        <v>73093965.328396454</v>
      </c>
      <c r="M67" s="8">
        <f t="shared" si="91"/>
        <v>75697133.343167529</v>
      </c>
      <c r="N67" s="8">
        <f t="shared" si="91"/>
        <v>78362203.431616709</v>
      </c>
      <c r="O67" s="8">
        <f t="shared" si="91"/>
        <v>81074040.432476148</v>
      </c>
      <c r="P67" s="8">
        <f t="shared" si="91"/>
        <v>83797435.267183274</v>
      </c>
      <c r="Q67" s="8">
        <f t="shared" si="91"/>
        <v>86515094.112895593</v>
      </c>
      <c r="R67" s="8">
        <f t="shared" si="91"/>
        <v>89222638.320850864</v>
      </c>
      <c r="S67" s="8">
        <f t="shared" si="91"/>
        <v>91901645.676928893</v>
      </c>
    </row>
    <row r="69" spans="1:35">
      <c r="B69" s="7">
        <v>2000</v>
      </c>
      <c r="C69" s="7">
        <v>2001</v>
      </c>
      <c r="D69" s="7">
        <v>2002</v>
      </c>
      <c r="E69" s="7">
        <v>2003</v>
      </c>
      <c r="F69" s="7">
        <v>2004</v>
      </c>
      <c r="G69" s="7">
        <v>2005</v>
      </c>
      <c r="H69" s="7">
        <v>2006</v>
      </c>
      <c r="I69" s="7">
        <v>2007</v>
      </c>
      <c r="J69" s="7">
        <v>2008</v>
      </c>
      <c r="K69" s="7">
        <v>2009</v>
      </c>
      <c r="L69" s="7">
        <v>2010</v>
      </c>
      <c r="M69" s="7">
        <v>2011</v>
      </c>
      <c r="N69" s="7">
        <v>2012</v>
      </c>
      <c r="O69" s="7">
        <v>2013</v>
      </c>
      <c r="P69" s="7">
        <v>2014</v>
      </c>
      <c r="Q69" s="7">
        <v>2015</v>
      </c>
      <c r="R69" s="7">
        <v>2016</v>
      </c>
      <c r="S69" s="7">
        <v>2017</v>
      </c>
    </row>
    <row r="70" spans="1:35">
      <c r="A70" s="7" t="s">
        <v>64</v>
      </c>
      <c r="B70" s="8">
        <f>SUM('Pop data'!L5:L6)</f>
        <v>24197700</v>
      </c>
      <c r="C70" s="8">
        <f>SUM('Pop data'!M5:M6)</f>
        <v>24935999</v>
      </c>
      <c r="D70" s="8">
        <f>SUM('Pop data'!N5:N6)</f>
        <v>25680305</v>
      </c>
      <c r="E70" s="8">
        <f>SUM('Pop data'!O5:O6)</f>
        <v>26434099</v>
      </c>
      <c r="F70" s="8">
        <f>SUM('Pop data'!P5:P6)</f>
        <v>27196681</v>
      </c>
      <c r="G70" s="8">
        <f>SUM('Pop data'!Q5:Q6)</f>
        <v>27968205</v>
      </c>
      <c r="H70" s="8">
        <f>SUM('Pop data'!R5:R6)</f>
        <v>28748197</v>
      </c>
      <c r="I70" s="8">
        <f>SUM('Pop data'!S5:S6)</f>
        <v>29542164</v>
      </c>
      <c r="J70" s="8">
        <f>SUM('Pop data'!T5:T6)</f>
        <v>30367409</v>
      </c>
      <c r="K70" s="8">
        <f>SUM('Pop data'!U5:U6)</f>
        <v>31235276</v>
      </c>
      <c r="L70" s="8">
        <f>SUM('Pop data'!V5:V6)</f>
        <v>32151494</v>
      </c>
      <c r="M70" s="8">
        <f>SUM('Pop data'!W5:W6)</f>
        <v>33120414</v>
      </c>
      <c r="N70" s="8">
        <f>SUM('Pop data'!X5:X6)</f>
        <v>34151212</v>
      </c>
      <c r="O70" s="8">
        <f>SUM('Pop data'!Y5:Y6)</f>
        <v>35255059</v>
      </c>
      <c r="P70" s="8">
        <f>SUM('Pop data'!Z5:Z6)</f>
        <v>36433017</v>
      </c>
      <c r="Q70" s="8">
        <f>SUM('Pop data'!AA5:AA6)</f>
        <v>37688910</v>
      </c>
      <c r="R70" s="8">
        <f>SUM('Pop data'!AB5:AB6)</f>
        <v>39039772</v>
      </c>
      <c r="S70" s="8">
        <f>SUM('Pop data'!AC5:AC6)</f>
        <v>40496150</v>
      </c>
    </row>
    <row r="71" spans="1:35">
      <c r="A71" s="7" t="s">
        <v>65</v>
      </c>
      <c r="B71" s="8">
        <f>B70</f>
        <v>24197700</v>
      </c>
      <c r="C71" s="8">
        <f>B70-B70*$AF$13</f>
        <v>24038210.087285101</v>
      </c>
      <c r="D71" s="8">
        <f t="shared" ref="D71:S71" si="92">C70-C70*$AF$13</f>
        <v>24771642.870947704</v>
      </c>
      <c r="E71" s="8">
        <f t="shared" si="92"/>
        <v>25511043.061760336</v>
      </c>
      <c r="F71" s="8">
        <f t="shared" si="92"/>
        <v>26259868.716038842</v>
      </c>
      <c r="G71" s="8">
        <f t="shared" si="92"/>
        <v>27017424.447566301</v>
      </c>
      <c r="H71" s="8">
        <f t="shared" si="92"/>
        <v>27783863.24131044</v>
      </c>
      <c r="I71" s="8">
        <f t="shared" si="92"/>
        <v>28558714.221461516</v>
      </c>
      <c r="J71" s="8">
        <f t="shared" si="92"/>
        <v>29347448.090728905</v>
      </c>
      <c r="K71" s="8">
        <f t="shared" si="92"/>
        <v>30167253.802985922</v>
      </c>
      <c r="L71" s="8">
        <f t="shared" si="92"/>
        <v>31029400.588582151</v>
      </c>
      <c r="M71" s="8">
        <f t="shared" si="92"/>
        <v>31939579.686998617</v>
      </c>
      <c r="N71" s="8">
        <f t="shared" si="92"/>
        <v>32902113.420277908</v>
      </c>
      <c r="O71" s="8">
        <f t="shared" si="92"/>
        <v>33926117.308314927</v>
      </c>
      <c r="P71" s="8">
        <f t="shared" si="92"/>
        <v>35022688.721722789</v>
      </c>
      <c r="Q71" s="8">
        <f t="shared" si="92"/>
        <v>36192882.660733446</v>
      </c>
      <c r="R71" s="8">
        <f t="shared" si="92"/>
        <v>37440497.920909025</v>
      </c>
      <c r="S71" s="8">
        <f t="shared" si="92"/>
        <v>38782456.229133785</v>
      </c>
    </row>
    <row r="72" spans="1:35">
      <c r="A72" s="7"/>
    </row>
    <row r="73" spans="1:35">
      <c r="B73" s="7">
        <v>2000</v>
      </c>
      <c r="C73" s="7">
        <v>2001</v>
      </c>
      <c r="D73" s="7">
        <v>2002</v>
      </c>
      <c r="E73" s="7">
        <v>2003</v>
      </c>
      <c r="F73" s="7">
        <v>2004</v>
      </c>
      <c r="G73" s="7">
        <v>2005</v>
      </c>
      <c r="H73" s="7">
        <v>2006</v>
      </c>
      <c r="I73" s="7">
        <v>2007</v>
      </c>
      <c r="J73" s="7">
        <v>2008</v>
      </c>
      <c r="K73" s="7">
        <v>2009</v>
      </c>
      <c r="L73" s="7">
        <v>2010</v>
      </c>
      <c r="M73" s="7">
        <v>2011</v>
      </c>
      <c r="N73" s="7">
        <v>2012</v>
      </c>
      <c r="O73" s="7">
        <v>2013</v>
      </c>
      <c r="P73" s="7">
        <v>2014</v>
      </c>
      <c r="Q73" s="7">
        <v>2015</v>
      </c>
      <c r="R73" s="7">
        <v>2016</v>
      </c>
      <c r="S73" s="7">
        <v>2017</v>
      </c>
    </row>
    <row r="74" spans="1:35">
      <c r="A74" s="7" t="s">
        <v>66</v>
      </c>
      <c r="B74" s="8">
        <f>'Pop data'!L7</f>
        <v>9651461</v>
      </c>
      <c r="C74" s="8">
        <f>'Pop data'!M7</f>
        <v>9970159</v>
      </c>
      <c r="D74" s="8">
        <f>'Pop data'!N7</f>
        <v>10290097</v>
      </c>
      <c r="E74" s="8">
        <f>'Pop data'!O7</f>
        <v>10607700</v>
      </c>
      <c r="F74" s="8">
        <f>'Pop data'!P7</f>
        <v>10922688</v>
      </c>
      <c r="G74" s="8">
        <f>'Pop data'!Q7</f>
        <v>11235062</v>
      </c>
      <c r="H74" s="8">
        <f>'Pop data'!R7</f>
        <v>11543131</v>
      </c>
      <c r="I74" s="8">
        <f>'Pop data'!S7</f>
        <v>11842892</v>
      </c>
      <c r="J74" s="8">
        <f>'Pop data'!T7</f>
        <v>12135448</v>
      </c>
      <c r="K74" s="8">
        <f>'Pop data'!U7</f>
        <v>12424327</v>
      </c>
      <c r="L74" s="8">
        <f>'Pop data'!V7</f>
        <v>12719338</v>
      </c>
      <c r="M74" s="8">
        <f>'Pop data'!W7</f>
        <v>13016593</v>
      </c>
      <c r="N74" s="8">
        <f>'Pop data'!X7</f>
        <v>13313964</v>
      </c>
      <c r="O74" s="8">
        <f>'Pop data'!Y7</f>
        <v>13622070</v>
      </c>
      <c r="P74" s="8">
        <f>'Pop data'!Z7</f>
        <v>13945758</v>
      </c>
      <c r="Q74" s="8">
        <f>'Pop data'!AA7</f>
        <v>14285381</v>
      </c>
      <c r="R74" s="8">
        <f>'Pop data'!AB7</f>
        <v>14652162</v>
      </c>
      <c r="S74" s="8">
        <f>'Pop data'!AC7</f>
        <v>15060549</v>
      </c>
    </row>
    <row r="75" spans="1:35">
      <c r="A75" s="7" t="s">
        <v>67</v>
      </c>
      <c r="B75" s="8">
        <f>B74</f>
        <v>9651461</v>
      </c>
      <c r="C75" s="8">
        <f>B74-B74*$AF$19</f>
        <v>9577502.5763942786</v>
      </c>
      <c r="D75" s="8">
        <f t="shared" ref="D75:S75" si="93">C74-C74*$AF$19</f>
        <v>9893758.4174624551</v>
      </c>
      <c r="E75" s="8">
        <f t="shared" si="93"/>
        <v>10211244.756503398</v>
      </c>
      <c r="F75" s="8">
        <f t="shared" si="93"/>
        <v>10526413.988474656</v>
      </c>
      <c r="G75" s="8">
        <f t="shared" si="93"/>
        <v>10838988.258995282</v>
      </c>
      <c r="H75" s="8">
        <f t="shared" si="93"/>
        <v>11148968.560402352</v>
      </c>
      <c r="I75" s="8">
        <f t="shared" si="93"/>
        <v>11454676.85070236</v>
      </c>
      <c r="J75" s="8">
        <f t="shared" si="93"/>
        <v>11752140.804584838</v>
      </c>
      <c r="K75" s="8">
        <f t="shared" si="93"/>
        <v>12042454.9698433</v>
      </c>
      <c r="L75" s="8">
        <f t="shared" si="93"/>
        <v>12329120.311677681</v>
      </c>
      <c r="M75" s="8">
        <f t="shared" si="93"/>
        <v>12621870.664454805</v>
      </c>
      <c r="N75" s="8">
        <f t="shared" si="93"/>
        <v>12916847.821627805</v>
      </c>
      <c r="O75" s="8">
        <f t="shared" si="93"/>
        <v>13211940.089901485</v>
      </c>
      <c r="P75" s="8">
        <f t="shared" si="93"/>
        <v>13517685.09667326</v>
      </c>
      <c r="Q75" s="8">
        <f t="shared" si="93"/>
        <v>13838892.699744744</v>
      </c>
      <c r="R75" s="8">
        <f t="shared" si="93"/>
        <v>14175913.194103345</v>
      </c>
      <c r="S75" s="8">
        <f t="shared" si="93"/>
        <v>14539883.578739667</v>
      </c>
    </row>
    <row r="77" spans="1:35">
      <c r="B77" s="7">
        <v>2000</v>
      </c>
      <c r="C77" s="7">
        <v>2001</v>
      </c>
      <c r="D77" s="7">
        <v>2002</v>
      </c>
      <c r="E77" s="7">
        <v>2003</v>
      </c>
      <c r="F77" s="7">
        <v>2004</v>
      </c>
      <c r="G77" s="7">
        <v>2005</v>
      </c>
      <c r="H77" s="7">
        <v>2006</v>
      </c>
      <c r="I77" s="7">
        <v>2007</v>
      </c>
      <c r="J77" s="7">
        <v>2008</v>
      </c>
      <c r="K77" s="7">
        <v>2009</v>
      </c>
      <c r="L77" s="7">
        <v>2010</v>
      </c>
      <c r="M77" s="7">
        <v>2011</v>
      </c>
      <c r="N77" s="7">
        <v>2012</v>
      </c>
      <c r="O77" s="7">
        <v>2013</v>
      </c>
      <c r="P77" s="7">
        <v>2014</v>
      </c>
      <c r="Q77" s="7">
        <v>2015</v>
      </c>
      <c r="R77" s="7">
        <v>2016</v>
      </c>
      <c r="S77" s="7">
        <v>2017</v>
      </c>
    </row>
    <row r="78" spans="1:35">
      <c r="A78" s="7" t="s">
        <v>68</v>
      </c>
      <c r="B78" s="8">
        <f>SUM('Pop data'!L8:L12)</f>
        <v>26836772</v>
      </c>
      <c r="C78" s="8">
        <f>SUM('Pop data'!M8:M12)</f>
        <v>27785531</v>
      </c>
      <c r="D78" s="8">
        <f>SUM('Pop data'!N8:N12)</f>
        <v>28760290</v>
      </c>
      <c r="E78" s="8">
        <f>SUM('Pop data'!O8:O12)</f>
        <v>29773815</v>
      </c>
      <c r="F78" s="8">
        <f>SUM('Pop data'!P8:P12)</f>
        <v>30847531</v>
      </c>
      <c r="G78" s="8">
        <f>SUM('Pop data'!Q8:Q12)</f>
        <v>31878247</v>
      </c>
      <c r="H78" s="8">
        <f>SUM('Pop data'!R8:R12)</f>
        <v>32881499</v>
      </c>
      <c r="I78" s="8">
        <f>SUM('Pop data'!S8:S12)</f>
        <v>33910391</v>
      </c>
      <c r="J78" s="8">
        <f>SUM('Pop data'!T8:T12)</f>
        <v>34959486</v>
      </c>
      <c r="K78" s="8">
        <f>SUM('Pop data'!U8:U12)</f>
        <v>36023884</v>
      </c>
      <c r="L78" s="8">
        <f>SUM('Pop data'!V8:V12)</f>
        <v>37098397</v>
      </c>
      <c r="M78" s="8">
        <f>SUM('Pop data'!W8:W12)</f>
        <v>38180854</v>
      </c>
      <c r="N78" s="8">
        <f>SUM('Pop data'!X8:X12)</f>
        <v>39267635</v>
      </c>
      <c r="O78" s="8">
        <f>SUM('Pop data'!Y8:Y12)</f>
        <v>40365864</v>
      </c>
      <c r="P78" s="8">
        <f>SUM('Pop data'!Z8:Z12)</f>
        <v>41485375</v>
      </c>
      <c r="Q78" s="8">
        <f>SUM('Pop data'!AA8:AA12)</f>
        <v>42645928</v>
      </c>
      <c r="R78" s="8">
        <f>SUM('Pop data'!AB8:AB12)</f>
        <v>43844663</v>
      </c>
      <c r="S78" s="8">
        <f>SUM('Pop data'!AC8:AC12)</f>
        <v>45076503</v>
      </c>
    </row>
    <row r="79" spans="1:35">
      <c r="A79" s="7" t="s">
        <v>69</v>
      </c>
      <c r="B79" s="8">
        <f>B78</f>
        <v>26836772</v>
      </c>
      <c r="C79" s="8">
        <f>B78-B78*$AF$25</f>
        <v>26554663.191255525</v>
      </c>
      <c r="D79" s="8">
        <f t="shared" ref="D79:S79" si="94">C78-C78*$AF$25</f>
        <v>27493448.813262239</v>
      </c>
      <c r="E79" s="8">
        <f t="shared" si="94"/>
        <v>28457961.1226281</v>
      </c>
      <c r="F79" s="8">
        <f t="shared" si="94"/>
        <v>29460831.922846444</v>
      </c>
      <c r="G79" s="8">
        <f t="shared" si="94"/>
        <v>30523260.993789181</v>
      </c>
      <c r="H79" s="8">
        <f t="shared" si="94"/>
        <v>31543142.0817918</v>
      </c>
      <c r="I79" s="8">
        <f t="shared" si="94"/>
        <v>32535847.872039355</v>
      </c>
      <c r="J79" s="8">
        <f t="shared" si="94"/>
        <v>33553924.133974928</v>
      </c>
      <c r="K79" s="8">
        <f t="shared" si="94"/>
        <v>34591991.02147653</v>
      </c>
      <c r="L79" s="8">
        <f t="shared" si="94"/>
        <v>35645200.043464944</v>
      </c>
      <c r="M79" s="8">
        <f t="shared" si="94"/>
        <v>36708417.736324042</v>
      </c>
      <c r="N79" s="8">
        <f t="shared" si="94"/>
        <v>37779495.921659328</v>
      </c>
      <c r="O79" s="8">
        <f t="shared" si="94"/>
        <v>38854852.653000034</v>
      </c>
      <c r="P79" s="8">
        <f t="shared" si="94"/>
        <v>39941537.042682573</v>
      </c>
      <c r="Q79" s="8">
        <f t="shared" si="94"/>
        <v>41049279.715456545</v>
      </c>
      <c r="R79" s="8">
        <f t="shared" si="94"/>
        <v>42197632.9537149</v>
      </c>
      <c r="S79" s="8">
        <f t="shared" si="94"/>
        <v>43383766.821848132</v>
      </c>
    </row>
    <row r="81" spans="1:20">
      <c r="B81" s="7">
        <v>2000</v>
      </c>
      <c r="C81" s="7">
        <v>2001</v>
      </c>
      <c r="D81" s="7">
        <v>2002</v>
      </c>
      <c r="E81" s="7">
        <v>2003</v>
      </c>
      <c r="F81" s="7">
        <v>2004</v>
      </c>
      <c r="G81" s="7">
        <v>2005</v>
      </c>
      <c r="H81" s="7">
        <v>2006</v>
      </c>
      <c r="I81" s="7">
        <v>2007</v>
      </c>
      <c r="J81" s="7">
        <v>2008</v>
      </c>
      <c r="K81" s="7">
        <v>2009</v>
      </c>
      <c r="L81" s="7">
        <v>2010</v>
      </c>
      <c r="M81" s="7">
        <v>2011</v>
      </c>
      <c r="N81" s="7">
        <v>2012</v>
      </c>
      <c r="O81" s="7">
        <v>2013</v>
      </c>
      <c r="P81" s="7">
        <v>2014</v>
      </c>
      <c r="Q81" s="7">
        <v>2015</v>
      </c>
      <c r="R81" s="7">
        <v>2016</v>
      </c>
      <c r="S81" s="7">
        <v>2017</v>
      </c>
    </row>
    <row r="82" spans="1:20">
      <c r="A82" s="7" t="s">
        <v>70</v>
      </c>
      <c r="B82" s="8">
        <f>'Pop data'!L13</f>
        <v>2618942</v>
      </c>
      <c r="C82" s="8">
        <f>'Pop data'!M13</f>
        <v>2658680</v>
      </c>
      <c r="D82" s="8">
        <f>'Pop data'!N13</f>
        <v>2696789</v>
      </c>
      <c r="E82" s="8">
        <f>'Pop data'!O13</f>
        <v>2727066</v>
      </c>
      <c r="F82" s="8">
        <f>'Pop data'!P13</f>
        <v>2727851</v>
      </c>
      <c r="G82" s="8">
        <f>'Pop data'!Q13</f>
        <v>2822310</v>
      </c>
      <c r="H82" s="8">
        <f>'Pop data'!R13</f>
        <v>2952500</v>
      </c>
      <c r="I82" s="8">
        <f>'Pop data'!S13</f>
        <v>3064512</v>
      </c>
      <c r="J82" s="8">
        <f>'Pop data'!T13</f>
        <v>3176842</v>
      </c>
      <c r="K82" s="8">
        <f>'Pop data'!U13</f>
        <v>3318878</v>
      </c>
      <c r="L82" s="8">
        <f>'Pop data'!V13</f>
        <v>3412812</v>
      </c>
      <c r="M82" s="8">
        <f>'Pop data'!W13</f>
        <v>3484904</v>
      </c>
      <c r="N82" s="8">
        <f>'Pop data'!X13</f>
        <v>3595539</v>
      </c>
      <c r="O82" s="8">
        <f>'Pop data'!Y13</f>
        <v>3738031</v>
      </c>
      <c r="P82" s="8">
        <f>'Pop data'!Z13</f>
        <v>3903167</v>
      </c>
      <c r="Q82" s="8">
        <f>'Pop data'!AA13</f>
        <v>4080683</v>
      </c>
      <c r="R82" s="8">
        <f>'Pop data'!AB13</f>
        <v>4262610</v>
      </c>
      <c r="S82" s="8">
        <f>'Pop data'!AC13</f>
        <v>4439567</v>
      </c>
    </row>
    <row r="83" spans="1:20">
      <c r="A83" s="7" t="s">
        <v>71</v>
      </c>
      <c r="B83" s="8">
        <f>B82</f>
        <v>2618942</v>
      </c>
      <c r="C83" s="8">
        <f>B82-B82*$AF$31</f>
        <v>2554826.6491351887</v>
      </c>
      <c r="D83" s="8">
        <f t="shared" ref="D83:S83" si="95">C82-C82*$AF$31</f>
        <v>2593591.8075019391</v>
      </c>
      <c r="E83" s="8">
        <f t="shared" si="95"/>
        <v>2630767.8460594532</v>
      </c>
      <c r="F83" s="8">
        <f t="shared" si="95"/>
        <v>2660303.6228944752</v>
      </c>
      <c r="G83" s="8">
        <f t="shared" si="95"/>
        <v>2661069.4050002154</v>
      </c>
      <c r="H83" s="8">
        <f t="shared" si="95"/>
        <v>2753215.9170079883</v>
      </c>
      <c r="I83" s="8">
        <f t="shared" si="95"/>
        <v>2880218.684328116</v>
      </c>
      <c r="J83" s="8">
        <f t="shared" si="95"/>
        <v>2989488.4744276796</v>
      </c>
      <c r="K83" s="8">
        <f t="shared" si="95"/>
        <v>3099068.4794439627</v>
      </c>
      <c r="L83" s="8">
        <f t="shared" si="95"/>
        <v>3237627.2401712206</v>
      </c>
      <c r="M83" s="8">
        <f>L82-L82*$AF$31</f>
        <v>3329261.6049108235</v>
      </c>
      <c r="N83" s="8">
        <f t="shared" si="95"/>
        <v>3399588.6922573373</v>
      </c>
      <c r="O83" s="8">
        <f t="shared" si="95"/>
        <v>3507515.1932363859</v>
      </c>
      <c r="P83" s="8">
        <f t="shared" si="95"/>
        <v>3646518.7904479969</v>
      </c>
      <c r="Q83" s="8">
        <f t="shared" si="95"/>
        <v>3807612.0309747397</v>
      </c>
      <c r="R83" s="8">
        <f t="shared" si="95"/>
        <v>3980782.1918442366</v>
      </c>
      <c r="S83" s="8">
        <f t="shared" si="95"/>
        <v>4158255.3652849686</v>
      </c>
      <c r="T83" s="15"/>
    </row>
    <row r="84" spans="1:20">
      <c r="T84" s="20"/>
    </row>
    <row r="85" spans="1:20">
      <c r="T85" s="20"/>
    </row>
    <row r="86" spans="1:20">
      <c r="B86" s="7">
        <v>2000</v>
      </c>
      <c r="C86" s="7">
        <v>2001</v>
      </c>
      <c r="D86" s="7">
        <v>2002</v>
      </c>
      <c r="E86" s="7">
        <v>2003</v>
      </c>
      <c r="F86" s="7">
        <v>2004</v>
      </c>
      <c r="G86" s="7">
        <v>2005</v>
      </c>
      <c r="H86" s="7">
        <v>2006</v>
      </c>
      <c r="I86" s="7">
        <v>2007</v>
      </c>
      <c r="J86" s="7">
        <v>2008</v>
      </c>
      <c r="K86" s="7">
        <v>2009</v>
      </c>
      <c r="L86" s="7">
        <v>2010</v>
      </c>
      <c r="M86" s="7">
        <v>2011</v>
      </c>
      <c r="N86" s="7">
        <v>2012</v>
      </c>
      <c r="O86" s="7">
        <v>2013</v>
      </c>
      <c r="P86" s="7">
        <v>2014</v>
      </c>
      <c r="Q86" s="7">
        <v>2015</v>
      </c>
      <c r="R86" s="7">
        <v>2016</v>
      </c>
      <c r="S86" s="7">
        <v>2017</v>
      </c>
    </row>
    <row r="87" spans="1:20">
      <c r="A87" s="7" t="s">
        <v>72</v>
      </c>
      <c r="B87" s="8">
        <f>SUM('Pop data'!L14:L17)</f>
        <v>5282991</v>
      </c>
      <c r="C87" s="8">
        <f>SUM('Pop data'!M14:M17)</f>
        <v>5358267</v>
      </c>
      <c r="D87" s="8">
        <f>SUM('Pop data'!N14:N17)</f>
        <v>5443604</v>
      </c>
      <c r="E87" s="8">
        <f>SUM('Pop data'!O14:O17)</f>
        <v>5532325</v>
      </c>
      <c r="F87" s="8">
        <f>SUM('Pop data'!P14:P17)</f>
        <v>5621688</v>
      </c>
      <c r="G87" s="8">
        <f>SUM('Pop data'!Q14:Q17)</f>
        <v>5689134</v>
      </c>
      <c r="H87" s="8">
        <f>SUM('Pop data'!R14:R17)</f>
        <v>5772783</v>
      </c>
      <c r="I87" s="8">
        <f>SUM('Pop data'!S14:S17)</f>
        <v>5865091</v>
      </c>
      <c r="J87" s="8">
        <f>SUM('Pop data'!T14:T17)</f>
        <v>5955000</v>
      </c>
      <c r="K87" s="8">
        <f>SUM('Pop data'!U14:U17)</f>
        <v>6022436</v>
      </c>
      <c r="L87" s="8">
        <f>SUM('Pop data'!V14:V17)</f>
        <v>6154444</v>
      </c>
      <c r="M87" s="8">
        <f>SUM('Pop data'!W14:W17)</f>
        <v>6332386</v>
      </c>
      <c r="N87" s="8">
        <f>SUM('Pop data'!X14:X17)</f>
        <v>6504110</v>
      </c>
      <c r="O87" s="8">
        <f>SUM('Pop data'!Y14:Y17)</f>
        <v>6676635</v>
      </c>
      <c r="P87" s="8">
        <f>SUM('Pop data'!Z14:Z17)</f>
        <v>6857526</v>
      </c>
      <c r="Q87" s="8">
        <f>SUM('Pop data'!AA14:AA17)</f>
        <v>7055531</v>
      </c>
      <c r="R87" s="8">
        <f>SUM('Pop data'!AB14:AB17)</f>
        <v>7277597</v>
      </c>
      <c r="S87" s="8">
        <f>SUM('Pop data'!AC14:AC17)</f>
        <v>7529027</v>
      </c>
    </row>
    <row r="88" spans="1:20">
      <c r="A88" s="7" t="s">
        <v>73</v>
      </c>
      <c r="B88" s="8">
        <f>B87</f>
        <v>5282991</v>
      </c>
      <c r="C88" s="8">
        <f>B87-B87*$AF$37</f>
        <v>4943206.8287481638</v>
      </c>
      <c r="D88" s="8">
        <f t="shared" ref="D88:S88" si="96">C87-C87*$AF$37</f>
        <v>5013641.3301964616</v>
      </c>
      <c r="E88" s="8">
        <f t="shared" si="96"/>
        <v>5093489.742042115</v>
      </c>
      <c r="F88" s="8">
        <f t="shared" si="96"/>
        <v>5176504.5064158132</v>
      </c>
      <c r="G88" s="8">
        <f t="shared" si="96"/>
        <v>5260119.9795138026</v>
      </c>
      <c r="H88" s="8">
        <f t="shared" si="96"/>
        <v>5323228.0801658295</v>
      </c>
      <c r="I88" s="8">
        <f t="shared" si="96"/>
        <v>5401497.0584809454</v>
      </c>
      <c r="J88" s="8">
        <f t="shared" si="96"/>
        <v>5487868.119107035</v>
      </c>
      <c r="K88" s="8">
        <f t="shared" si="96"/>
        <v>5571994.4753256841</v>
      </c>
      <c r="L88" s="8">
        <f t="shared" si="96"/>
        <v>5635093.2191439988</v>
      </c>
      <c r="M88" s="8">
        <f t="shared" si="96"/>
        <v>5758610.9096055934</v>
      </c>
      <c r="N88" s="8">
        <f t="shared" si="96"/>
        <v>5925108.2800385738</v>
      </c>
      <c r="O88" s="8">
        <f t="shared" si="96"/>
        <v>6085787.5712696118</v>
      </c>
      <c r="P88" s="8">
        <f t="shared" si="96"/>
        <v>6247216.3448809572</v>
      </c>
      <c r="Q88" s="8">
        <f t="shared" si="96"/>
        <v>6416473.0455755228</v>
      </c>
      <c r="R88" s="8">
        <f t="shared" si="96"/>
        <v>6601743.0314843161</v>
      </c>
      <c r="S88" s="8">
        <f t="shared" si="96"/>
        <v>6809526.4949868638</v>
      </c>
      <c r="T88" s="15"/>
    </row>
    <row r="89" spans="1:20">
      <c r="T89" s="20"/>
    </row>
    <row r="90" spans="1:20">
      <c r="B90" s="7">
        <v>2000</v>
      </c>
      <c r="C90" s="7">
        <v>2001</v>
      </c>
      <c r="D90" s="7">
        <v>2002</v>
      </c>
      <c r="E90" s="7">
        <v>2003</v>
      </c>
      <c r="F90" s="7">
        <v>2004</v>
      </c>
      <c r="G90" s="7">
        <v>2005</v>
      </c>
      <c r="H90" s="7">
        <v>2006</v>
      </c>
      <c r="I90" s="7">
        <v>2007</v>
      </c>
      <c r="J90" s="7">
        <v>2008</v>
      </c>
      <c r="K90" s="7">
        <v>2009</v>
      </c>
      <c r="L90" s="7">
        <v>2010</v>
      </c>
      <c r="M90" s="7">
        <v>2011</v>
      </c>
      <c r="N90" s="7">
        <v>2012</v>
      </c>
      <c r="O90" s="7">
        <v>2013</v>
      </c>
      <c r="P90" s="7">
        <v>2014</v>
      </c>
      <c r="Q90" s="7">
        <v>2015</v>
      </c>
      <c r="R90" s="7">
        <v>2016</v>
      </c>
      <c r="S90" s="7">
        <v>2017</v>
      </c>
    </row>
    <row r="91" spans="1:20">
      <c r="A91" s="7" t="s">
        <v>103</v>
      </c>
      <c r="B91" s="8">
        <f>'Pop data'!L18</f>
        <v>688945</v>
      </c>
      <c r="C91" s="8">
        <f>'Pop data'!M18</f>
        <v>702264</v>
      </c>
      <c r="D91" s="8">
        <f>'Pop data'!N18</f>
        <v>715379</v>
      </c>
      <c r="E91" s="8">
        <f>'Pop data'!O18</f>
        <v>728384</v>
      </c>
      <c r="F91" s="8">
        <f>'Pop data'!P18</f>
        <v>741624</v>
      </c>
      <c r="G91" s="8">
        <f>'Pop data'!Q18</f>
        <v>755469</v>
      </c>
      <c r="H91" s="8">
        <f>'Pop data'!R18</f>
        <v>769769</v>
      </c>
      <c r="I91" s="8">
        <f>'Pop data'!S18</f>
        <v>784212</v>
      </c>
      <c r="J91" s="8">
        <f>'Pop data'!T18</f>
        <v>799607</v>
      </c>
      <c r="K91" s="8">
        <f>'Pop data'!U18</f>
        <v>816135</v>
      </c>
      <c r="L91" s="8">
        <f>'Pop data'!V18</f>
        <v>833812</v>
      </c>
      <c r="M91" s="8">
        <f>'Pop data'!W18</f>
        <v>852700</v>
      </c>
      <c r="N91" s="8">
        <f>'Pop data'!X18</f>
        <v>873460</v>
      </c>
      <c r="O91" s="8">
        <f>'Pop data'!Y18</f>
        <v>895659</v>
      </c>
      <c r="P91" s="8">
        <f>'Pop data'!Z18</f>
        <v>919315</v>
      </c>
      <c r="Q91" s="8">
        <f>'Pop data'!AA18</f>
        <v>944924</v>
      </c>
      <c r="R91" s="8">
        <f>'Pop data'!AB18</f>
        <v>972369</v>
      </c>
      <c r="S91" s="8">
        <f>'Pop data'!AC18</f>
        <v>1002891</v>
      </c>
      <c r="T91" s="20"/>
    </row>
    <row r="92" spans="1:20">
      <c r="A92" s="7" t="s">
        <v>104</v>
      </c>
      <c r="B92" s="8">
        <f>B91</f>
        <v>688945</v>
      </c>
      <c r="C92" s="25">
        <f>B91-B91*$AF$43</f>
        <v>627300.605775323</v>
      </c>
      <c r="D92" s="25">
        <f t="shared" ref="D92:R92" si="97">C91-C91*$AF$43</f>
        <v>639427.86813780689</v>
      </c>
      <c r="E92" s="25">
        <f t="shared" si="97"/>
        <v>651369.38370834361</v>
      </c>
      <c r="F92" s="25">
        <f t="shared" si="97"/>
        <v>663210.74169498705</v>
      </c>
      <c r="G92" s="25">
        <f t="shared" si="97"/>
        <v>675266.07270176592</v>
      </c>
      <c r="H92" s="25">
        <f t="shared" si="97"/>
        <v>687872.27041995723</v>
      </c>
      <c r="I92" s="25">
        <f t="shared" si="97"/>
        <v>700892.7563260704</v>
      </c>
      <c r="J92" s="25">
        <f t="shared" si="97"/>
        <v>714043.44709124463</v>
      </c>
      <c r="K92" s="25">
        <f t="shared" si="97"/>
        <v>728060.95621883986</v>
      </c>
      <c r="L92" s="25">
        <f t="shared" si="97"/>
        <v>743110.08846053481</v>
      </c>
      <c r="M92" s="25">
        <f t="shared" si="97"/>
        <v>759205.41219216853</v>
      </c>
      <c r="N92" s="25">
        <f t="shared" si="97"/>
        <v>776403.37987011718</v>
      </c>
      <c r="O92" s="25">
        <f t="shared" si="97"/>
        <v>795305.84752122965</v>
      </c>
      <c r="P92" s="25">
        <f t="shared" si="97"/>
        <v>815518.55847436294</v>
      </c>
      <c r="Q92" s="25">
        <f t="shared" si="97"/>
        <v>837057.90215233585</v>
      </c>
      <c r="R92" s="25">
        <f t="shared" si="97"/>
        <v>860375.49820615759</v>
      </c>
      <c r="S92" s="25">
        <f>R91-R91*$AF$43</f>
        <v>885364.81538750557</v>
      </c>
      <c r="T92" s="20"/>
    </row>
    <row r="93" spans="1:20">
      <c r="T93" s="20"/>
    </row>
    <row r="94" spans="1:20">
      <c r="T94" s="20"/>
    </row>
    <row r="95" spans="1:20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20">
      <c r="A96" s="7"/>
    </row>
    <row r="97" spans="1:20">
      <c r="A97" s="7"/>
      <c r="T97" s="15"/>
    </row>
    <row r="98" spans="1:20">
      <c r="A98" s="7"/>
      <c r="T98" s="20"/>
    </row>
    <row r="100" spans="1:20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20">
      <c r="A101" s="7"/>
    </row>
    <row r="102" spans="1:20">
      <c r="A102" s="7"/>
      <c r="T102" s="15"/>
    </row>
    <row r="103" spans="1:20">
      <c r="A103" s="7"/>
      <c r="T103" s="20"/>
    </row>
    <row r="105" spans="1:20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20">
      <c r="A106" s="7"/>
    </row>
    <row r="107" spans="1:20">
      <c r="A107" s="7"/>
    </row>
  </sheetData>
  <mergeCells count="3">
    <mergeCell ref="A2:AE2"/>
    <mergeCell ref="A45:AE45"/>
    <mergeCell ref="A64:AC6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9A79-48C4-8E4C-895A-066CA45F500B}">
  <dimension ref="A1:AD19"/>
  <sheetViews>
    <sheetView workbookViewId="0">
      <selection activeCell="Q31" sqref="Q31"/>
    </sheetView>
  </sheetViews>
  <sheetFormatPr baseColWidth="10" defaultRowHeight="16"/>
  <cols>
    <col min="1" max="1" width="30.7109375" customWidth="1"/>
  </cols>
  <sheetData>
    <row r="1" spans="1:30">
      <c r="A1" s="24" t="s">
        <v>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30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30">
      <c r="A3" s="24" t="s">
        <v>80</v>
      </c>
      <c r="B3" s="8">
        <v>1990</v>
      </c>
      <c r="C3" s="8">
        <v>1991</v>
      </c>
      <c r="D3" s="8">
        <v>1992</v>
      </c>
      <c r="E3" s="8">
        <v>1993</v>
      </c>
      <c r="F3" s="8">
        <v>1994</v>
      </c>
      <c r="G3" s="8">
        <v>1995</v>
      </c>
      <c r="H3" s="8">
        <v>1996</v>
      </c>
      <c r="I3" s="8">
        <v>1997</v>
      </c>
      <c r="J3" s="8">
        <v>1998</v>
      </c>
      <c r="K3" s="8">
        <v>1999</v>
      </c>
      <c r="L3" s="8">
        <v>2000</v>
      </c>
      <c r="M3" s="8">
        <v>2001</v>
      </c>
      <c r="N3" s="8">
        <v>2002</v>
      </c>
      <c r="O3" s="8">
        <v>2003</v>
      </c>
      <c r="P3" s="8">
        <v>2004</v>
      </c>
      <c r="Q3" s="8">
        <v>2005</v>
      </c>
      <c r="R3" s="8">
        <v>2006</v>
      </c>
      <c r="S3" s="8">
        <v>2007</v>
      </c>
      <c r="T3" s="8">
        <v>2008</v>
      </c>
      <c r="U3" s="8">
        <v>2009</v>
      </c>
      <c r="V3" s="8">
        <v>2010</v>
      </c>
      <c r="W3" s="8">
        <v>2011</v>
      </c>
      <c r="X3" s="8">
        <v>2012</v>
      </c>
      <c r="Y3" s="8">
        <v>2013</v>
      </c>
      <c r="Z3" s="8">
        <v>2014</v>
      </c>
      <c r="AA3" s="8">
        <v>2015</v>
      </c>
      <c r="AB3" s="8">
        <v>2016</v>
      </c>
      <c r="AC3" s="8">
        <v>2017</v>
      </c>
    </row>
    <row r="4" spans="1:30">
      <c r="A4" s="25" t="s">
        <v>81</v>
      </c>
      <c r="B4" s="8">
        <f>SUM('Pop data'!B5:B11)</f>
        <v>41279206</v>
      </c>
      <c r="C4" s="8">
        <f>SUM('Pop data'!C5:C11)</f>
        <v>42613736</v>
      </c>
      <c r="D4" s="8">
        <f>SUM('Pop data'!D5:D11)</f>
        <v>44007172</v>
      </c>
      <c r="E4" s="8">
        <f>SUM('Pop data'!E5:E11)</f>
        <v>45465214</v>
      </c>
      <c r="F4" s="8">
        <f>SUM('Pop data'!F5:F11)</f>
        <v>46991258</v>
      </c>
      <c r="G4" s="8">
        <f>SUM('Pop data'!G5:G11)</f>
        <v>48612119</v>
      </c>
      <c r="H4" s="8">
        <f>SUM('Pop data'!H5:H11)</f>
        <v>50280480</v>
      </c>
      <c r="I4" s="8">
        <f>SUM('Pop data'!I5:I11)</f>
        <v>52004658</v>
      </c>
      <c r="J4" s="8">
        <f>SUM('Pop data'!J5:J11)</f>
        <v>53795412</v>
      </c>
      <c r="K4" s="8">
        <f>SUM('Pop data'!K5:K11)</f>
        <v>55677706</v>
      </c>
      <c r="L4" s="8">
        <f>SUM('Pop data'!L5:L11)</f>
        <v>57546357</v>
      </c>
      <c r="M4" s="8">
        <f>SUM('Pop data'!M5:M11)</f>
        <v>59413223</v>
      </c>
      <c r="N4" s="8">
        <f>SUM('Pop data'!N5:N11)</f>
        <v>61332945</v>
      </c>
      <c r="O4" s="8">
        <f>SUM('Pop data'!O5:O11)</f>
        <v>63298140</v>
      </c>
      <c r="P4" s="8">
        <f>SUM('Pop data'!P5:P11)</f>
        <v>65295076</v>
      </c>
      <c r="Q4" s="8">
        <f>SUM('Pop data'!Q5:Q11)</f>
        <v>67310688</v>
      </c>
      <c r="R4" s="8">
        <f>SUM('Pop data'!R5:R11)</f>
        <v>69331904</v>
      </c>
      <c r="S4" s="8">
        <f>SUM('Pop data'!S5:S11)</f>
        <v>71345045</v>
      </c>
      <c r="T4" s="8">
        <f>SUM('Pop data'!T5:T11)</f>
        <v>73369987</v>
      </c>
      <c r="U4" s="8">
        <f>SUM('Pop data'!U5:U11)</f>
        <v>75426082</v>
      </c>
      <c r="V4" s="8">
        <f>SUM('Pop data'!V5:V11)</f>
        <v>77534429</v>
      </c>
      <c r="W4" s="8">
        <f>SUM('Pop data'!W5:W11)</f>
        <v>79701578</v>
      </c>
      <c r="X4" s="8">
        <f>SUM('Pop data'!X5:X11)</f>
        <v>81940521</v>
      </c>
      <c r="Y4" s="8">
        <f>SUM('Pop data'!Y5:Y11)</f>
        <v>84276502</v>
      </c>
      <c r="Z4" s="8">
        <f>SUM('Pop data'!Z5:Z11)</f>
        <v>86720884</v>
      </c>
      <c r="AA4" s="8">
        <f>SUM('Pop data'!AA5:AA11)</f>
        <v>89290175</v>
      </c>
      <c r="AB4" s="8">
        <f>SUM('Pop data'!AB5:AB11)</f>
        <v>92004178</v>
      </c>
      <c r="AC4" s="8">
        <f>SUM('Pop data'!AC5:AC11)</f>
        <v>94876913</v>
      </c>
    </row>
    <row r="5" spans="1:30">
      <c r="A5" s="25" t="s">
        <v>82</v>
      </c>
      <c r="B5" s="8">
        <f>SUM('Fertility data'!B3:B9)</f>
        <v>1.2389106101842999</v>
      </c>
      <c r="C5" s="8">
        <f>SUM('Fertility data'!C3:C9)</f>
        <v>1.2315814049464</v>
      </c>
      <c r="D5" s="8">
        <f>SUM('Fertility data'!D3:D9)</f>
        <v>1.2249623937562999</v>
      </c>
      <c r="E5" s="8">
        <f>SUM('Fertility data'!E3:E9)</f>
        <v>1.2181024794677997</v>
      </c>
      <c r="F5" s="8">
        <f>SUM('Fertility data'!F3:F9)</f>
        <v>1.2106692445227001</v>
      </c>
      <c r="G5" s="8">
        <f>SUM('Fertility data'!G3:G9)</f>
        <v>1.2032024775698</v>
      </c>
      <c r="H5" s="8">
        <f>SUM('Fertility data'!H3:H9)</f>
        <v>1.1968455430914999</v>
      </c>
      <c r="I5" s="8">
        <f>SUM('Fertility data'!I3:I9)</f>
        <v>1.1918945398412999</v>
      </c>
      <c r="J5" s="8">
        <f>SUM('Fertility data'!J3:J9)</f>
        <v>1.1864305294463999</v>
      </c>
      <c r="K5" s="8">
        <f>SUM('Fertility data'!K3:K9)</f>
        <v>1.1796187885764</v>
      </c>
      <c r="L5" s="8">
        <f>SUM('Fertility data'!L3:L9)</f>
        <v>1.1725213059332</v>
      </c>
      <c r="M5" s="8">
        <f>SUM('Fertility data'!M3:M9)</f>
        <v>1.1658260593491998</v>
      </c>
      <c r="N5" s="8">
        <f>SUM('Fertility data'!N3:N9)</f>
        <v>1.1600155600817001</v>
      </c>
      <c r="O5" s="8">
        <f>SUM('Fertility data'!O3:O9)</f>
        <v>1.1548904666577</v>
      </c>
      <c r="P5" s="8">
        <f>SUM('Fertility data'!P3:P9)</f>
        <v>1.1493814809237</v>
      </c>
      <c r="Q5" s="8">
        <f>SUM('Fertility data'!Q3:Q9)</f>
        <v>1.1420404642965001</v>
      </c>
      <c r="R5" s="8">
        <f>SUM('Fertility data'!R3:R9)</f>
        <v>1.1327358322230001</v>
      </c>
      <c r="S5" s="8">
        <f>SUM('Fertility data'!S3:S9)</f>
        <v>1.1236706442222999</v>
      </c>
      <c r="T5" s="8">
        <f>SUM('Fertility data'!T3:T9)</f>
        <v>1.1154613793032</v>
      </c>
      <c r="U5" s="8">
        <f>SUM('Fertility data'!U3:U9)</f>
        <v>1.1066746687509998</v>
      </c>
      <c r="V5" s="8">
        <f>SUM('Fertility data'!V3:V9)</f>
        <v>1.0973550364485001</v>
      </c>
      <c r="W5" s="8">
        <f>SUM('Fertility data'!W3:W9)</f>
        <v>1.0863508995715001</v>
      </c>
      <c r="X5" s="8">
        <f>SUM('Fertility data'!X3:X9)</f>
        <v>1.0731124553472</v>
      </c>
      <c r="Y5" s="8">
        <f>SUM('Fertility data'!Y3:Y9)</f>
        <v>1.0609569767198999</v>
      </c>
      <c r="Z5" s="8">
        <f>SUM('Fertility data'!Z3:Z9)</f>
        <v>1.0502661962299</v>
      </c>
      <c r="AA5" s="8">
        <f>SUM('Fertility data'!AA3:AA9)</f>
        <v>1.0379834743678999</v>
      </c>
      <c r="AB5" s="8">
        <f>SUM('Fertility data'!AB3:AB9)</f>
        <v>1.0252747855262001</v>
      </c>
      <c r="AC5" s="8">
        <f>SUM('Fertility data'!AC3:AC9)</f>
        <v>1.0184151048379002</v>
      </c>
    </row>
    <row r="6" spans="1:30">
      <c r="A6" s="25" t="s">
        <v>83</v>
      </c>
      <c r="B6" s="8">
        <f>SUMPRODUCT('Fertility data'!B3:B9, 'Pop data'!B5:B11)/2</f>
        <v>3959062.5451371279</v>
      </c>
      <c r="C6" s="8">
        <f>SUMPRODUCT('Fertility data'!C3:C9, 'Pop data'!C5:C11)/2</f>
        <v>4066629.5680608512</v>
      </c>
      <c r="D6" s="8">
        <f>SUMPRODUCT('Fertility data'!D3:D9, 'Pop data'!D5:D11)/2</f>
        <v>4183186.4391121999</v>
      </c>
      <c r="E6" s="8">
        <f>SUMPRODUCT('Fertility data'!E3:E9, 'Pop data'!E5:E11)/2</f>
        <v>4304840.3327187216</v>
      </c>
      <c r="F6" s="8">
        <f>SUMPRODUCT('Fertility data'!F3:F9, 'Pop data'!F5:F11)/2</f>
        <v>4429918.3407981247</v>
      </c>
      <c r="G6" s="8">
        <f>SUMPRODUCT('Fertility data'!G3:G9, 'Pop data'!G5:G11)/2</f>
        <v>4557403.0171443503</v>
      </c>
      <c r="H6" s="8">
        <f>SUMPRODUCT('Fertility data'!H3:H9, 'Pop data'!H5:H11)/2</f>
        <v>4691655.1691712234</v>
      </c>
      <c r="I6" s="8">
        <f>SUMPRODUCT('Fertility data'!I3:I9, 'Pop data'!I5:I11)/2</f>
        <v>4835795.1769759171</v>
      </c>
      <c r="J6" s="8">
        <f>SUMPRODUCT('Fertility data'!J3:J9, 'Pop data'!J5:J11)/2</f>
        <v>4980345.1253089597</v>
      </c>
      <c r="K6" s="8">
        <f>SUMPRODUCT('Fertility data'!K3:K9, 'Pop data'!K5:K11)/2</f>
        <v>5120226.8565625772</v>
      </c>
      <c r="L6" s="8">
        <f>SUMPRODUCT('Fertility data'!L3:L9, 'Pop data'!L5:L11)/2</f>
        <v>5259106.8922480503</v>
      </c>
      <c r="M6" s="8">
        <f>SUMPRODUCT('Fertility data'!M3:M9, 'Pop data'!M5:M11)/2</f>
        <v>5399729.0397682516</v>
      </c>
      <c r="N6" s="8">
        <f>SUMPRODUCT('Fertility data'!N3:N9, 'Pop data'!N5:N11)/2</f>
        <v>5544106.6818529302</v>
      </c>
      <c r="O6" s="8">
        <f>SUMPRODUCT('Fertility data'!O3:O9, 'Pop data'!O5:O11)/2</f>
        <v>5691849.1640089229</v>
      </c>
      <c r="P6" s="8">
        <f>SUMPRODUCT('Fertility data'!P3:P9, 'Pop data'!P5:P11)/2</f>
        <v>5837009.1493140263</v>
      </c>
      <c r="Q6" s="8">
        <f>SUMPRODUCT('Fertility data'!Q3:Q9, 'Pop data'!Q5:Q11)/2</f>
        <v>5970691.8610035935</v>
      </c>
      <c r="R6" s="8">
        <f>SUMPRODUCT('Fertility data'!R3:R9, 'Pop data'!R5:R11)/2</f>
        <v>6089910.9065410104</v>
      </c>
      <c r="S6" s="8">
        <f>SUMPRODUCT('Fertility data'!S3:S9, 'Pop data'!S5:S11)/2</f>
        <v>6205168.8885657201</v>
      </c>
      <c r="T6" s="8">
        <f>SUMPRODUCT('Fertility data'!T3:T9, 'Pop data'!T5:T11)/2</f>
        <v>6322175.7055127583</v>
      </c>
      <c r="U6" s="8">
        <f>SUMPRODUCT('Fertility data'!U3:U9, 'Pop data'!U5:U11)/2</f>
        <v>6434526.9921162045</v>
      </c>
      <c r="V6" s="8">
        <f>SUMPRODUCT('Fertility data'!V3:V9, 'Pop data'!V5:V11)/2</f>
        <v>6544348.3792960607</v>
      </c>
      <c r="W6" s="8">
        <f>SUMPRODUCT('Fertility data'!W3:W9, 'Pop data'!W5:W11)/2</f>
        <v>6645139.8143624086</v>
      </c>
      <c r="X6" s="8">
        <f>SUMPRODUCT('Fertility data'!X3:X9, 'Pop data'!X5:X11)/2</f>
        <v>6733720.0260221213</v>
      </c>
      <c r="Y6" s="8">
        <f>SUMPRODUCT('Fertility data'!Y3:Y9, 'Pop data'!Y5:Y11)/2</f>
        <v>6833126.5736074895</v>
      </c>
      <c r="Z6" s="8">
        <f>SUMPRODUCT('Fertility data'!Z3:Z9, 'Pop data'!Z5:Z11)/2</f>
        <v>6946304.7215956645</v>
      </c>
      <c r="AA6" s="8">
        <f>SUMPRODUCT('Fertility data'!AA3:AA9, 'Pop data'!AA5:AA11)/2</f>
        <v>7054329.5657639438</v>
      </c>
      <c r="AB6" s="8">
        <f>SUMPRODUCT('Fertility data'!AB3:AB9, 'Pop data'!AB5:AB11)/2</f>
        <v>7167659.9050659062</v>
      </c>
      <c r="AC6" s="8">
        <f>SUMPRODUCT('Fertility data'!AC3:AC9, 'Pop data'!AC5:AC11)/2</f>
        <v>7334377.5174439903</v>
      </c>
    </row>
    <row r="7" spans="1:3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0" t="s">
        <v>89</v>
      </c>
    </row>
    <row r="8" spans="1:30">
      <c r="A8" s="26" t="s">
        <v>84</v>
      </c>
      <c r="B8" s="27">
        <f t="shared" ref="B8:AC8" si="0">B6/B11</f>
        <v>4.4092291438705598E-2</v>
      </c>
      <c r="C8" s="27">
        <f t="shared" si="0"/>
        <v>4.4004589447078565E-2</v>
      </c>
      <c r="D8" s="27">
        <f t="shared" si="0"/>
        <v>4.395402216081519E-2</v>
      </c>
      <c r="E8" s="27">
        <f t="shared" si="0"/>
        <v>4.3896341941047724E-2</v>
      </c>
      <c r="F8" s="27">
        <f t="shared" si="0"/>
        <v>4.3818865975906958E-2</v>
      </c>
      <c r="G8" s="27">
        <f t="shared" si="0"/>
        <v>4.3716502431033151E-2</v>
      </c>
      <c r="H8" s="27">
        <f t="shared" si="0"/>
        <v>4.363569992190313E-2</v>
      </c>
      <c r="I8" s="27">
        <f t="shared" si="0"/>
        <v>4.3599591341788695E-2</v>
      </c>
      <c r="J8" s="27">
        <f t="shared" si="0"/>
        <v>4.3518704124723299E-2</v>
      </c>
      <c r="K8" s="27">
        <f t="shared" si="0"/>
        <v>4.336037297281202E-2</v>
      </c>
      <c r="L8" s="27">
        <f t="shared" si="0"/>
        <v>4.3166578478195793E-2</v>
      </c>
      <c r="M8" s="27">
        <f t="shared" si="0"/>
        <v>4.2959561064978724E-2</v>
      </c>
      <c r="N8" s="27">
        <f t="shared" si="0"/>
        <v>4.2752482010684954E-2</v>
      </c>
      <c r="O8" s="27">
        <f t="shared" si="0"/>
        <v>4.2542036592449546E-2</v>
      </c>
      <c r="P8" s="27">
        <f t="shared" si="0"/>
        <v>4.2282864191050692E-2</v>
      </c>
      <c r="Q8" s="27">
        <f t="shared" si="0"/>
        <v>4.1914994076058934E-2</v>
      </c>
      <c r="R8" s="27">
        <f t="shared" si="0"/>
        <v>4.1432196789873581E-2</v>
      </c>
      <c r="S8" s="27">
        <f t="shared" si="0"/>
        <v>4.0920588933435892E-2</v>
      </c>
      <c r="T8" s="27">
        <f t="shared" si="0"/>
        <v>4.0416830455205388E-2</v>
      </c>
      <c r="U8" s="27">
        <f t="shared" si="0"/>
        <v>3.9878099968478208E-2</v>
      </c>
      <c r="V8" s="27">
        <f t="shared" si="0"/>
        <v>3.9321652636027431E-2</v>
      </c>
      <c r="W8" s="27">
        <f t="shared" si="0"/>
        <v>3.8711917351733717E-2</v>
      </c>
      <c r="X8" s="27">
        <f t="shared" si="0"/>
        <v>3.8037713458668167E-2</v>
      </c>
      <c r="Y8" s="27">
        <f t="shared" si="0"/>
        <v>3.7433709916569184E-2</v>
      </c>
      <c r="Z8" s="27">
        <f t="shared" si="0"/>
        <v>3.6911293467574643E-2</v>
      </c>
      <c r="AA8" s="27">
        <f t="shared" si="0"/>
        <v>3.6363393069816466E-2</v>
      </c>
      <c r="AB8" s="27">
        <f t="shared" si="0"/>
        <v>3.584470228527524E-2</v>
      </c>
      <c r="AC8" s="27">
        <f t="shared" si="0"/>
        <v>3.5588579933253789E-2</v>
      </c>
      <c r="AD8" s="31">
        <f>AVERAGE(B8:AC8)</f>
        <v>4.1217006301255153E-2</v>
      </c>
    </row>
    <row r="9" spans="1:3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30">
      <c r="A10" s="24" t="s">
        <v>85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0">
      <c r="A11" s="25" t="s">
        <v>81</v>
      </c>
      <c r="B11" s="8">
        <f>SUM('Pop data'!B2:B18)</f>
        <v>89790356</v>
      </c>
      <c r="C11" s="8">
        <f>SUM('Pop data'!C2:C18)</f>
        <v>92413760</v>
      </c>
      <c r="D11" s="8">
        <f>SUM('Pop data'!D2:D18)</f>
        <v>95171869</v>
      </c>
      <c r="E11" s="8">
        <f>SUM('Pop data'!E2:E18)</f>
        <v>98068316</v>
      </c>
      <c r="F11" s="8">
        <f>SUM('Pop data'!F2:F18)</f>
        <v>101096143</v>
      </c>
      <c r="G11" s="8">
        <f>SUM('Pop data'!G2:G18)</f>
        <v>104249031</v>
      </c>
      <c r="H11" s="8">
        <f>SUM('Pop data'!H2:H18)</f>
        <v>107518733</v>
      </c>
      <c r="I11" s="8">
        <f>SUM('Pop data'!I2:I18)</f>
        <v>110913773</v>
      </c>
      <c r="J11" s="8">
        <f>SUM('Pop data'!J2:J18)</f>
        <v>114441485</v>
      </c>
      <c r="K11" s="8">
        <f>SUM('Pop data'!K2:K18)</f>
        <v>118085397</v>
      </c>
      <c r="L11" s="8">
        <f>SUM('Pop data'!L2:L18)</f>
        <v>121832841</v>
      </c>
      <c r="M11" s="8">
        <f>SUM('Pop data'!M2:M18)</f>
        <v>125693301</v>
      </c>
      <c r="N11" s="8">
        <f>SUM('Pop data'!N2:N18)</f>
        <v>129679177</v>
      </c>
      <c r="O11" s="8">
        <f>SUM('Pop data'!O2:O18)</f>
        <v>133793528</v>
      </c>
      <c r="P11" s="8">
        <f>SUM('Pop data'!P2:P18)</f>
        <v>138046683</v>
      </c>
      <c r="Q11" s="8">
        <f>SUM('Pop data'!Q2:Q18)</f>
        <v>142447637</v>
      </c>
      <c r="R11" s="8">
        <f>SUM('Pop data'!R2:R18)</f>
        <v>146984987</v>
      </c>
      <c r="S11" s="8">
        <f>SUM('Pop data'!S2:S18)</f>
        <v>151639286</v>
      </c>
      <c r="T11" s="8">
        <f>SUM('Pop data'!T2:T18)</f>
        <v>156424332</v>
      </c>
      <c r="U11" s="8">
        <f>SUM('Pop data'!U2:U18)</f>
        <v>161354904</v>
      </c>
      <c r="V11" s="8">
        <f>SUM('Pop data'!V2:V18)</f>
        <v>166431163</v>
      </c>
      <c r="W11" s="8">
        <f>SUM('Pop data'!W2:W18)</f>
        <v>171656179</v>
      </c>
      <c r="X11" s="8">
        <f>SUM('Pop data'!X2:X18)</f>
        <v>177027466</v>
      </c>
      <c r="Y11" s="8">
        <f>SUM('Pop data'!Y2:Y18)</f>
        <v>182539390</v>
      </c>
      <c r="Z11" s="8">
        <f>SUM('Pop data'!Z2:Z18)</f>
        <v>188189144</v>
      </c>
      <c r="AA11" s="8">
        <f>SUM('Pop data'!AA2:AA18)</f>
        <v>193995361</v>
      </c>
      <c r="AB11" s="8">
        <f>SUM('Pop data'!AB2:AB18)</f>
        <v>199964275</v>
      </c>
      <c r="AC11" s="8">
        <f>SUM('Pop data'!AC2:AC18)</f>
        <v>206087951</v>
      </c>
    </row>
    <row r="12" spans="1:30">
      <c r="A12" s="25" t="s">
        <v>86</v>
      </c>
      <c r="B12" s="8">
        <f>SUM('Mortality data'!B2:B18)</f>
        <v>0.54812552963612693</v>
      </c>
      <c r="C12" s="8">
        <f>SUM('Mortality data'!C2:C18)</f>
        <v>0.53681874759294035</v>
      </c>
      <c r="D12" s="8">
        <f>SUM('Mortality data'!D2:D18)</f>
        <v>0.52590071426405438</v>
      </c>
      <c r="E12" s="8">
        <f>SUM('Mortality data'!E2:E18)</f>
        <v>0.5153837983108196</v>
      </c>
      <c r="F12" s="8">
        <f>SUM('Mortality data'!F2:F18)</f>
        <v>0.50534395941562582</v>
      </c>
      <c r="G12" s="8">
        <f>SUM('Mortality data'!G2:G18)</f>
        <v>0.57047359084256244</v>
      </c>
      <c r="H12" s="8">
        <f>SUM('Mortality data'!H2:H18)</f>
        <v>0.55976990842381003</v>
      </c>
      <c r="I12" s="8">
        <f>SUM('Mortality data'!I2:I18)</f>
        <v>0.54933368331994692</v>
      </c>
      <c r="J12" s="8">
        <f>SUM('Mortality data'!J2:J18)</f>
        <v>0.53917593460226187</v>
      </c>
      <c r="K12" s="8">
        <f>SUM('Mortality data'!K2:K18)</f>
        <v>0.52942712090955868</v>
      </c>
      <c r="L12" s="8">
        <f>SUM('Mortality data'!L2:L18)</f>
        <v>0.58841274681006273</v>
      </c>
      <c r="M12" s="8">
        <f>SUM('Mortality data'!M2:M18)</f>
        <v>0.57776828454720008</v>
      </c>
      <c r="N12" s="8">
        <f>SUM('Mortality data'!N2:N18)</f>
        <v>0.56708014995044831</v>
      </c>
      <c r="O12" s="8">
        <f>SUM('Mortality data'!O2:O18)</f>
        <v>0.55641431420764276</v>
      </c>
      <c r="P12" s="8">
        <f>SUM('Mortality data'!P2:P18)</f>
        <v>0.54576993414419872</v>
      </c>
      <c r="Q12" s="8">
        <f>SUM('Mortality data'!Q2:Q18)</f>
        <v>0.55887289511682958</v>
      </c>
      <c r="R12" s="8">
        <f>SUM('Mortality data'!R2:R18)</f>
        <v>0.54713594039921121</v>
      </c>
      <c r="S12" s="8">
        <f>SUM('Mortality data'!S2:S18)</f>
        <v>0.5350946411369113</v>
      </c>
      <c r="T12" s="8">
        <f>SUM('Mortality data'!T2:T18)</f>
        <v>0.52307258653299538</v>
      </c>
      <c r="U12" s="8">
        <f>SUM('Mortality data'!U2:U18)</f>
        <v>0.51138747346346514</v>
      </c>
      <c r="V12" s="8">
        <f>SUM('Mortality data'!V2:V18)</f>
        <v>0.53978772466061964</v>
      </c>
      <c r="W12" s="8">
        <f>SUM('Mortality data'!W2:W18)</f>
        <v>0.52665712791722352</v>
      </c>
      <c r="X12" s="8">
        <f>SUM('Mortality data'!X2:X18)</f>
        <v>0.51347124903555352</v>
      </c>
      <c r="Y12" s="8">
        <f>SUM('Mortality data'!Y2:Y18)</f>
        <v>0.50059742749964098</v>
      </c>
      <c r="Z12" s="8">
        <f>SUM('Mortality data'!Z2:Z18)</f>
        <v>0.48846211296009745</v>
      </c>
      <c r="AA12" s="8">
        <f>SUM('Mortality data'!AA2:AA18)</f>
        <v>0.51690895362128952</v>
      </c>
      <c r="AB12" s="8">
        <f>SUM('Mortality data'!AB2:AB18)</f>
        <v>0.50266600747218537</v>
      </c>
      <c r="AC12" s="8">
        <f>SUM('Mortality data'!AC2:AC18)</f>
        <v>0.48859371264791585</v>
      </c>
    </row>
    <row r="13" spans="1:30">
      <c r="A13" s="25" t="s">
        <v>87</v>
      </c>
      <c r="B13" s="8">
        <f>SUMPRODUCT('Mortality data'!B2:B18, 'Pop data'!B2:B18)</f>
        <v>1877919.4000000006</v>
      </c>
      <c r="C13" s="8">
        <f>SUMPRODUCT('Mortality data'!C2:C18, 'Pop data'!C2:C18)</f>
        <v>1877919.4000000006</v>
      </c>
      <c r="D13" s="8">
        <f>SUMPRODUCT('Mortality data'!D2:D18, 'Pop data'!D2:D18)</f>
        <v>1877919.4000000006</v>
      </c>
      <c r="E13" s="8">
        <f>SUMPRODUCT('Mortality data'!E2:E18, 'Pop data'!E2:E18)</f>
        <v>1877919.4000000006</v>
      </c>
      <c r="F13" s="8">
        <f>SUMPRODUCT('Mortality data'!F2:F18, 'Pop data'!F2:F18)</f>
        <v>1877919.4000000006</v>
      </c>
      <c r="G13" s="8">
        <f>SUMPRODUCT('Mortality data'!G2:G18, 'Pop data'!G2:G18)</f>
        <v>2095593.8000000003</v>
      </c>
      <c r="H13" s="8">
        <f>SUMPRODUCT('Mortality data'!H2:H18, 'Pop data'!H2:H18)</f>
        <v>2095593.8000000003</v>
      </c>
      <c r="I13" s="8">
        <f>SUMPRODUCT('Mortality data'!I2:I18, 'Pop data'!I2:I18)</f>
        <v>2095593.8000000003</v>
      </c>
      <c r="J13" s="8">
        <f>SUMPRODUCT('Mortality data'!J2:J18, 'Pop data'!J2:J18)</f>
        <v>2095593.8000000003</v>
      </c>
      <c r="K13" s="8">
        <f>SUMPRODUCT('Mortality data'!K2:K18, 'Pop data'!K2:K18)</f>
        <v>2095593.8000000003</v>
      </c>
      <c r="L13" s="8">
        <f>SUMPRODUCT('Mortality data'!L2:L18, 'Pop data'!L2:L18)</f>
        <v>2258680.7999999998</v>
      </c>
      <c r="M13" s="8">
        <f>SUMPRODUCT('Mortality data'!M2:M18, 'Pop data'!M2:M18)</f>
        <v>2258680.7999999998</v>
      </c>
      <c r="N13" s="8">
        <f>SUMPRODUCT('Mortality data'!N2:N18, 'Pop data'!N2:N18)</f>
        <v>2258680.7999999998</v>
      </c>
      <c r="O13" s="8">
        <f>SUMPRODUCT('Mortality data'!O2:O18, 'Pop data'!O2:O18)</f>
        <v>2258680.7999999998</v>
      </c>
      <c r="P13" s="8">
        <f>SUMPRODUCT('Mortality data'!P2:P18, 'Pop data'!P2:P18)</f>
        <v>2258680.7999999998</v>
      </c>
      <c r="Q13" s="8">
        <f>SUMPRODUCT('Mortality data'!Q2:Q18, 'Pop data'!Q2:Q18)</f>
        <v>2248599.4000000004</v>
      </c>
      <c r="R13" s="8">
        <f>SUMPRODUCT('Mortality data'!R2:R18, 'Pop data'!R2:R18)</f>
        <v>2248599.4000000004</v>
      </c>
      <c r="S13" s="8">
        <f>SUMPRODUCT('Mortality data'!S2:S18, 'Pop data'!S2:S18)</f>
        <v>2248599.4000000004</v>
      </c>
      <c r="T13" s="8">
        <f>SUMPRODUCT('Mortality data'!T2:T18, 'Pop data'!T2:T18)</f>
        <v>2248599.4000000004</v>
      </c>
      <c r="U13" s="8">
        <f>SUMPRODUCT('Mortality data'!U2:U18, 'Pop data'!U2:U18)</f>
        <v>2248599.4000000004</v>
      </c>
      <c r="V13" s="8">
        <f>SUMPRODUCT('Mortality data'!V2:V18, 'Pop data'!V2:V18)</f>
        <v>2294337.9999999995</v>
      </c>
      <c r="W13" s="8">
        <f>SUMPRODUCT('Mortality data'!W2:W18, 'Pop data'!W2:W18)</f>
        <v>2294337.9999999995</v>
      </c>
      <c r="X13" s="8">
        <f>SUMPRODUCT('Mortality data'!X2:X18, 'Pop data'!X2:X18)</f>
        <v>2294337.9999999995</v>
      </c>
      <c r="Y13" s="8">
        <f>SUMPRODUCT('Mortality data'!Y2:Y18, 'Pop data'!Y2:Y18)</f>
        <v>2294337.9999999995</v>
      </c>
      <c r="Z13" s="8">
        <f>SUMPRODUCT('Mortality data'!Z2:Z18, 'Pop data'!Z2:Z18)</f>
        <v>2294337.9999999995</v>
      </c>
      <c r="AA13" s="8">
        <f>SUMPRODUCT('Mortality data'!AA2:AA18, 'Pop data'!AA2:AA18)</f>
        <v>2316856.6</v>
      </c>
      <c r="AB13" s="8">
        <f>SUMPRODUCT('Mortality data'!AB2:AB18, 'Pop data'!AB2:AB18)</f>
        <v>2316856.6</v>
      </c>
      <c r="AC13" s="8">
        <f>SUMPRODUCT('Mortality data'!AC2:AC18, 'Pop data'!AC2:AC18)</f>
        <v>2316856.6</v>
      </c>
    </row>
    <row r="14" spans="1:30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0" t="s">
        <v>89</v>
      </c>
    </row>
    <row r="15" spans="1:30">
      <c r="A15" s="26" t="s">
        <v>88</v>
      </c>
      <c r="B15" s="27">
        <f t="shared" ref="B15:AC15" si="1">B13/B11</f>
        <v>2.0914488856687466E-2</v>
      </c>
      <c r="C15" s="27">
        <f t="shared" si="1"/>
        <v>2.0320776905949942E-2</v>
      </c>
      <c r="D15" s="27">
        <f t="shared" si="1"/>
        <v>1.9731874762278764E-2</v>
      </c>
      <c r="E15" s="27">
        <f t="shared" si="1"/>
        <v>1.9149093984646384E-2</v>
      </c>
      <c r="F15" s="27">
        <f t="shared" si="1"/>
        <v>1.8575579090094472E-2</v>
      </c>
      <c r="G15" s="27">
        <f t="shared" si="1"/>
        <v>2.0101806030216246E-2</v>
      </c>
      <c r="H15" s="27">
        <f t="shared" si="1"/>
        <v>1.949049939046436E-2</v>
      </c>
      <c r="I15" s="27">
        <f t="shared" si="1"/>
        <v>1.8893900579867572E-2</v>
      </c>
      <c r="J15" s="27">
        <f t="shared" si="1"/>
        <v>1.8311487307247021E-2</v>
      </c>
      <c r="K15" s="27">
        <f t="shared" si="1"/>
        <v>1.774642634262389E-2</v>
      </c>
      <c r="L15" s="27">
        <f t="shared" si="1"/>
        <v>1.8539178611126698E-2</v>
      </c>
      <c r="M15" s="27">
        <f t="shared" si="1"/>
        <v>1.7969778675794343E-2</v>
      </c>
      <c r="N15" s="27">
        <f t="shared" si="1"/>
        <v>1.7417451685400501E-2</v>
      </c>
      <c r="O15" s="27">
        <f t="shared" si="1"/>
        <v>1.6881839007937664E-2</v>
      </c>
      <c r="P15" s="27">
        <f t="shared" si="1"/>
        <v>1.6361717289505608E-2</v>
      </c>
      <c r="Q15" s="27">
        <f t="shared" si="1"/>
        <v>1.5785445426518382E-2</v>
      </c>
      <c r="R15" s="27">
        <f t="shared" si="1"/>
        <v>1.5298156947144544E-2</v>
      </c>
      <c r="S15" s="27">
        <f t="shared" si="1"/>
        <v>1.4828607146039981E-2</v>
      </c>
      <c r="T15" s="27">
        <f t="shared" si="1"/>
        <v>1.4374997618656927E-2</v>
      </c>
      <c r="U15" s="27">
        <f t="shared" si="1"/>
        <v>1.3935736344276219E-2</v>
      </c>
      <c r="V15" s="27">
        <f t="shared" si="1"/>
        <v>1.3785507224990067E-2</v>
      </c>
      <c r="W15" s="27">
        <f t="shared" si="1"/>
        <v>1.3365892293338299E-2</v>
      </c>
      <c r="X15" s="27">
        <f t="shared" si="1"/>
        <v>1.2960350457708068E-2</v>
      </c>
      <c r="Y15" s="27">
        <f t="shared" si="1"/>
        <v>1.2569002230148788E-2</v>
      </c>
      <c r="Z15" s="27">
        <f t="shared" si="1"/>
        <v>1.2191659684684041E-2</v>
      </c>
      <c r="AA15" s="27">
        <f t="shared" si="1"/>
        <v>1.1942845375565451E-2</v>
      </c>
      <c r="AB15" s="27">
        <f t="shared" si="1"/>
        <v>1.1586352612235361E-2</v>
      </c>
      <c r="AC15" s="27">
        <f t="shared" si="1"/>
        <v>1.1242076932484035E-2</v>
      </c>
      <c r="AD15" s="31">
        <f>AVERAGE(B15:AC15)</f>
        <v>1.6224018886201105E-2</v>
      </c>
    </row>
    <row r="17" spans="1:29">
      <c r="A17" s="33" t="s">
        <v>97</v>
      </c>
      <c r="B17" s="24">
        <v>1990</v>
      </c>
      <c r="C17" s="24">
        <v>1991</v>
      </c>
      <c r="D17" s="24">
        <v>1992</v>
      </c>
      <c r="E17" s="24">
        <v>1993</v>
      </c>
      <c r="F17" s="24">
        <v>1994</v>
      </c>
      <c r="G17" s="24">
        <v>1995</v>
      </c>
      <c r="H17" s="24">
        <v>1996</v>
      </c>
      <c r="I17" s="24">
        <v>1997</v>
      </c>
      <c r="J17" s="24">
        <v>1998</v>
      </c>
      <c r="K17" s="24">
        <v>1999</v>
      </c>
      <c r="L17" s="24">
        <v>2000</v>
      </c>
      <c r="M17" s="24">
        <v>2001</v>
      </c>
      <c r="N17" s="24">
        <v>2002</v>
      </c>
      <c r="O17" s="24">
        <v>2003</v>
      </c>
      <c r="P17" s="24">
        <v>2004</v>
      </c>
      <c r="Q17" s="24">
        <v>2005</v>
      </c>
      <c r="R17" s="24">
        <v>2006</v>
      </c>
      <c r="S17" s="24">
        <v>2007</v>
      </c>
      <c r="T17" s="24">
        <v>2008</v>
      </c>
      <c r="U17" s="24">
        <v>2009</v>
      </c>
      <c r="V17" s="24">
        <v>2010</v>
      </c>
      <c r="W17" s="24">
        <v>2011</v>
      </c>
      <c r="X17" s="24">
        <v>2012</v>
      </c>
      <c r="Y17" s="24">
        <v>2013</v>
      </c>
      <c r="Z17" s="24">
        <v>2014</v>
      </c>
      <c r="AA17" s="24">
        <v>2015</v>
      </c>
      <c r="AB17" s="24">
        <v>2016</v>
      </c>
      <c r="AC17" s="24">
        <v>2017</v>
      </c>
    </row>
    <row r="18" spans="1:29">
      <c r="A18" s="30" t="s">
        <v>95</v>
      </c>
      <c r="B18">
        <f>SUM('Pop data'!B2:B18)</f>
        <v>89790356</v>
      </c>
      <c r="C18">
        <f>SUM('Pop data'!C2:C18)</f>
        <v>92413760</v>
      </c>
      <c r="D18">
        <f>SUM('Pop data'!D2:D18)</f>
        <v>95171869</v>
      </c>
      <c r="E18">
        <f>SUM('Pop data'!E2:E18)</f>
        <v>98068316</v>
      </c>
      <c r="F18">
        <f>SUM('Pop data'!F2:F18)</f>
        <v>101096143</v>
      </c>
      <c r="G18">
        <f>SUM('Pop data'!G2:G18)</f>
        <v>104249031</v>
      </c>
      <c r="H18">
        <f>SUM('Pop data'!H2:H18)</f>
        <v>107518733</v>
      </c>
      <c r="I18">
        <f>SUM('Pop data'!I2:I18)</f>
        <v>110913773</v>
      </c>
      <c r="J18">
        <f>SUM('Pop data'!J2:J18)</f>
        <v>114441485</v>
      </c>
      <c r="K18">
        <f>SUM('Pop data'!K2:K18)</f>
        <v>118085397</v>
      </c>
      <c r="L18">
        <f>SUM('Pop data'!L2:L18)</f>
        <v>121832841</v>
      </c>
      <c r="M18">
        <f>SUM('Pop data'!M2:M18)</f>
        <v>125693301</v>
      </c>
      <c r="N18">
        <f>SUM('Pop data'!N2:N18)</f>
        <v>129679177</v>
      </c>
      <c r="O18">
        <f>SUM('Pop data'!O2:O18)</f>
        <v>133793528</v>
      </c>
      <c r="P18">
        <f>SUM('Pop data'!P2:P18)</f>
        <v>138046683</v>
      </c>
      <c r="Q18">
        <f>SUM('Pop data'!Q2:Q18)</f>
        <v>142447637</v>
      </c>
      <c r="R18">
        <f>SUM('Pop data'!R2:R18)</f>
        <v>146984987</v>
      </c>
      <c r="S18">
        <f>SUM('Pop data'!S2:S18)</f>
        <v>151639286</v>
      </c>
      <c r="T18">
        <f>SUM('Pop data'!T2:T18)</f>
        <v>156424332</v>
      </c>
      <c r="U18">
        <f>SUM('Pop data'!U2:U18)</f>
        <v>161354904</v>
      </c>
      <c r="V18">
        <f>SUM('Pop data'!V2:V18)</f>
        <v>166431163</v>
      </c>
      <c r="W18">
        <f>SUM('Pop data'!W2:W18)</f>
        <v>171656179</v>
      </c>
      <c r="X18">
        <f>SUM('Pop data'!X2:X18)</f>
        <v>177027466</v>
      </c>
      <c r="Y18">
        <f>SUM('Pop data'!Y2:Y18)</f>
        <v>182539390</v>
      </c>
      <c r="Z18">
        <f>SUM('Pop data'!Z2:Z18)</f>
        <v>188189144</v>
      </c>
      <c r="AA18">
        <f>SUM('Pop data'!AA2:AA18)</f>
        <v>193995361</v>
      </c>
      <c r="AB18">
        <f>SUM('Pop data'!AB2:AB18)</f>
        <v>199964275</v>
      </c>
      <c r="AC18">
        <f>SUM('Pop data'!AC2:AC18)</f>
        <v>206087951</v>
      </c>
    </row>
    <row r="19" spans="1:29">
      <c r="A19" s="30" t="s">
        <v>96</v>
      </c>
      <c r="B19">
        <v>89790356</v>
      </c>
      <c r="C19">
        <f t="shared" ref="C19:AC19" si="2">B19+(B19*$AD$8)-(B19*$AD$15)</f>
        <v>92034485.237501219</v>
      </c>
      <c r="D19">
        <f t="shared" si="2"/>
        <v>94334701.968793064</v>
      </c>
      <c r="E19">
        <f t="shared" si="2"/>
        <v>96692407.987901986</v>
      </c>
      <c r="F19">
        <f t="shared" si="2"/>
        <v>99109040.123874888</v>
      </c>
      <c r="G19">
        <f t="shared" si="2"/>
        <v>101586071.11640899</v>
      </c>
      <c r="H19">
        <f t="shared" si="2"/>
        <v>104125010.51336618</v>
      </c>
      <c r="I19">
        <f t="shared" si="2"/>
        <v>106727405.59071912</v>
      </c>
      <c r="J19">
        <f t="shared" si="2"/>
        <v>109394842.29548933</v>
      </c>
      <c r="K19">
        <f t="shared" si="2"/>
        <v>112128946.21225232</v>
      </c>
      <c r="L19">
        <f t="shared" si="2"/>
        <v>114931383.55379842</v>
      </c>
      <c r="M19">
        <f t="shared" si="2"/>
        <v>117803862.17655325</v>
      </c>
      <c r="N19">
        <f t="shared" si="2"/>
        <v>120748132.6213766</v>
      </c>
      <c r="O19">
        <f t="shared" si="2"/>
        <v>123765989.18037395</v>
      </c>
      <c r="P19">
        <f t="shared" si="2"/>
        <v>126859270.99037075</v>
      </c>
      <c r="Q19">
        <f t="shared" si="2"/>
        <v>130029863.15371603</v>
      </c>
      <c r="R19">
        <f t="shared" si="2"/>
        <v>133279697.88709804</v>
      </c>
      <c r="S19">
        <f t="shared" si="2"/>
        <v>136610755.69907248</v>
      </c>
      <c r="T19">
        <f t="shared" si="2"/>
        <v>140025066.59702042</v>
      </c>
      <c r="U19">
        <f t="shared" si="2"/>
        <v>143524711.32427183</v>
      </c>
      <c r="V19">
        <f t="shared" si="2"/>
        <v>147111822.62814862</v>
      </c>
      <c r="W19">
        <f t="shared" si="2"/>
        <v>150788586.55969962</v>
      </c>
      <c r="X19">
        <f t="shared" si="2"/>
        <v>154557243.80592</v>
      </c>
      <c r="Y19">
        <f t="shared" si="2"/>
        <v>158420091.05526683</v>
      </c>
      <c r="Z19">
        <f t="shared" si="2"/>
        <v>162379482.39730281</v>
      </c>
      <c r="AA19">
        <f t="shared" si="2"/>
        <v>166437830.75732157</v>
      </c>
      <c r="AB19">
        <f t="shared" si="2"/>
        <v>170597609.36682817</v>
      </c>
      <c r="AC19">
        <f t="shared" si="2"/>
        <v>174861353.27077162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18A-1282-4E40-9D7A-2A1DBD831B35}">
  <dimension ref="A1:AC41"/>
  <sheetViews>
    <sheetView zoomScale="61" workbookViewId="0">
      <selection activeCell="L7" sqref="L7"/>
    </sheetView>
  </sheetViews>
  <sheetFormatPr baseColWidth="10" defaultRowHeight="16"/>
  <cols>
    <col min="1" max="16384" width="10.7109375" style="8"/>
  </cols>
  <sheetData>
    <row r="1" spans="1:29">
      <c r="A1" s="483" t="s">
        <v>151</v>
      </c>
      <c r="B1" s="483"/>
      <c r="C1" s="483"/>
      <c r="D1" s="483"/>
      <c r="E1" s="483"/>
      <c r="F1" s="483"/>
      <c r="G1" s="483"/>
      <c r="H1" s="483"/>
      <c r="I1" s="483"/>
    </row>
    <row r="2" spans="1:29">
      <c r="A2" s="7" t="s">
        <v>97</v>
      </c>
      <c r="B2" s="7" t="s">
        <v>141</v>
      </c>
      <c r="C2" s="7" t="s">
        <v>142</v>
      </c>
      <c r="D2" s="7" t="s">
        <v>143</v>
      </c>
      <c r="E2" s="7" t="s">
        <v>144</v>
      </c>
      <c r="F2" s="7" t="s">
        <v>145</v>
      </c>
      <c r="G2" s="7" t="s">
        <v>146</v>
      </c>
      <c r="H2" s="7" t="s">
        <v>147</v>
      </c>
      <c r="I2" s="7" t="s">
        <v>153</v>
      </c>
      <c r="J2" s="7"/>
      <c r="L2" s="24">
        <v>2000</v>
      </c>
      <c r="M2" s="24">
        <v>2001</v>
      </c>
      <c r="N2" s="24">
        <v>2002</v>
      </c>
      <c r="O2" s="24">
        <v>2003</v>
      </c>
      <c r="P2" s="24">
        <v>2004</v>
      </c>
      <c r="Q2" s="24">
        <v>2005</v>
      </c>
      <c r="R2" s="24">
        <v>2006</v>
      </c>
      <c r="S2" s="24">
        <v>2007</v>
      </c>
      <c r="T2" s="24">
        <v>2008</v>
      </c>
      <c r="U2" s="24">
        <v>2009</v>
      </c>
      <c r="V2" s="24">
        <v>2010</v>
      </c>
      <c r="W2" s="24">
        <v>2011</v>
      </c>
      <c r="X2" s="24">
        <v>2012</v>
      </c>
      <c r="Y2" s="24">
        <v>2013</v>
      </c>
      <c r="Z2" s="24">
        <v>2014</v>
      </c>
      <c r="AA2" s="24">
        <v>2015</v>
      </c>
      <c r="AB2" s="24">
        <v>2016</v>
      </c>
      <c r="AC2" s="24">
        <v>2017</v>
      </c>
    </row>
    <row r="3" spans="1:29">
      <c r="A3" s="24">
        <v>2000</v>
      </c>
      <c r="B3" s="8">
        <v>52556030</v>
      </c>
      <c r="C3" s="8">
        <v>24197700</v>
      </c>
      <c r="D3" s="8">
        <v>9651461</v>
      </c>
      <c r="E3" s="8">
        <v>26836772</v>
      </c>
      <c r="F3" s="8">
        <v>2618942</v>
      </c>
      <c r="G3" s="8">
        <v>5282991</v>
      </c>
      <c r="H3" s="8">
        <v>688945</v>
      </c>
      <c r="I3" s="8">
        <f>SUM(B3:H3)</f>
        <v>121832841</v>
      </c>
      <c r="L3" s="8">
        <v>121832841</v>
      </c>
      <c r="M3" s="8">
        <v>125693301</v>
      </c>
      <c r="N3" s="8">
        <v>129679177</v>
      </c>
      <c r="O3" s="8">
        <v>133793528</v>
      </c>
      <c r="P3" s="8">
        <v>138046683</v>
      </c>
      <c r="Q3" s="8">
        <v>142447637</v>
      </c>
      <c r="R3" s="8">
        <v>146984987</v>
      </c>
      <c r="S3" s="8">
        <v>151639286</v>
      </c>
      <c r="T3" s="8">
        <v>156424332</v>
      </c>
      <c r="U3" s="8">
        <v>161354904</v>
      </c>
      <c r="V3" s="8">
        <v>166431163</v>
      </c>
      <c r="W3" s="8">
        <v>171656179</v>
      </c>
      <c r="X3" s="8">
        <v>177027466</v>
      </c>
      <c r="Y3" s="8">
        <v>182539390</v>
      </c>
      <c r="Z3" s="8">
        <v>188189144</v>
      </c>
      <c r="AA3" s="8">
        <v>193995361</v>
      </c>
      <c r="AB3" s="8">
        <v>199964275</v>
      </c>
      <c r="AC3" s="8">
        <v>206087951</v>
      </c>
    </row>
    <row r="4" spans="1:29">
      <c r="A4" s="24">
        <v>2001</v>
      </c>
      <c r="B4" s="8">
        <v>54282401</v>
      </c>
      <c r="C4" s="8">
        <v>24935999</v>
      </c>
      <c r="D4" s="8">
        <v>9970159</v>
      </c>
      <c r="E4" s="8">
        <v>27785531</v>
      </c>
      <c r="F4" s="8">
        <v>2658680</v>
      </c>
      <c r="G4" s="8">
        <v>5358267</v>
      </c>
      <c r="H4" s="8">
        <v>702264</v>
      </c>
      <c r="I4" s="8">
        <f t="shared" ref="I4:I20" si="0">SUM(B4:H4)</f>
        <v>125693301</v>
      </c>
      <c r="L4" s="8">
        <v>121832841</v>
      </c>
      <c r="M4" s="8">
        <v>122012889.14221664</v>
      </c>
      <c r="N4" s="8">
        <v>125887202.97274132</v>
      </c>
      <c r="O4" s="8">
        <v>129887875.99410813</v>
      </c>
      <c r="P4" s="8">
        <v>134018480.453339</v>
      </c>
      <c r="Q4" s="8">
        <v>138290110.64966258</v>
      </c>
      <c r="R4" s="8">
        <v>142711492.06595799</v>
      </c>
      <c r="S4" s="8">
        <v>147269948.59547594</v>
      </c>
      <c r="T4" s="8">
        <v>151947030.74413213</v>
      </c>
      <c r="U4" s="8">
        <v>156756493.29644996</v>
      </c>
      <c r="V4" s="8">
        <v>161713516.81989697</v>
      </c>
      <c r="W4" s="8">
        <v>166814079.35765356</v>
      </c>
      <c r="X4" s="8">
        <v>172061760.94734779</v>
      </c>
      <c r="Y4" s="8">
        <v>177455559.09571978</v>
      </c>
      <c r="Z4" s="8">
        <v>182988599.82206523</v>
      </c>
      <c r="AA4" s="8">
        <v>188657292.16753292</v>
      </c>
      <c r="AB4" s="8">
        <v>194479583.11111286</v>
      </c>
      <c r="AC4" s="8">
        <v>200460898.98230982</v>
      </c>
    </row>
    <row r="5" spans="1:29">
      <c r="A5" s="24">
        <v>2002</v>
      </c>
      <c r="B5" s="8">
        <v>56092713</v>
      </c>
      <c r="C5" s="8">
        <v>25680305</v>
      </c>
      <c r="D5" s="8">
        <v>10290097</v>
      </c>
      <c r="E5" s="8">
        <v>28760290</v>
      </c>
      <c r="F5" s="8">
        <v>2696789</v>
      </c>
      <c r="G5" s="8">
        <v>5443604</v>
      </c>
      <c r="H5" s="8">
        <v>715379</v>
      </c>
      <c r="I5" s="8">
        <f t="shared" si="0"/>
        <v>129679177</v>
      </c>
    </row>
    <row r="6" spans="1:29">
      <c r="A6" s="24">
        <v>2003</v>
      </c>
      <c r="B6" s="8">
        <v>57990139</v>
      </c>
      <c r="C6" s="8">
        <v>26434099</v>
      </c>
      <c r="D6" s="8">
        <v>10607700</v>
      </c>
      <c r="E6" s="8">
        <v>29773815</v>
      </c>
      <c r="F6" s="8">
        <v>2727066</v>
      </c>
      <c r="G6" s="8">
        <v>5532325</v>
      </c>
      <c r="H6" s="8">
        <v>728384</v>
      </c>
      <c r="I6" s="8">
        <f t="shared" si="0"/>
        <v>133793528</v>
      </c>
    </row>
    <row r="7" spans="1:29">
      <c r="A7" s="24">
        <v>2004</v>
      </c>
      <c r="B7" s="8">
        <v>59988620</v>
      </c>
      <c r="C7" s="8">
        <v>27196681</v>
      </c>
      <c r="D7" s="8">
        <v>10922688</v>
      </c>
      <c r="E7" s="8">
        <v>30847531</v>
      </c>
      <c r="F7" s="8">
        <v>2727851</v>
      </c>
      <c r="G7" s="8">
        <v>5621688</v>
      </c>
      <c r="H7" s="8">
        <v>741624</v>
      </c>
      <c r="I7" s="8">
        <f t="shared" si="0"/>
        <v>138046683</v>
      </c>
    </row>
    <row r="8" spans="1:29">
      <c r="A8" s="24">
        <v>2005</v>
      </c>
      <c r="B8" s="8">
        <v>62099210</v>
      </c>
      <c r="C8" s="8">
        <v>27968205</v>
      </c>
      <c r="D8" s="8">
        <v>11235062</v>
      </c>
      <c r="E8" s="8">
        <v>31878247</v>
      </c>
      <c r="F8" s="8">
        <v>2822310</v>
      </c>
      <c r="G8" s="8">
        <v>5689134</v>
      </c>
      <c r="H8" s="8">
        <v>755469</v>
      </c>
      <c r="I8" s="8">
        <f t="shared" si="0"/>
        <v>142447637</v>
      </c>
    </row>
    <row r="9" spans="1:29">
      <c r="A9" s="24">
        <v>2006</v>
      </c>
      <c r="B9" s="8">
        <v>64317108</v>
      </c>
      <c r="C9" s="8">
        <v>28748197</v>
      </c>
      <c r="D9" s="8">
        <v>11543131</v>
      </c>
      <c r="E9" s="8">
        <v>32881499</v>
      </c>
      <c r="F9" s="8">
        <v>2952500</v>
      </c>
      <c r="G9" s="8">
        <v>5772783</v>
      </c>
      <c r="H9" s="8">
        <v>769769</v>
      </c>
      <c r="I9" s="8">
        <f t="shared" si="0"/>
        <v>146984987</v>
      </c>
    </row>
    <row r="10" spans="1:29">
      <c r="A10" s="24">
        <v>2007</v>
      </c>
      <c r="B10" s="8">
        <v>66630024</v>
      </c>
      <c r="C10" s="8">
        <v>29542164</v>
      </c>
      <c r="D10" s="8">
        <v>11842892</v>
      </c>
      <c r="E10" s="8">
        <v>33910391</v>
      </c>
      <c r="F10" s="8">
        <v>3064512</v>
      </c>
      <c r="G10" s="8">
        <v>5865091</v>
      </c>
      <c r="H10" s="8">
        <v>784212</v>
      </c>
      <c r="I10" s="8">
        <f t="shared" si="0"/>
        <v>151639286</v>
      </c>
    </row>
    <row r="11" spans="1:29">
      <c r="A11" s="24">
        <v>2008</v>
      </c>
      <c r="B11" s="8">
        <v>69030540</v>
      </c>
      <c r="C11" s="8">
        <v>30367409</v>
      </c>
      <c r="D11" s="8">
        <v>12135448</v>
      </c>
      <c r="E11" s="8">
        <v>34959486</v>
      </c>
      <c r="F11" s="8">
        <v>3176842</v>
      </c>
      <c r="G11" s="8">
        <v>5955000</v>
      </c>
      <c r="H11" s="8">
        <v>799607</v>
      </c>
      <c r="I11" s="8">
        <f t="shared" si="0"/>
        <v>156424332</v>
      </c>
    </row>
    <row r="12" spans="1:29">
      <c r="A12" s="24">
        <v>2009</v>
      </c>
      <c r="B12" s="8">
        <v>71513968</v>
      </c>
      <c r="C12" s="8">
        <v>31235276</v>
      </c>
      <c r="D12" s="8">
        <v>12424327</v>
      </c>
      <c r="E12" s="8">
        <v>36023884</v>
      </c>
      <c r="F12" s="8">
        <v>3318878</v>
      </c>
      <c r="G12" s="8">
        <v>6022436</v>
      </c>
      <c r="H12" s="8">
        <v>816135</v>
      </c>
      <c r="I12" s="8">
        <f t="shared" si="0"/>
        <v>161354904</v>
      </c>
    </row>
    <row r="13" spans="1:29">
      <c r="A13" s="24">
        <v>2010</v>
      </c>
      <c r="B13" s="8">
        <v>74060866</v>
      </c>
      <c r="C13" s="8">
        <v>32151494</v>
      </c>
      <c r="D13" s="8">
        <v>12719338</v>
      </c>
      <c r="E13" s="8">
        <v>37098397</v>
      </c>
      <c r="F13" s="8">
        <v>3412812</v>
      </c>
      <c r="G13" s="8">
        <v>6154444</v>
      </c>
      <c r="H13" s="8">
        <v>833812</v>
      </c>
      <c r="I13" s="8">
        <f t="shared" si="0"/>
        <v>166431163</v>
      </c>
    </row>
    <row r="14" spans="1:29">
      <c r="A14" s="24">
        <v>2011</v>
      </c>
      <c r="B14" s="8">
        <v>76668328</v>
      </c>
      <c r="C14" s="8">
        <v>33120414</v>
      </c>
      <c r="D14" s="8">
        <v>13016593</v>
      </c>
      <c r="E14" s="8">
        <v>38180854</v>
      </c>
      <c r="F14" s="8">
        <v>3484904</v>
      </c>
      <c r="G14" s="8">
        <v>6332386</v>
      </c>
      <c r="H14" s="8">
        <v>852700</v>
      </c>
      <c r="I14" s="8">
        <f t="shared" si="0"/>
        <v>171656179</v>
      </c>
    </row>
    <row r="15" spans="1:29">
      <c r="A15" s="24">
        <v>2012</v>
      </c>
      <c r="B15" s="8">
        <v>79321546</v>
      </c>
      <c r="C15" s="8">
        <v>34151212</v>
      </c>
      <c r="D15" s="8">
        <v>13313964</v>
      </c>
      <c r="E15" s="8">
        <v>39267635</v>
      </c>
      <c r="F15" s="8">
        <v>3595539</v>
      </c>
      <c r="G15" s="8">
        <v>6504110</v>
      </c>
      <c r="H15" s="8">
        <v>873460</v>
      </c>
      <c r="I15" s="8">
        <f t="shared" si="0"/>
        <v>177027466</v>
      </c>
    </row>
    <row r="16" spans="1:29">
      <c r="A16" s="24">
        <v>2013</v>
      </c>
      <c r="B16" s="8">
        <v>81986072</v>
      </c>
      <c r="C16" s="8">
        <v>35255059</v>
      </c>
      <c r="D16" s="8">
        <v>13622070</v>
      </c>
      <c r="E16" s="8">
        <v>40365864</v>
      </c>
      <c r="F16" s="8">
        <v>3738031</v>
      </c>
      <c r="G16" s="8">
        <v>6676635</v>
      </c>
      <c r="H16" s="8">
        <v>895659</v>
      </c>
      <c r="I16" s="8">
        <f t="shared" si="0"/>
        <v>182539390</v>
      </c>
    </row>
    <row r="17" spans="1:9">
      <c r="A17" s="24">
        <v>2014</v>
      </c>
      <c r="B17" s="8">
        <v>84644986</v>
      </c>
      <c r="C17" s="8">
        <v>36433017</v>
      </c>
      <c r="D17" s="8">
        <v>13945758</v>
      </c>
      <c r="E17" s="8">
        <v>41485375</v>
      </c>
      <c r="F17" s="8">
        <v>3903167</v>
      </c>
      <c r="G17" s="8">
        <v>6857526</v>
      </c>
      <c r="H17" s="8">
        <v>919315</v>
      </c>
      <c r="I17" s="8">
        <f t="shared" si="0"/>
        <v>188189144</v>
      </c>
    </row>
    <row r="18" spans="1:9">
      <c r="A18" s="24">
        <v>2015</v>
      </c>
      <c r="B18" s="8">
        <v>87294004</v>
      </c>
      <c r="C18" s="8">
        <v>37688910</v>
      </c>
      <c r="D18" s="8">
        <v>14285381</v>
      </c>
      <c r="E18" s="8">
        <v>42645928</v>
      </c>
      <c r="F18" s="8">
        <v>4080683</v>
      </c>
      <c r="G18" s="8">
        <v>7055531</v>
      </c>
      <c r="H18" s="8">
        <v>944924</v>
      </c>
      <c r="I18" s="8">
        <f t="shared" si="0"/>
        <v>193995361</v>
      </c>
    </row>
    <row r="19" spans="1:9">
      <c r="A19" s="24">
        <v>2016</v>
      </c>
      <c r="B19" s="8">
        <v>89915102</v>
      </c>
      <c r="C19" s="8">
        <v>39039772</v>
      </c>
      <c r="D19" s="8">
        <v>14652162</v>
      </c>
      <c r="E19" s="8">
        <v>43844663</v>
      </c>
      <c r="F19" s="8">
        <v>4262610</v>
      </c>
      <c r="G19" s="8">
        <v>7277597</v>
      </c>
      <c r="H19" s="8">
        <v>972369</v>
      </c>
      <c r="I19" s="8">
        <f t="shared" si="0"/>
        <v>199964275</v>
      </c>
    </row>
    <row r="20" spans="1:9">
      <c r="A20" s="24">
        <v>2017</v>
      </c>
      <c r="B20" s="8">
        <v>92483264</v>
      </c>
      <c r="C20" s="8">
        <v>40496150</v>
      </c>
      <c r="D20" s="8">
        <v>15060549</v>
      </c>
      <c r="E20" s="8">
        <v>45076503</v>
      </c>
      <c r="F20" s="8">
        <v>4439567</v>
      </c>
      <c r="G20" s="8">
        <v>7529027</v>
      </c>
      <c r="H20" s="8">
        <v>1002891</v>
      </c>
      <c r="I20" s="8">
        <f t="shared" si="0"/>
        <v>206087951</v>
      </c>
    </row>
    <row r="22" spans="1:9">
      <c r="A22" s="482" t="s">
        <v>152</v>
      </c>
      <c r="B22" s="482"/>
      <c r="C22" s="482"/>
      <c r="D22" s="482"/>
      <c r="E22" s="482"/>
      <c r="F22" s="482"/>
      <c r="G22" s="482"/>
      <c r="H22" s="482"/>
      <c r="I22" s="482"/>
    </row>
    <row r="23" spans="1:9">
      <c r="A23" s="7" t="s">
        <v>97</v>
      </c>
      <c r="B23" s="7" t="s">
        <v>141</v>
      </c>
      <c r="C23" s="7" t="s">
        <v>142</v>
      </c>
      <c r="D23" s="7" t="s">
        <v>143</v>
      </c>
      <c r="E23" s="7" t="s">
        <v>144</v>
      </c>
      <c r="F23" s="7" t="s">
        <v>145</v>
      </c>
      <c r="G23" s="7" t="s">
        <v>146</v>
      </c>
      <c r="H23" s="7" t="s">
        <v>147</v>
      </c>
      <c r="I23" s="24" t="s">
        <v>153</v>
      </c>
    </row>
    <row r="24" spans="1:9">
      <c r="A24" s="24">
        <v>2000</v>
      </c>
      <c r="B24" s="8">
        <v>52556030</v>
      </c>
      <c r="C24" s="8">
        <v>24197700</v>
      </c>
      <c r="D24" s="8">
        <v>9651461</v>
      </c>
      <c r="E24" s="8">
        <v>26836772</v>
      </c>
      <c r="F24" s="8">
        <v>2618942</v>
      </c>
      <c r="G24" s="8">
        <v>5282991</v>
      </c>
      <c r="H24" s="8">
        <v>688945</v>
      </c>
      <c r="I24" s="8">
        <f>SUM(B24:H24)</f>
        <v>121832841</v>
      </c>
    </row>
    <row r="25" spans="1:9">
      <c r="A25" s="24">
        <v>2001</v>
      </c>
      <c r="B25" s="8">
        <v>53717179.203623049</v>
      </c>
      <c r="C25" s="8">
        <v>24038210.087285101</v>
      </c>
      <c r="D25" s="8">
        <v>9577502.5763942786</v>
      </c>
      <c r="E25" s="8">
        <v>26554663.191255525</v>
      </c>
      <c r="F25" s="8">
        <v>2554826.6491351887</v>
      </c>
      <c r="G25" s="8">
        <v>4943206.8287481638</v>
      </c>
      <c r="H25" s="8">
        <v>627300.605775323</v>
      </c>
      <c r="I25" s="8">
        <f t="shared" ref="I25:I41" si="1">SUM(B25:H25)</f>
        <v>122012889.14221664</v>
      </c>
    </row>
    <row r="26" spans="1:9">
      <c r="A26" s="24">
        <v>2002</v>
      </c>
      <c r="B26" s="8">
        <v>55481691.865232721</v>
      </c>
      <c r="C26" s="8">
        <v>24771642.870947704</v>
      </c>
      <c r="D26" s="8">
        <v>9893758.4174624551</v>
      </c>
      <c r="E26" s="8">
        <v>27493448.813262239</v>
      </c>
      <c r="F26" s="8">
        <v>2593591.8075019391</v>
      </c>
      <c r="G26" s="8">
        <v>5013641.3301964616</v>
      </c>
      <c r="H26" s="8">
        <v>639427.86813780689</v>
      </c>
      <c r="I26" s="8">
        <f t="shared" si="1"/>
        <v>125887202.97274132</v>
      </c>
    </row>
    <row r="27" spans="1:9">
      <c r="A27" s="24">
        <v>2003</v>
      </c>
      <c r="B27" s="8">
        <v>57332000.081406377</v>
      </c>
      <c r="C27" s="8">
        <v>25511043.061760336</v>
      </c>
      <c r="D27" s="8">
        <v>10211244.756503398</v>
      </c>
      <c r="E27" s="8">
        <v>28457961.1226281</v>
      </c>
      <c r="F27" s="8">
        <v>2630767.8460594532</v>
      </c>
      <c r="G27" s="8">
        <v>5093489.742042115</v>
      </c>
      <c r="H27" s="8">
        <v>651369.38370834361</v>
      </c>
      <c r="I27" s="8">
        <f t="shared" si="1"/>
        <v>129887875.99410813</v>
      </c>
    </row>
    <row r="28" spans="1:9">
      <c r="A28" s="24">
        <v>2004</v>
      </c>
      <c r="B28" s="8">
        <v>59271346.954973765</v>
      </c>
      <c r="C28" s="8">
        <v>26259868.716038842</v>
      </c>
      <c r="D28" s="8">
        <v>10526413.988474656</v>
      </c>
      <c r="E28" s="8">
        <v>29460831.922846444</v>
      </c>
      <c r="F28" s="8">
        <v>2660303.6228944752</v>
      </c>
      <c r="G28" s="8">
        <v>5176504.5064158132</v>
      </c>
      <c r="H28" s="8">
        <v>663210.74169498705</v>
      </c>
      <c r="I28" s="8">
        <f t="shared" si="1"/>
        <v>134018480.453339</v>
      </c>
    </row>
    <row r="29" spans="1:9">
      <c r="A29" s="24">
        <v>2005</v>
      </c>
      <c r="B29" s="8">
        <v>61313981.492096066</v>
      </c>
      <c r="C29" s="8">
        <v>27017424.447566301</v>
      </c>
      <c r="D29" s="8">
        <v>10838988.258995282</v>
      </c>
      <c r="E29" s="8">
        <v>30523260.993789181</v>
      </c>
      <c r="F29" s="8">
        <v>2661069.4050002154</v>
      </c>
      <c r="G29" s="8">
        <v>5260119.9795138026</v>
      </c>
      <c r="H29" s="8">
        <v>675266.07270176592</v>
      </c>
      <c r="I29" s="8">
        <f t="shared" si="1"/>
        <v>138290110.64966258</v>
      </c>
    </row>
    <row r="30" spans="1:9">
      <c r="A30" s="24">
        <v>2006</v>
      </c>
      <c r="B30" s="8">
        <v>63471201.914859638</v>
      </c>
      <c r="C30" s="8">
        <v>27783863.24131044</v>
      </c>
      <c r="D30" s="8">
        <v>11148968.560402352</v>
      </c>
      <c r="E30" s="8">
        <v>31543142.0817918</v>
      </c>
      <c r="F30" s="8">
        <v>2753215.9170079883</v>
      </c>
      <c r="G30" s="8">
        <v>5323228.0801658295</v>
      </c>
      <c r="H30" s="8">
        <v>687872.27041995723</v>
      </c>
      <c r="I30" s="8">
        <f t="shared" si="1"/>
        <v>142711492.06595799</v>
      </c>
    </row>
    <row r="31" spans="1:9">
      <c r="A31" s="24">
        <v>2007</v>
      </c>
      <c r="B31" s="8">
        <v>65738101.152137585</v>
      </c>
      <c r="C31" s="8">
        <v>28558714.221461516</v>
      </c>
      <c r="D31" s="8">
        <v>11454676.85070236</v>
      </c>
      <c r="E31" s="8">
        <v>32535847.872039355</v>
      </c>
      <c r="F31" s="8">
        <v>2880218.684328116</v>
      </c>
      <c r="G31" s="8">
        <v>5401497.0584809454</v>
      </c>
      <c r="H31" s="8">
        <v>700892.7563260704</v>
      </c>
      <c r="I31" s="8">
        <f t="shared" si="1"/>
        <v>147269948.59547594</v>
      </c>
    </row>
    <row r="32" spans="1:9">
      <c r="A32" s="24">
        <v>2008</v>
      </c>
      <c r="B32" s="8">
        <v>68102117.674217492</v>
      </c>
      <c r="C32" s="8">
        <v>29347448.090728905</v>
      </c>
      <c r="D32" s="8">
        <v>11752140.804584838</v>
      </c>
      <c r="E32" s="8">
        <v>33553924.133974928</v>
      </c>
      <c r="F32" s="8">
        <v>2989488.4744276796</v>
      </c>
      <c r="G32" s="8">
        <v>5487868.119107035</v>
      </c>
      <c r="H32" s="8">
        <v>714043.44709124463</v>
      </c>
      <c r="I32" s="8">
        <f t="shared" si="1"/>
        <v>151947030.74413213</v>
      </c>
    </row>
    <row r="33" spans="1:9">
      <c r="A33" s="24">
        <v>2009</v>
      </c>
      <c r="B33" s="8">
        <v>70555669.591155738</v>
      </c>
      <c r="C33" s="8">
        <v>30167253.802985922</v>
      </c>
      <c r="D33" s="8">
        <v>12042454.9698433</v>
      </c>
      <c r="E33" s="8">
        <v>34591991.02147653</v>
      </c>
      <c r="F33" s="8">
        <v>3099068.4794439627</v>
      </c>
      <c r="G33" s="8">
        <v>5571994.4753256841</v>
      </c>
      <c r="H33" s="8">
        <v>728060.95621883986</v>
      </c>
      <c r="I33" s="8">
        <f t="shared" si="1"/>
        <v>156756493.29644996</v>
      </c>
    </row>
    <row r="34" spans="1:9">
      <c r="A34" s="24">
        <v>2010</v>
      </c>
      <c r="B34" s="8">
        <v>73093965.328396454</v>
      </c>
      <c r="C34" s="8">
        <v>31029400.588582151</v>
      </c>
      <c r="D34" s="8">
        <v>12329120.311677681</v>
      </c>
      <c r="E34" s="8">
        <v>35645200.043464944</v>
      </c>
      <c r="F34" s="8">
        <v>3237627.2401712206</v>
      </c>
      <c r="G34" s="8">
        <v>5635093.2191439988</v>
      </c>
      <c r="H34" s="8">
        <v>743110.08846053481</v>
      </c>
      <c r="I34" s="8">
        <f t="shared" si="1"/>
        <v>161713516.81989697</v>
      </c>
    </row>
    <row r="35" spans="1:9">
      <c r="A35" s="24">
        <v>2011</v>
      </c>
      <c r="B35" s="8">
        <v>75697133.343167529</v>
      </c>
      <c r="C35" s="8">
        <v>31939579.686998617</v>
      </c>
      <c r="D35" s="8">
        <v>12621870.664454805</v>
      </c>
      <c r="E35" s="8">
        <v>36708417.736324042</v>
      </c>
      <c r="F35" s="8">
        <v>3329261.6049108235</v>
      </c>
      <c r="G35" s="8">
        <v>5758610.9096055934</v>
      </c>
      <c r="H35" s="8">
        <v>759205.41219216853</v>
      </c>
      <c r="I35" s="8">
        <f t="shared" si="1"/>
        <v>166814079.35765356</v>
      </c>
    </row>
    <row r="36" spans="1:9">
      <c r="A36" s="24">
        <v>2012</v>
      </c>
      <c r="B36" s="8">
        <v>78362203.431616709</v>
      </c>
      <c r="C36" s="8">
        <v>32902113.420277908</v>
      </c>
      <c r="D36" s="8">
        <v>12916847.821627805</v>
      </c>
      <c r="E36" s="8">
        <v>37779495.921659328</v>
      </c>
      <c r="F36" s="8">
        <v>3399588.6922573373</v>
      </c>
      <c r="G36" s="8">
        <v>5925108.2800385738</v>
      </c>
      <c r="H36" s="8">
        <v>776403.37987011718</v>
      </c>
      <c r="I36" s="8">
        <f t="shared" si="1"/>
        <v>172061760.94734779</v>
      </c>
    </row>
    <row r="37" spans="1:9">
      <c r="A37" s="24">
        <v>2013</v>
      </c>
      <c r="B37" s="8">
        <v>81074040.432476148</v>
      </c>
      <c r="C37" s="8">
        <v>33926117.308314927</v>
      </c>
      <c r="D37" s="8">
        <v>13211940.089901485</v>
      </c>
      <c r="E37" s="8">
        <v>38854852.653000034</v>
      </c>
      <c r="F37" s="8">
        <v>3507515.1932363859</v>
      </c>
      <c r="G37" s="8">
        <v>6085787.5712696118</v>
      </c>
      <c r="H37" s="8">
        <v>795305.84752122965</v>
      </c>
      <c r="I37" s="8">
        <f t="shared" si="1"/>
        <v>177455559.09571978</v>
      </c>
    </row>
    <row r="38" spans="1:9">
      <c r="A38" s="24">
        <v>2014</v>
      </c>
      <c r="B38" s="8">
        <v>83797435.267183274</v>
      </c>
      <c r="C38" s="8">
        <v>35022688.721722789</v>
      </c>
      <c r="D38" s="8">
        <v>13517685.09667326</v>
      </c>
      <c r="E38" s="8">
        <v>39941537.042682573</v>
      </c>
      <c r="F38" s="8">
        <v>3646518.7904479969</v>
      </c>
      <c r="G38" s="8">
        <v>6247216.3448809572</v>
      </c>
      <c r="H38" s="8">
        <v>815518.55847436294</v>
      </c>
      <c r="I38" s="8">
        <f t="shared" si="1"/>
        <v>182988599.82206523</v>
      </c>
    </row>
    <row r="39" spans="1:9">
      <c r="A39" s="24">
        <v>2015</v>
      </c>
      <c r="B39" s="8">
        <v>86515094.112895593</v>
      </c>
      <c r="C39" s="8">
        <v>36192882.660733446</v>
      </c>
      <c r="D39" s="8">
        <v>13838892.699744744</v>
      </c>
      <c r="E39" s="8">
        <v>41049279.715456545</v>
      </c>
      <c r="F39" s="8">
        <v>3807612.0309747397</v>
      </c>
      <c r="G39" s="8">
        <v>6416473.0455755228</v>
      </c>
      <c r="H39" s="8">
        <v>837057.90215233585</v>
      </c>
      <c r="I39" s="8">
        <f t="shared" si="1"/>
        <v>188657292.16753292</v>
      </c>
    </row>
    <row r="40" spans="1:9">
      <c r="A40" s="24">
        <v>2016</v>
      </c>
      <c r="B40" s="8">
        <v>89222638.320850864</v>
      </c>
      <c r="C40" s="8">
        <v>37440497.920909025</v>
      </c>
      <c r="D40" s="8">
        <v>14175913.194103345</v>
      </c>
      <c r="E40" s="8">
        <v>42197632.9537149</v>
      </c>
      <c r="F40" s="8">
        <v>3980782.1918442366</v>
      </c>
      <c r="G40" s="8">
        <v>6601743.0314843161</v>
      </c>
      <c r="H40" s="8">
        <v>860375.49820615759</v>
      </c>
      <c r="I40" s="8">
        <f t="shared" si="1"/>
        <v>194479583.11111286</v>
      </c>
    </row>
    <row r="41" spans="1:9">
      <c r="A41" s="24">
        <v>2017</v>
      </c>
      <c r="B41" s="8">
        <v>91901645.676928893</v>
      </c>
      <c r="C41" s="8">
        <v>38782456.229133785</v>
      </c>
      <c r="D41" s="8">
        <v>14539883.578739667</v>
      </c>
      <c r="E41" s="8">
        <v>43383766.821848132</v>
      </c>
      <c r="F41" s="8">
        <v>4158255.3652849686</v>
      </c>
      <c r="G41" s="8">
        <v>6809526.4949868638</v>
      </c>
      <c r="H41" s="8">
        <v>885364.81538750557</v>
      </c>
      <c r="I41" s="8">
        <f t="shared" si="1"/>
        <v>200460898.98230982</v>
      </c>
    </row>
  </sheetData>
  <mergeCells count="2">
    <mergeCell ref="A22:I22"/>
    <mergeCell ref="A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5EF6-7852-804D-B5BE-71BD6F87BE04}">
  <dimension ref="A1:AJ507"/>
  <sheetViews>
    <sheetView zoomScale="94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:L21"/>
    </sheetView>
  </sheetViews>
  <sheetFormatPr baseColWidth="10" defaultRowHeight="16"/>
  <cols>
    <col min="3" max="3" width="18.5703125" bestFit="1" customWidth="1"/>
    <col min="4" max="4" width="20.28515625" bestFit="1" customWidth="1"/>
    <col min="5" max="5" width="18.5703125" bestFit="1" customWidth="1"/>
    <col min="6" max="6" width="20.28515625" bestFit="1" customWidth="1"/>
    <col min="7" max="7" width="15.5703125" customWidth="1"/>
    <col min="8" max="8" width="17.28515625" bestFit="1" customWidth="1"/>
    <col min="9" max="9" width="15.5703125" customWidth="1"/>
    <col min="10" max="10" width="17.28515625" bestFit="1" customWidth="1"/>
    <col min="11" max="11" width="16.140625" bestFit="1" customWidth="1"/>
    <col min="13" max="13" width="16.140625" bestFit="1" customWidth="1"/>
    <col min="15" max="15" width="16.140625" bestFit="1" customWidth="1"/>
    <col min="17" max="17" width="11.7109375" bestFit="1" customWidth="1"/>
    <col min="18" max="18" width="13.42578125" bestFit="1" customWidth="1"/>
    <col min="19" max="19" width="11.7109375" bestFit="1" customWidth="1"/>
    <col min="20" max="20" width="13.42578125" bestFit="1" customWidth="1"/>
    <col min="21" max="21" width="16.140625" bestFit="1" customWidth="1"/>
    <col min="23" max="23" width="16.140625" bestFit="1" customWidth="1"/>
    <col min="25" max="25" width="16.140625" bestFit="1" customWidth="1"/>
    <col min="27" max="27" width="11.7109375" bestFit="1" customWidth="1"/>
    <col min="28" max="28" width="14.85546875" bestFit="1" customWidth="1"/>
    <col min="29" max="29" width="11.7109375" bestFit="1" customWidth="1"/>
    <col min="30" max="30" width="14.85546875" bestFit="1" customWidth="1"/>
    <col min="31" max="31" width="16.140625" bestFit="1" customWidth="1"/>
    <col min="36" max="36" width="17.5703125" bestFit="1" customWidth="1"/>
  </cols>
  <sheetData>
    <row r="1" spans="1:36">
      <c r="B1" s="99"/>
      <c r="C1" s="486" t="s">
        <v>105</v>
      </c>
      <c r="D1" s="487"/>
      <c r="E1" s="487"/>
      <c r="F1" s="487"/>
      <c r="G1" s="487"/>
      <c r="H1" s="487"/>
      <c r="I1" s="487"/>
      <c r="J1" s="487"/>
      <c r="K1" s="487"/>
      <c r="L1" s="488"/>
      <c r="M1" s="489" t="s">
        <v>106</v>
      </c>
      <c r="N1" s="490"/>
      <c r="O1" s="490"/>
      <c r="P1" s="490"/>
      <c r="Q1" s="490"/>
      <c r="R1" s="490"/>
      <c r="S1" s="490"/>
      <c r="T1" s="490"/>
      <c r="U1" s="490"/>
      <c r="V1" s="491"/>
      <c r="W1" s="492" t="s">
        <v>107</v>
      </c>
      <c r="X1" s="493"/>
      <c r="Y1" s="493"/>
      <c r="Z1" s="493"/>
      <c r="AA1" s="493"/>
      <c r="AB1" s="493"/>
      <c r="AC1" s="493"/>
      <c r="AD1" s="493"/>
      <c r="AE1" s="493"/>
      <c r="AF1" s="494"/>
    </row>
    <row r="2" spans="1:36">
      <c r="B2" s="99"/>
      <c r="C2" s="495" t="s">
        <v>108</v>
      </c>
      <c r="D2" s="496"/>
      <c r="E2" s="497" t="s">
        <v>109</v>
      </c>
      <c r="F2" s="498"/>
      <c r="G2" s="499" t="s">
        <v>110</v>
      </c>
      <c r="H2" s="499"/>
      <c r="I2" s="497" t="s">
        <v>111</v>
      </c>
      <c r="J2" s="498"/>
      <c r="K2" s="484" t="s">
        <v>112</v>
      </c>
      <c r="L2" s="485"/>
      <c r="M2" s="484" t="s">
        <v>108</v>
      </c>
      <c r="N2" s="485"/>
      <c r="O2" s="484" t="s">
        <v>109</v>
      </c>
      <c r="P2" s="485"/>
      <c r="Q2" s="484" t="s">
        <v>110</v>
      </c>
      <c r="R2" s="485"/>
      <c r="S2" s="484" t="s">
        <v>111</v>
      </c>
      <c r="T2" s="485"/>
      <c r="U2" s="484" t="s">
        <v>112</v>
      </c>
      <c r="V2" s="485"/>
      <c r="W2" s="484" t="s">
        <v>108</v>
      </c>
      <c r="X2" s="485"/>
      <c r="Y2" s="484" t="s">
        <v>109</v>
      </c>
      <c r="Z2" s="485"/>
      <c r="AA2" s="484" t="s">
        <v>110</v>
      </c>
      <c r="AB2" s="485"/>
      <c r="AC2" s="484" t="s">
        <v>111</v>
      </c>
      <c r="AD2" s="485"/>
      <c r="AE2" s="484" t="s">
        <v>112</v>
      </c>
      <c r="AF2" s="485"/>
    </row>
    <row r="3" spans="1:36">
      <c r="B3" s="100" t="s">
        <v>36</v>
      </c>
      <c r="C3" s="179" t="s">
        <v>113</v>
      </c>
      <c r="D3" s="179" t="s">
        <v>114</v>
      </c>
      <c r="E3" s="100" t="s">
        <v>113</v>
      </c>
      <c r="F3" s="100" t="s">
        <v>114</v>
      </c>
      <c r="G3" s="100" t="s">
        <v>113</v>
      </c>
      <c r="H3" s="100" t="s">
        <v>114</v>
      </c>
      <c r="I3" s="100" t="s">
        <v>113</v>
      </c>
      <c r="J3" s="100" t="s">
        <v>114</v>
      </c>
      <c r="K3" s="100" t="s">
        <v>113</v>
      </c>
      <c r="L3" s="100" t="s">
        <v>114</v>
      </c>
      <c r="M3" s="100" t="s">
        <v>113</v>
      </c>
      <c r="N3" s="100" t="s">
        <v>114</v>
      </c>
      <c r="O3" s="100" t="s">
        <v>113</v>
      </c>
      <c r="P3" s="100" t="s">
        <v>114</v>
      </c>
      <c r="Q3" s="100" t="s">
        <v>113</v>
      </c>
      <c r="R3" s="100" t="s">
        <v>114</v>
      </c>
      <c r="S3" s="100" t="s">
        <v>113</v>
      </c>
      <c r="T3" s="100" t="s">
        <v>114</v>
      </c>
      <c r="U3" s="100" t="s">
        <v>113</v>
      </c>
      <c r="V3" s="100" t="s">
        <v>114</v>
      </c>
      <c r="W3" s="100" t="s">
        <v>113</v>
      </c>
      <c r="X3" s="100" t="s">
        <v>114</v>
      </c>
      <c r="Y3" s="100" t="s">
        <v>113</v>
      </c>
      <c r="Z3" s="100" t="s">
        <v>114</v>
      </c>
      <c r="AA3" s="100" t="s">
        <v>113</v>
      </c>
      <c r="AB3" s="100" t="s">
        <v>114</v>
      </c>
      <c r="AC3" s="100" t="s">
        <v>113</v>
      </c>
      <c r="AD3" s="100" t="s">
        <v>114</v>
      </c>
      <c r="AE3" s="100" t="s">
        <v>113</v>
      </c>
      <c r="AF3" s="100" t="s">
        <v>114</v>
      </c>
    </row>
    <row r="4" spans="1:36">
      <c r="A4" s="30">
        <v>1990</v>
      </c>
      <c r="B4" s="35" t="s">
        <v>115</v>
      </c>
      <c r="C4">
        <v>1493.4014697769001</v>
      </c>
      <c r="D4" s="104">
        <v>3.7627598737302701E-3</v>
      </c>
      <c r="E4" s="114">
        <v>127986.505287269</v>
      </c>
      <c r="F4" s="101">
        <v>3.7627459162388201E-3</v>
      </c>
      <c r="G4" s="101">
        <v>6112.6059229900002</v>
      </c>
      <c r="H4" s="101">
        <v>5.3023565709300001E-4</v>
      </c>
      <c r="I4" s="115">
        <v>706.24876577600003</v>
      </c>
      <c r="J4" s="101">
        <v>8.4201291530599999E-4</v>
      </c>
      <c r="K4" s="116">
        <v>128692.754053046</v>
      </c>
      <c r="L4" s="117">
        <v>3.6914158505102E-3</v>
      </c>
      <c r="M4" s="104">
        <v>1727.1702396319899</v>
      </c>
      <c r="N4" s="117">
        <v>4.3512406006891201E-3</v>
      </c>
      <c r="O4" s="119">
        <v>148020.738749048</v>
      </c>
      <c r="P4" s="117">
        <v>4.3512225342917299E-3</v>
      </c>
      <c r="Q4" s="120">
        <v>27503.0341945</v>
      </c>
      <c r="R4" s="117">
        <v>2.3856037766799999E-3</v>
      </c>
      <c r="S4" s="121">
        <v>2622.8973757099998</v>
      </c>
      <c r="T4" s="117">
        <v>3.12604961736E-3</v>
      </c>
      <c r="U4" s="122">
        <v>150643.63612475601</v>
      </c>
      <c r="V4" s="117">
        <v>4.3208954832633399E-3</v>
      </c>
      <c r="W4" s="117">
        <v>41.708365745336202</v>
      </c>
      <c r="X4" s="117">
        <v>1.05072949178754E-4</v>
      </c>
      <c r="Y4" s="118">
        <v>3574.3726587993101</v>
      </c>
      <c r="Z4" s="117">
        <v>1.0506990658893001E-4</v>
      </c>
      <c r="AA4" s="121">
        <v>878.25588737500004</v>
      </c>
      <c r="AB4" s="123">
        <v>7.6180569987400004E-5</v>
      </c>
      <c r="AC4" s="116">
        <v>43.159340169799997</v>
      </c>
      <c r="AD4" s="123">
        <v>5.0815576068199999E-5</v>
      </c>
      <c r="AE4" s="118">
        <v>3617.5319989690902</v>
      </c>
      <c r="AF4" s="117">
        <v>1.0376602783770399E-4</v>
      </c>
    </row>
    <row r="5" spans="1:36">
      <c r="B5" s="35" t="s">
        <v>116</v>
      </c>
      <c r="C5">
        <v>16.2755083777</v>
      </c>
      <c r="D5" s="104">
        <v>5.8756755438851502E-4</v>
      </c>
      <c r="E5" s="101">
        <v>1314.8162915631999</v>
      </c>
      <c r="F5" s="101">
        <v>5.8756398540943399E-4</v>
      </c>
      <c r="G5" s="115">
        <v>365.53686283100001</v>
      </c>
      <c r="H5" s="124">
        <v>3.0142343125999998E-5</v>
      </c>
      <c r="I5" s="102">
        <v>53.319151964500001</v>
      </c>
      <c r="J5" s="125">
        <v>5.79417820913E-5</v>
      </c>
      <c r="K5" s="122">
        <v>1368.1354435277401</v>
      </c>
      <c r="L5" s="117">
        <v>4.3313054747532597E-4</v>
      </c>
      <c r="M5" s="105">
        <v>288.98395518343199</v>
      </c>
      <c r="N5" s="117">
        <v>1.04299573291764E-2</v>
      </c>
      <c r="O5" s="127">
        <v>23345.152853926</v>
      </c>
      <c r="P5" s="117">
        <v>1.04297127390117E-2</v>
      </c>
      <c r="Q5" s="128">
        <v>71634.360027500006</v>
      </c>
      <c r="R5" s="117">
        <v>5.9069540477199997E-3</v>
      </c>
      <c r="S5" s="120">
        <v>5161.1209024899999</v>
      </c>
      <c r="T5" s="117">
        <v>5.5931875731699996E-3</v>
      </c>
      <c r="U5" s="122">
        <v>28506.273756417999</v>
      </c>
      <c r="V5" s="117">
        <v>9.0150169318800599E-3</v>
      </c>
      <c r="W5" s="117">
        <v>11.6338862289634</v>
      </c>
      <c r="X5" s="117">
        <v>4.1996449891691098E-4</v>
      </c>
      <c r="Y5" s="126">
        <v>939.75679088707102</v>
      </c>
      <c r="Z5" s="117">
        <v>4.1992338109619301E-4</v>
      </c>
      <c r="AA5" s="128">
        <v>9886.7855223299994</v>
      </c>
      <c r="AB5" s="117">
        <v>8.1525897020399995E-4</v>
      </c>
      <c r="AC5" s="120">
        <v>478.09375312999998</v>
      </c>
      <c r="AD5" s="117">
        <v>5.1383421079100001E-4</v>
      </c>
      <c r="AE5" s="118">
        <v>1417.8505440173201</v>
      </c>
      <c r="AF5" s="117">
        <v>4.4769741361811599E-4</v>
      </c>
    </row>
    <row r="6" spans="1:36">
      <c r="B6" s="35" t="s">
        <v>117</v>
      </c>
      <c r="C6">
        <v>0.32806553431274998</v>
      </c>
      <c r="D6" s="106">
        <v>2.6007538059147699E-5</v>
      </c>
      <c r="E6" s="101">
        <v>24.761480991125499</v>
      </c>
      <c r="F6" s="103">
        <v>2.60077217090109E-5</v>
      </c>
      <c r="G6" s="114">
        <v>9.4791298722599997</v>
      </c>
      <c r="H6" s="125">
        <v>8.8634163286500002E-7</v>
      </c>
      <c r="I6" s="114">
        <v>1.1693833649700001</v>
      </c>
      <c r="J6" s="125">
        <v>1.41770484982E-6</v>
      </c>
      <c r="K6" s="122">
        <v>25.930864356093501</v>
      </c>
      <c r="L6" s="117">
        <v>1.46527844525823E-5</v>
      </c>
      <c r="M6" s="104">
        <v>252.45596291451</v>
      </c>
      <c r="N6" s="117">
        <v>1.9971438574008699E-2</v>
      </c>
      <c r="O6" s="127">
        <v>19054.3938405892</v>
      </c>
      <c r="P6" s="117">
        <v>1.9971282002991399E-2</v>
      </c>
      <c r="Q6" s="128">
        <v>88469.892015200006</v>
      </c>
      <c r="R6" s="117">
        <v>8.2734939941300004E-3</v>
      </c>
      <c r="S6" s="120">
        <v>5906.7591795799999</v>
      </c>
      <c r="T6" s="126">
        <v>7.2375405640000001E-3</v>
      </c>
      <c r="U6" s="122">
        <v>24961.153020173599</v>
      </c>
      <c r="V6" s="117">
        <v>1.41088433972438E-2</v>
      </c>
      <c r="W6" s="126">
        <v>27.813290651540399</v>
      </c>
      <c r="X6" s="117">
        <v>2.19922834736148E-3</v>
      </c>
      <c r="Y6" s="129">
        <v>2099.0734756179099</v>
      </c>
      <c r="Z6" s="117">
        <v>2.1990376027691198E-3</v>
      </c>
      <c r="AA6" s="120">
        <v>35411.929890300002</v>
      </c>
      <c r="AB6" s="117">
        <v>3.3116289975700002E-3</v>
      </c>
      <c r="AC6" s="121">
        <v>1827.04454693</v>
      </c>
      <c r="AD6" s="117">
        <v>2.23064607346E-3</v>
      </c>
      <c r="AE6" s="118">
        <v>3926.1180225480398</v>
      </c>
      <c r="AF6" s="117">
        <v>2.2130496054236699E-3</v>
      </c>
    </row>
    <row r="7" spans="1:36">
      <c r="B7" s="59" t="s">
        <v>118</v>
      </c>
      <c r="C7">
        <v>186.98137244119999</v>
      </c>
      <c r="D7" s="104">
        <v>1.35686192346639E-2</v>
      </c>
      <c r="E7" s="101">
        <v>13169.4102417299</v>
      </c>
      <c r="F7" s="101">
        <v>1.3567825094889499E-2</v>
      </c>
      <c r="G7" s="130">
        <v>19939.9107969</v>
      </c>
      <c r="H7" s="101">
        <v>2.1064730004599999E-3</v>
      </c>
      <c r="I7" s="101">
        <v>2010.3234010399999</v>
      </c>
      <c r="J7" s="101">
        <v>7.4631216583000001E-3</v>
      </c>
      <c r="K7" s="131">
        <v>15179.7336427719</v>
      </c>
      <c r="L7" s="132">
        <v>8.3813053199109401E-3</v>
      </c>
      <c r="M7" s="107">
        <v>424.47821958505898</v>
      </c>
      <c r="N7" s="132">
        <v>3.0376329011148499E-2</v>
      </c>
      <c r="O7" s="134">
        <v>29897.967302982201</v>
      </c>
      <c r="P7" s="132">
        <v>3.03758249998962E-2</v>
      </c>
      <c r="Q7" s="135">
        <v>143846.94588099999</v>
      </c>
      <c r="R7" s="133">
        <v>1.51961614904E-2</v>
      </c>
      <c r="S7" s="136">
        <v>8958.5397269200002</v>
      </c>
      <c r="T7" s="133">
        <v>1.0650502236499999E-2</v>
      </c>
      <c r="U7" s="131">
        <v>38856.5070299047</v>
      </c>
      <c r="V7" s="132">
        <v>2.1302131154648501E-2</v>
      </c>
      <c r="W7" s="132">
        <v>53.415722763600698</v>
      </c>
      <c r="X7" s="132">
        <v>3.8233912062728801E-3</v>
      </c>
      <c r="Y7" s="137">
        <v>3762.3082896454498</v>
      </c>
      <c r="Z7" s="132">
        <v>3.8233183908135599E-3</v>
      </c>
      <c r="AA7" s="135">
        <v>75672.315486399995</v>
      </c>
      <c r="AB7" s="132">
        <v>7.9941062108100005E-3</v>
      </c>
      <c r="AC7" s="136">
        <v>4386.8404082200004</v>
      </c>
      <c r="AD7" s="132">
        <v>5.2004568722899998E-3</v>
      </c>
      <c r="AE7" s="137">
        <v>8149.1486978625198</v>
      </c>
      <c r="AF7" s="132">
        <v>4.4628693000971298E-3</v>
      </c>
    </row>
    <row r="8" spans="1:36">
      <c r="B8" s="59" t="s">
        <v>119</v>
      </c>
      <c r="C8">
        <v>973.51638271039997</v>
      </c>
      <c r="D8" s="104">
        <v>5.5506719104837697E-2</v>
      </c>
      <c r="E8" s="114">
        <v>63784.717961459501</v>
      </c>
      <c r="F8" s="101">
        <v>5.5506838942353302E-2</v>
      </c>
      <c r="G8" s="130">
        <v>65899.249715700003</v>
      </c>
      <c r="H8" s="101">
        <v>8.1532873111199999E-3</v>
      </c>
      <c r="I8" s="101">
        <v>6187.8198343399999</v>
      </c>
      <c r="J8" s="101">
        <v>8.6392946407399997E-3</v>
      </c>
      <c r="K8" s="131">
        <v>69972.537795796306</v>
      </c>
      <c r="L8" s="132">
        <v>3.5333280343462503E-2</v>
      </c>
      <c r="M8" s="107">
        <v>584.84375058632997</v>
      </c>
      <c r="N8" s="132">
        <v>3.2889134482530703E-2</v>
      </c>
      <c r="O8" s="138">
        <v>38318.765758671499</v>
      </c>
      <c r="P8" s="132">
        <v>3.2889078190798497E-2</v>
      </c>
      <c r="Q8" s="135">
        <v>114077.00232699999</v>
      </c>
      <c r="R8" s="137">
        <v>1.4114013815700001E-2</v>
      </c>
      <c r="S8" s="136">
        <v>7265.7680066599996</v>
      </c>
      <c r="T8" s="132">
        <v>8.7544218172200001E-3</v>
      </c>
      <c r="U8" s="131">
        <v>45584.533765331398</v>
      </c>
      <c r="V8" s="132">
        <v>2.2838628872884702E-2</v>
      </c>
      <c r="W8" s="133">
        <v>41.101982366490802</v>
      </c>
      <c r="X8" s="132">
        <v>2.3105501024639498E-3</v>
      </c>
      <c r="Y8" s="139">
        <v>2692.8571482914099</v>
      </c>
      <c r="Z8" s="132">
        <v>2.3104337626772202E-3</v>
      </c>
      <c r="AA8" s="135">
        <v>98085.314544399997</v>
      </c>
      <c r="AB8" s="133">
        <v>1.21354764352E-2</v>
      </c>
      <c r="AC8" s="136">
        <v>6532.2511967500004</v>
      </c>
      <c r="AD8" s="131">
        <v>7.8393515350300008E-3</v>
      </c>
      <c r="AE8" s="131">
        <v>9225.1083450391307</v>
      </c>
      <c r="AF8" s="132">
        <v>4.6221613166238899E-3</v>
      </c>
    </row>
    <row r="9" spans="1:36">
      <c r="B9" s="59" t="s">
        <v>120</v>
      </c>
      <c r="C9">
        <v>1487.5450040056</v>
      </c>
      <c r="D9" s="104">
        <v>8.3414173005898803E-2</v>
      </c>
      <c r="E9" s="114">
        <v>90197.241861260307</v>
      </c>
      <c r="F9" s="101">
        <v>8.3417070983760999E-2</v>
      </c>
      <c r="G9" s="130">
        <v>69935.569032300002</v>
      </c>
      <c r="H9" s="101">
        <v>1.0359650020399999E-2</v>
      </c>
      <c r="I9" s="101">
        <v>6624.1916261799997</v>
      </c>
      <c r="J9" s="101">
        <v>7.9686612852400002E-3</v>
      </c>
      <c r="K9" s="139">
        <v>96821.433487443996</v>
      </c>
      <c r="L9" s="132">
        <v>5.23830384644371E-2</v>
      </c>
      <c r="M9" s="107">
        <v>559.75955162316598</v>
      </c>
      <c r="N9" s="132">
        <v>3.1108692155202001E-2</v>
      </c>
      <c r="O9" s="140">
        <v>33939.593350725198</v>
      </c>
      <c r="P9" s="132">
        <v>3.11085075249968E-2</v>
      </c>
      <c r="Q9" s="135">
        <v>114210.941949</v>
      </c>
      <c r="R9" s="133">
        <v>1.6918190892400001E-2</v>
      </c>
      <c r="S9" s="136">
        <v>7226.4128676999999</v>
      </c>
      <c r="T9" s="133">
        <v>9.4230442567100007E-3</v>
      </c>
      <c r="U9" s="131">
        <v>41166.006218429196</v>
      </c>
      <c r="V9" s="132">
        <v>2.2153903934594401E-2</v>
      </c>
      <c r="W9" s="132">
        <v>60.614980574139601</v>
      </c>
      <c r="X9" s="132">
        <v>3.36269719448436E-3</v>
      </c>
      <c r="Y9" s="133">
        <v>3675.0099145588702</v>
      </c>
      <c r="Z9" s="132">
        <v>3.36247159947798E-3</v>
      </c>
      <c r="AA9" s="135">
        <v>114956.002373</v>
      </c>
      <c r="AB9" s="133">
        <v>1.7028548118299999E-2</v>
      </c>
      <c r="AC9" s="136">
        <v>8598.6818142400007</v>
      </c>
      <c r="AD9" s="133">
        <v>1.1183518778300001E-2</v>
      </c>
      <c r="AE9" s="137">
        <v>12273.6917287957</v>
      </c>
      <c r="AF9" s="132">
        <v>6.6025765429157399E-3</v>
      </c>
      <c r="AJ9" s="215"/>
    </row>
    <row r="10" spans="1:36">
      <c r="B10" s="59" t="s">
        <v>121</v>
      </c>
      <c r="C10">
        <v>1388.2814452124001</v>
      </c>
      <c r="D10" s="104">
        <v>8.0730031995323595E-2</v>
      </c>
      <c r="E10" s="102">
        <v>77290.470842828203</v>
      </c>
      <c r="F10" s="101">
        <v>8.0728118590862596E-2</v>
      </c>
      <c r="G10" s="130">
        <v>57904.323168100003</v>
      </c>
      <c r="H10" s="101">
        <v>1.0410679149899999E-2</v>
      </c>
      <c r="I10" s="101">
        <v>5470.2151032299998</v>
      </c>
      <c r="J10" s="101">
        <v>6.6600170941900003E-3</v>
      </c>
      <c r="K10" s="139">
        <v>82760.685946056197</v>
      </c>
      <c r="L10" s="132">
        <v>5.0350022443200998E-2</v>
      </c>
      <c r="M10" s="107">
        <v>784.54274465195397</v>
      </c>
      <c r="N10" s="132">
        <v>4.5142491834731402E-2</v>
      </c>
      <c r="O10" s="141">
        <v>43679.471295311101</v>
      </c>
      <c r="P10" s="132">
        <v>4.5142683288600001E-2</v>
      </c>
      <c r="Q10" s="135">
        <v>112969.33356</v>
      </c>
      <c r="R10" s="137">
        <v>2.03108497169E-2</v>
      </c>
      <c r="S10" s="136">
        <v>7162.19780128</v>
      </c>
      <c r="T10" s="133">
        <v>1.0434186484099999E-2</v>
      </c>
      <c r="U10" s="131">
        <v>50841.669096588397</v>
      </c>
      <c r="V10" s="132">
        <v>3.07275955179072E-2</v>
      </c>
      <c r="W10" s="132">
        <v>62.955673229019403</v>
      </c>
      <c r="X10" s="132">
        <v>3.6228436351846902E-3</v>
      </c>
      <c r="Y10" s="137">
        <v>3505.0038831109</v>
      </c>
      <c r="Z10" s="132">
        <v>3.6227993644562299E-3</v>
      </c>
      <c r="AA10" s="135">
        <v>120706.156397</v>
      </c>
      <c r="AB10" s="133">
        <v>2.1701790864199998E-2</v>
      </c>
      <c r="AC10" s="136">
        <v>9858.6029032499991</v>
      </c>
      <c r="AD10" s="133">
        <v>1.43232188112E-2</v>
      </c>
      <c r="AE10" s="131">
        <v>13363.606786358499</v>
      </c>
      <c r="AF10" s="132">
        <v>8.0809565566997907E-3</v>
      </c>
      <c r="AJ10" s="215"/>
    </row>
    <row r="11" spans="1:36">
      <c r="B11" s="59" t="s">
        <v>122</v>
      </c>
      <c r="C11">
        <v>1160.0928041882</v>
      </c>
      <c r="D11" s="104">
        <v>6.6576169163715199E-2</v>
      </c>
      <c r="E11" s="114">
        <v>58859.922123482102</v>
      </c>
      <c r="F11" s="101">
        <v>6.6572309627075402E-2</v>
      </c>
      <c r="G11" s="130">
        <v>43230.167786099999</v>
      </c>
      <c r="H11" s="101">
        <v>9.4051307526400001E-3</v>
      </c>
      <c r="I11" s="130">
        <v>4068.0270301999999</v>
      </c>
      <c r="J11" s="101">
        <v>5.4627941739199999E-3</v>
      </c>
      <c r="K11" s="139">
        <v>62927.949153681097</v>
      </c>
      <c r="L11" s="132">
        <v>4.2043748647015801E-2</v>
      </c>
      <c r="M11" s="107">
        <v>1061.8417286274901</v>
      </c>
      <c r="N11" s="132">
        <v>6.0117879848112898E-2</v>
      </c>
      <c r="O11" s="140">
        <v>53878.552181672101</v>
      </c>
      <c r="P11" s="132">
        <v>6.0118352087616497E-2</v>
      </c>
      <c r="Q11" s="135">
        <v>120569.027854</v>
      </c>
      <c r="R11" s="137">
        <v>2.6230997016500002E-2</v>
      </c>
      <c r="S11" s="136">
        <v>7685.8434665000004</v>
      </c>
      <c r="T11" s="133">
        <v>1.2570870125299999E-2</v>
      </c>
      <c r="U11" s="131">
        <v>61564.395648175203</v>
      </c>
      <c r="V11" s="132">
        <v>4.0777731444459703E-2</v>
      </c>
      <c r="W11" s="132">
        <v>61.533212908110698</v>
      </c>
      <c r="X11" s="132">
        <v>3.47878929277567E-3</v>
      </c>
      <c r="Y11" s="137">
        <v>3122.51987547811</v>
      </c>
      <c r="Z11" s="132">
        <v>3.47913312320936E-3</v>
      </c>
      <c r="AA11" s="135">
        <v>122928.222528</v>
      </c>
      <c r="AB11" s="133">
        <v>2.6744270165699999E-2</v>
      </c>
      <c r="AC11" s="136">
        <v>10670.9988163</v>
      </c>
      <c r="AD11" s="133">
        <v>1.7407242537499999E-2</v>
      </c>
      <c r="AE11" s="139">
        <v>13793.518691736999</v>
      </c>
      <c r="AF11" s="132">
        <v>9.15917594219119E-3</v>
      </c>
      <c r="AJ11" s="215"/>
    </row>
    <row r="12" spans="1:36">
      <c r="B12" s="59" t="s">
        <v>123</v>
      </c>
      <c r="C12">
        <v>934.78616205989795</v>
      </c>
      <c r="D12" s="104">
        <v>5.1255938457208799E-2</v>
      </c>
      <c r="E12" s="114">
        <v>42842.654849532199</v>
      </c>
      <c r="F12" s="101">
        <v>5.1251202490885703E-2</v>
      </c>
      <c r="G12" s="130">
        <v>27909.492091700002</v>
      </c>
      <c r="H12" s="101">
        <v>7.7171579684200001E-3</v>
      </c>
      <c r="I12" s="101">
        <v>2892.5174246699999</v>
      </c>
      <c r="J12" s="101">
        <v>3.59245221325E-3</v>
      </c>
      <c r="K12" s="142">
        <v>45735.172274205899</v>
      </c>
      <c r="L12" s="132">
        <v>3.3465078818151299E-2</v>
      </c>
      <c r="M12" s="107">
        <v>1600.95200539435</v>
      </c>
      <c r="N12" s="132">
        <v>8.6398907815746107E-2</v>
      </c>
      <c r="O12" s="140">
        <v>73381.625508264697</v>
      </c>
      <c r="P12" s="132">
        <v>8.6399760567755196E-2</v>
      </c>
      <c r="Q12" s="135">
        <v>169183.03995400001</v>
      </c>
      <c r="R12" s="133">
        <v>4.6780351101399997E-2</v>
      </c>
      <c r="S12" s="136">
        <v>9010.5887895100004</v>
      </c>
      <c r="T12" s="133">
        <v>1.7040185813799999E-2</v>
      </c>
      <c r="U12" s="131">
        <v>82392.214297777406</v>
      </c>
      <c r="V12" s="132">
        <v>5.9696866689090203E-2</v>
      </c>
      <c r="W12" s="133">
        <v>133.848736972859</v>
      </c>
      <c r="X12" s="132">
        <v>7.2234405572419204E-3</v>
      </c>
      <c r="Y12" s="131">
        <v>6135.0565669067601</v>
      </c>
      <c r="Z12" s="132">
        <v>7.2234342525316396E-3</v>
      </c>
      <c r="AA12" s="135">
        <v>118073.612398</v>
      </c>
      <c r="AB12" s="133">
        <v>3.2648189039999997E-2</v>
      </c>
      <c r="AC12" s="136">
        <v>10785.2626456</v>
      </c>
      <c r="AD12" s="133">
        <v>2.03314441278E-2</v>
      </c>
      <c r="AE12" s="131">
        <v>16920.319212493501</v>
      </c>
      <c r="AF12" s="132">
        <v>1.22869177849222E-2</v>
      </c>
      <c r="AJ12" s="215"/>
    </row>
    <row r="13" spans="1:36">
      <c r="B13" s="59" t="s">
        <v>124</v>
      </c>
      <c r="C13">
        <v>680.00201071449999</v>
      </c>
      <c r="D13" s="104">
        <v>3.2295230898813497E-2</v>
      </c>
      <c r="E13" s="101">
        <v>27858.209221430901</v>
      </c>
      <c r="F13" s="101">
        <v>3.2294283691266003E-2</v>
      </c>
      <c r="G13" s="130">
        <v>16342.116486700001</v>
      </c>
      <c r="H13" s="101">
        <v>5.2421343899599999E-3</v>
      </c>
      <c r="I13" s="101">
        <v>1800.6873596400001</v>
      </c>
      <c r="J13" s="101">
        <v>5.79417820913E-5</v>
      </c>
      <c r="K13" s="139">
        <v>29658.896581073299</v>
      </c>
      <c r="L13" s="132">
        <v>2.1701455272204899E-2</v>
      </c>
      <c r="M13" s="107">
        <v>2417.16004269409</v>
      </c>
      <c r="N13" s="132">
        <v>0.113079826784866</v>
      </c>
      <c r="O13" s="134">
        <v>99029.799824974907</v>
      </c>
      <c r="P13" s="132">
        <v>0.113081065657474</v>
      </c>
      <c r="Q13" s="135">
        <v>198919.639089</v>
      </c>
      <c r="R13" s="133">
        <v>6.3808121156E-2</v>
      </c>
      <c r="S13" s="135">
        <v>10632.3589753</v>
      </c>
      <c r="T13" s="133">
        <v>2.1224973586999998E-2</v>
      </c>
      <c r="U13" s="131">
        <v>109662.158800245</v>
      </c>
      <c r="V13" s="132">
        <v>7.9500223160008807E-2</v>
      </c>
      <c r="W13" s="133">
        <v>216.868317294164</v>
      </c>
      <c r="X13" s="132">
        <v>1.0140983443335101E-2</v>
      </c>
      <c r="Y13" s="137">
        <v>8884.9178146836493</v>
      </c>
      <c r="Z13" s="132">
        <v>1.01410185033739E-2</v>
      </c>
      <c r="AA13" s="135">
        <v>127063.456424</v>
      </c>
      <c r="AB13" s="133">
        <v>4.0758593906300003E-2</v>
      </c>
      <c r="AC13" s="136">
        <v>12128.0848876</v>
      </c>
      <c r="AD13" s="137">
        <v>2.4126810720099999E-2</v>
      </c>
      <c r="AE13" s="137">
        <v>21013.002702257101</v>
      </c>
      <c r="AF13" s="132">
        <v>1.52746277786572E-2</v>
      </c>
      <c r="AJ13" s="215"/>
    </row>
    <row r="14" spans="1:36">
      <c r="B14" s="59" t="s">
        <v>125</v>
      </c>
      <c r="C14">
        <v>440.12292309840001</v>
      </c>
      <c r="D14" s="104">
        <v>1.7079030561203499E-2</v>
      </c>
      <c r="E14" s="101">
        <v>15945.346298054699</v>
      </c>
      <c r="F14" s="101">
        <v>1.7079030561203499E-2</v>
      </c>
      <c r="G14" s="130">
        <v>11158.3393409</v>
      </c>
      <c r="H14" s="101">
        <v>4.2198117294400001E-3</v>
      </c>
      <c r="I14" s="101">
        <v>1188.97369101</v>
      </c>
      <c r="J14" s="101">
        <v>2.6054513257300002E-3</v>
      </c>
      <c r="K14" s="139">
        <v>17134.319989060401</v>
      </c>
      <c r="L14" s="132">
        <v>1.2302897093803399E-2</v>
      </c>
      <c r="M14" s="107">
        <v>3889.65294070556</v>
      </c>
      <c r="N14" s="132">
        <v>0.14838895609570699</v>
      </c>
      <c r="O14" s="140">
        <v>140919.41106401</v>
      </c>
      <c r="P14" s="132">
        <v>0.14838895609570699</v>
      </c>
      <c r="Q14" s="135">
        <v>222981.699146</v>
      </c>
      <c r="R14" s="133">
        <v>8.4326159490899999E-2</v>
      </c>
      <c r="S14" s="136">
        <v>12177.950263299999</v>
      </c>
      <c r="T14" s="133">
        <v>2.6730590156699999E-2</v>
      </c>
      <c r="U14" s="131">
        <v>153097.36132735599</v>
      </c>
      <c r="V14" s="132">
        <v>0.108709519963573</v>
      </c>
      <c r="W14" s="139">
        <v>368.76586253302997</v>
      </c>
      <c r="X14" s="132">
        <v>1.40846050954469E-2</v>
      </c>
      <c r="Y14" s="137">
        <v>13360.129800999601</v>
      </c>
      <c r="Z14" s="132">
        <v>1.40846050954469E-2</v>
      </c>
      <c r="AA14" s="135">
        <v>135796.95279700001</v>
      </c>
      <c r="AB14" s="133">
        <v>5.13550867373E-2</v>
      </c>
      <c r="AC14" s="136">
        <v>13188.303779600001</v>
      </c>
      <c r="AD14" s="133">
        <v>2.8816270960100001E-2</v>
      </c>
      <c r="AE14" s="131">
        <v>26548.433580627101</v>
      </c>
      <c r="AF14" s="132">
        <v>1.8904521085479301E-2</v>
      </c>
      <c r="AJ14" s="215"/>
    </row>
    <row r="15" spans="1:36">
      <c r="B15" s="59" t="s">
        <v>126</v>
      </c>
      <c r="C15">
        <v>336.80433864309998</v>
      </c>
      <c r="D15" s="104">
        <v>1.12523586203287E-2</v>
      </c>
      <c r="E15" s="101">
        <v>10614.717735435601</v>
      </c>
      <c r="F15" s="101">
        <v>1.12527536238016E-2</v>
      </c>
      <c r="G15" s="101">
        <v>8267.4510290800008</v>
      </c>
      <c r="H15" s="101">
        <v>3.87975628521E-3</v>
      </c>
      <c r="I15" s="115">
        <v>894.24144965699998</v>
      </c>
      <c r="J15" s="101">
        <v>2.2575110348100002E-3</v>
      </c>
      <c r="K15" s="139">
        <v>11508.959185092401</v>
      </c>
      <c r="L15" s="132">
        <v>8.5770559690185096E-3</v>
      </c>
      <c r="M15" s="107">
        <v>5247.9136852065503</v>
      </c>
      <c r="N15" s="132">
        <v>0.172537146128869</v>
      </c>
      <c r="O15" s="140">
        <v>165384.33105712599</v>
      </c>
      <c r="P15" s="132">
        <v>0.17253403084955499</v>
      </c>
      <c r="Q15" s="135">
        <v>246889.04928000001</v>
      </c>
      <c r="R15" s="137">
        <v>0.11586025265200001</v>
      </c>
      <c r="S15" s="136">
        <v>13963.068009299999</v>
      </c>
      <c r="T15" s="133">
        <v>3.5251547361499998E-2</v>
      </c>
      <c r="U15" s="131">
        <v>179347.39906639501</v>
      </c>
      <c r="V15" s="132">
        <v>0.13216236109562801</v>
      </c>
      <c r="W15" s="137">
        <v>405.96849812615602</v>
      </c>
      <c r="X15" s="132">
        <v>1.33288733645871E-2</v>
      </c>
      <c r="Y15" s="137">
        <v>12794.0626307557</v>
      </c>
      <c r="Z15" s="132">
        <v>1.33288911815726E-2</v>
      </c>
      <c r="AA15" s="135">
        <v>136843.69920999999</v>
      </c>
      <c r="AB15" s="133">
        <v>6.4218099962899997E-2</v>
      </c>
      <c r="AC15" s="136">
        <v>13226.605241699999</v>
      </c>
      <c r="AD15" s="133">
        <v>3.3230493896000003E-2</v>
      </c>
      <c r="AE15" s="131">
        <v>26020.667872466202</v>
      </c>
      <c r="AF15" s="132">
        <v>1.92063999114407E-2</v>
      </c>
      <c r="AJ15" s="215"/>
    </row>
    <row r="16" spans="1:36">
      <c r="B16" s="35" t="s">
        <v>127</v>
      </c>
      <c r="C16">
        <v>241.59276455520001</v>
      </c>
      <c r="D16" s="104">
        <v>6.4139477469166203E-3</v>
      </c>
      <c r="E16" s="101">
        <v>6503.2231220741896</v>
      </c>
      <c r="F16" s="101">
        <v>6.4148323304447502E-3</v>
      </c>
      <c r="G16" s="101">
        <v>6187.0947874900003</v>
      </c>
      <c r="H16" s="101">
        <v>3.6937955188000001E-3</v>
      </c>
      <c r="I16" s="115">
        <v>665.65904747299999</v>
      </c>
      <c r="J16" s="101">
        <v>1.89014072079E-3</v>
      </c>
      <c r="K16" s="122">
        <v>7168.8821695476399</v>
      </c>
      <c r="L16" s="117">
        <v>5.23953686376653E-3</v>
      </c>
      <c r="M16" s="104">
        <v>8235.9133444066701</v>
      </c>
      <c r="N16" s="117">
        <v>0.21569662329852601</v>
      </c>
      <c r="O16" s="143">
        <v>221655.195374517</v>
      </c>
      <c r="P16" s="117">
        <v>0.21568742024835899</v>
      </c>
      <c r="Q16" s="128">
        <v>273537.82117700001</v>
      </c>
      <c r="R16" s="118">
        <v>0.16330646077800001</v>
      </c>
      <c r="S16" s="120">
        <v>15862.239289499999</v>
      </c>
      <c r="T16" s="126">
        <v>4.5093615422900003E-2</v>
      </c>
      <c r="U16" s="129">
        <v>237517.434663983</v>
      </c>
      <c r="V16" s="117">
        <v>0.171928369407197</v>
      </c>
      <c r="W16" s="118">
        <v>585.71379132262996</v>
      </c>
      <c r="X16" s="117">
        <v>1.53353929107015E-2</v>
      </c>
      <c r="Y16" s="118">
        <v>15763.679169463499</v>
      </c>
      <c r="Z16" s="117">
        <v>1.5334941684666099E-2</v>
      </c>
      <c r="AA16" s="128">
        <v>132699.41733699999</v>
      </c>
      <c r="AB16" s="129">
        <v>7.9223682892700001E-2</v>
      </c>
      <c r="AC16" s="120">
        <v>12694.214505800001</v>
      </c>
      <c r="AD16" s="126">
        <v>3.5901357837199999E-2</v>
      </c>
      <c r="AE16" s="118">
        <v>28457.893675220999</v>
      </c>
      <c r="AF16" s="117">
        <v>2.06292418046751E-2</v>
      </c>
      <c r="AJ16" s="215"/>
    </row>
    <row r="17" spans="1:36">
      <c r="B17" s="35" t="s">
        <v>128</v>
      </c>
      <c r="C17">
        <v>181.5681263095</v>
      </c>
      <c r="D17" s="104">
        <v>4.1023158562452497E-3</v>
      </c>
      <c r="E17" s="101">
        <v>4074.6848738460399</v>
      </c>
      <c r="F17" s="101">
        <v>4.1031642850308803E-3</v>
      </c>
      <c r="G17" s="101">
        <v>4319.6941597300001</v>
      </c>
      <c r="H17" s="101">
        <v>3.3073086137399999E-3</v>
      </c>
      <c r="I17" s="115">
        <v>463.80856978100002</v>
      </c>
      <c r="J17" s="101">
        <v>1.5171590711400001E-3</v>
      </c>
      <c r="K17" s="122">
        <v>4538.4934436272397</v>
      </c>
      <c r="L17" s="117">
        <v>3.4881205160899099E-3</v>
      </c>
      <c r="M17" s="104">
        <v>10744.3217798231</v>
      </c>
      <c r="N17" s="117">
        <v>0.239751911923343</v>
      </c>
      <c r="O17" s="119">
        <v>241049.84768595101</v>
      </c>
      <c r="P17" s="117">
        <v>0.23973176145593</v>
      </c>
      <c r="Q17" s="128">
        <v>296318.00898400001</v>
      </c>
      <c r="R17" s="118">
        <v>0.22687154547499999</v>
      </c>
      <c r="S17" s="120">
        <v>17667.605665399999</v>
      </c>
      <c r="T17" s="126">
        <v>5.7754407766900002E-2</v>
      </c>
      <c r="U17" s="129">
        <v>258717.453351376</v>
      </c>
      <c r="V17" s="117">
        <v>0.19704774963843599</v>
      </c>
      <c r="W17" s="126">
        <v>869.77827024804606</v>
      </c>
      <c r="X17" s="117">
        <v>1.9417689028393002E-2</v>
      </c>
      <c r="Y17" s="122">
        <v>19515.069462406002</v>
      </c>
      <c r="Z17" s="117">
        <v>1.94175602744735E-2</v>
      </c>
      <c r="AA17" s="128">
        <v>125783.921061</v>
      </c>
      <c r="AB17" s="118">
        <v>9.6304611597800002E-2</v>
      </c>
      <c r="AC17" s="120">
        <v>11918.1978731</v>
      </c>
      <c r="AD17" s="126">
        <v>3.8787647656700001E-2</v>
      </c>
      <c r="AE17" s="122">
        <v>31433.267335509699</v>
      </c>
      <c r="AF17" s="117">
        <v>2.39789438992709E-2</v>
      </c>
      <c r="AJ17" s="215"/>
    </row>
    <row r="18" spans="1:36">
      <c r="B18" s="35" t="s">
        <v>129</v>
      </c>
      <c r="C18">
        <v>117.6373200944</v>
      </c>
      <c r="D18" s="104">
        <v>2.26558693843427E-3</v>
      </c>
      <c r="E18" s="101">
        <v>2136.2543326488999</v>
      </c>
      <c r="F18" s="101">
        <v>2.26641159292679E-3</v>
      </c>
      <c r="G18" s="101">
        <v>2756.2266582900002</v>
      </c>
      <c r="H18" s="101">
        <v>2.8178473724300001E-3</v>
      </c>
      <c r="I18" s="101">
        <v>300.04066332999997</v>
      </c>
      <c r="J18" s="101">
        <v>1.1598471418E-3</v>
      </c>
      <c r="K18" s="118">
        <v>2436.2949959788898</v>
      </c>
      <c r="L18" s="117">
        <v>2.02565689183081E-3</v>
      </c>
      <c r="M18" s="104">
        <v>13725.5684292763</v>
      </c>
      <c r="N18" s="117">
        <v>0.26156695941547597</v>
      </c>
      <c r="O18" s="119">
        <v>249140.65454038201</v>
      </c>
      <c r="P18" s="117">
        <v>0.26154583678543702</v>
      </c>
      <c r="Q18" s="128">
        <v>287572.63999900001</v>
      </c>
      <c r="R18" s="118">
        <v>0.29400185297999998</v>
      </c>
      <c r="S18" s="120">
        <v>17649.045579400001</v>
      </c>
      <c r="T18" s="126">
        <v>6.8275264433299995E-2</v>
      </c>
      <c r="U18" s="129">
        <v>266789.70011980803</v>
      </c>
      <c r="V18" s="117">
        <v>0.22005660061576901</v>
      </c>
      <c r="W18" s="118">
        <v>820.095608037082</v>
      </c>
      <c r="X18" s="117">
        <v>1.5616431540911E-2</v>
      </c>
      <c r="Y18" s="118">
        <v>14886.573357637901</v>
      </c>
      <c r="Z18" s="117">
        <v>1.56157421538527E-2</v>
      </c>
      <c r="AA18" s="128">
        <v>112521.407708</v>
      </c>
      <c r="AB18" s="118">
        <v>0.11503703756</v>
      </c>
      <c r="AC18" s="120">
        <v>10610.514146</v>
      </c>
      <c r="AD18" s="126">
        <v>4.08907077881E-2</v>
      </c>
      <c r="AE18" s="118">
        <v>25497.087503591199</v>
      </c>
      <c r="AF18" s="117">
        <v>2.1060394191486701E-2</v>
      </c>
    </row>
    <row r="19" spans="1:36">
      <c r="B19" s="35" t="s">
        <v>130</v>
      </c>
      <c r="C19">
        <v>68.147162910900093</v>
      </c>
      <c r="D19" s="104">
        <v>1.33676548881232E-3</v>
      </c>
      <c r="E19" s="101">
        <v>963.19996548482902</v>
      </c>
      <c r="F19" s="101">
        <v>1.33722272370044E-3</v>
      </c>
      <c r="G19" s="101">
        <v>1490.4313479299999</v>
      </c>
      <c r="H19" s="101">
        <v>2.3337668068399999E-3</v>
      </c>
      <c r="I19" s="115">
        <v>162.87484788500001</v>
      </c>
      <c r="J19" s="101">
        <v>8.6417638192200002E-4</v>
      </c>
      <c r="K19" s="122">
        <v>1126.07481336969</v>
      </c>
      <c r="L19" s="117">
        <v>1.23793952000103E-3</v>
      </c>
      <c r="M19" s="104">
        <v>15174.0803564584</v>
      </c>
      <c r="N19" s="117">
        <v>0.29528309029292499</v>
      </c>
      <c r="O19" s="119">
        <v>214376.704811501</v>
      </c>
      <c r="P19" s="117">
        <v>0.29525251490467902</v>
      </c>
      <c r="Q19" s="128">
        <v>223935.20056600001</v>
      </c>
      <c r="R19" s="118">
        <v>0.35064491792000002</v>
      </c>
      <c r="S19" s="120">
        <v>14378.5803593</v>
      </c>
      <c r="T19" s="126">
        <v>7.6425085399699999E-2</v>
      </c>
      <c r="U19" s="129">
        <v>228755.285170761</v>
      </c>
      <c r="V19" s="117">
        <v>0.24999049178652799</v>
      </c>
      <c r="W19" s="122">
        <v>884.18964288624295</v>
      </c>
      <c r="X19" s="117">
        <v>1.7210701506658901E-2</v>
      </c>
      <c r="Y19" s="122">
        <v>12493.4568595439</v>
      </c>
      <c r="Z19" s="117">
        <v>1.7211377439619601E-2</v>
      </c>
      <c r="AA19" s="144">
        <v>85846.949815200001</v>
      </c>
      <c r="AB19" s="118">
        <v>0.134421914585</v>
      </c>
      <c r="AC19" s="120">
        <v>8135.6750469400004</v>
      </c>
      <c r="AD19" s="126">
        <v>4.3083010156899998E-2</v>
      </c>
      <c r="AE19" s="122">
        <v>20629.131906487299</v>
      </c>
      <c r="AF19" s="117">
        <v>2.2579781642401799E-2</v>
      </c>
    </row>
    <row r="20" spans="1:36">
      <c r="B20" s="35" t="s">
        <v>131</v>
      </c>
      <c r="C20">
        <v>9.7575136367752897</v>
      </c>
      <c r="D20" s="104">
        <v>1.1328067404165801E-4</v>
      </c>
      <c r="E20" s="101">
        <v>93.404018276406504</v>
      </c>
      <c r="F20" s="101">
        <v>1.2669623636007001E-4</v>
      </c>
      <c r="G20" s="115">
        <v>129.70472198799999</v>
      </c>
      <c r="H20" s="101">
        <v>2.3464452116499999E-4</v>
      </c>
      <c r="I20" s="115">
        <v>22.137771891</v>
      </c>
      <c r="J20" s="101">
        <v>1.1548477396599999E-4</v>
      </c>
      <c r="K20" s="118">
        <v>115.541790167362</v>
      </c>
      <c r="L20" s="117">
        <v>1.24420552470139E-4</v>
      </c>
      <c r="M20" s="104">
        <v>27753.5495340712</v>
      </c>
      <c r="N20" s="117">
        <v>0.32213009418180399</v>
      </c>
      <c r="O20" s="143">
        <v>236721.654028152</v>
      </c>
      <c r="P20" s="117">
        <v>0.32089585658557102</v>
      </c>
      <c r="Q20" s="128">
        <v>219805.56491799999</v>
      </c>
      <c r="R20" s="118">
        <v>0.39764293917600002</v>
      </c>
      <c r="S20" s="120">
        <v>14700.072429600001</v>
      </c>
      <c r="T20" s="126">
        <v>7.6926259251200002E-2</v>
      </c>
      <c r="U20" s="129">
        <v>251421.72645772001</v>
      </c>
      <c r="V20" s="117">
        <v>0.27060999707297301</v>
      </c>
      <c r="W20" s="126">
        <v>1258.6523584809599</v>
      </c>
      <c r="X20" s="117">
        <v>1.46095128071804E-2</v>
      </c>
      <c r="Y20" s="122">
        <v>11026.3862644898</v>
      </c>
      <c r="Z20" s="117">
        <v>1.4948141520528001E-2</v>
      </c>
      <c r="AA20" s="144">
        <v>83085.462335899996</v>
      </c>
      <c r="AB20" s="118">
        <v>0.150307149601</v>
      </c>
      <c r="AC20" s="120">
        <v>7922.4023889099999</v>
      </c>
      <c r="AD20" s="126">
        <v>4.1329717547800002E-2</v>
      </c>
      <c r="AE20" s="122">
        <v>18948.788653394899</v>
      </c>
      <c r="AF20" s="117">
        <v>2.0402413180614799E-2</v>
      </c>
    </row>
    <row r="21" spans="1:36">
      <c r="B21" s="82" t="s">
        <v>132</v>
      </c>
      <c r="C21" s="108">
        <v>11180.8612131799</v>
      </c>
      <c r="D21" s="108">
        <v>8.5030648185010597E-3</v>
      </c>
      <c r="E21" s="188">
        <v>671644.53651311202</v>
      </c>
      <c r="F21" s="184">
        <v>7.6641513805216404E-3</v>
      </c>
      <c r="G21" s="189">
        <v>343832.45591299998</v>
      </c>
      <c r="H21" s="184">
        <v>3.8681490037800002E-3</v>
      </c>
      <c r="I21" s="186">
        <v>33723.469229200004</v>
      </c>
      <c r="J21" s="184">
        <v>3.4401063819999998E-3</v>
      </c>
      <c r="K21" s="146">
        <v>705368.00574230799</v>
      </c>
      <c r="L21" s="147">
        <v>7.2389451983178197E-3</v>
      </c>
      <c r="M21" s="148">
        <v>96038.982590379193</v>
      </c>
      <c r="N21" s="147">
        <v>7.2752327895309596E-2</v>
      </c>
      <c r="O21" s="149">
        <v>2168898.4123426299</v>
      </c>
      <c r="P21" s="147">
        <v>2.47006900369235E-2</v>
      </c>
      <c r="Q21" s="150">
        <v>2932423.2009200002</v>
      </c>
      <c r="R21" s="151">
        <v>3.2990002852899998E-2</v>
      </c>
      <c r="S21" s="150">
        <v>178093.16186299999</v>
      </c>
      <c r="T21" s="152">
        <v>1.8184413550999999E-2</v>
      </c>
      <c r="U21" s="146">
        <v>2346991.5742053702</v>
      </c>
      <c r="V21" s="147">
        <v>2.4044411370090502E-2</v>
      </c>
      <c r="W21" s="151">
        <v>5965.4189860337301</v>
      </c>
      <c r="X21" s="147">
        <v>4.5174968581776897E-3</v>
      </c>
      <c r="Y21" s="148">
        <v>143543.67686498599</v>
      </c>
      <c r="Z21" s="147">
        <v>1.63439242362457E-3</v>
      </c>
      <c r="AA21" s="147">
        <v>1636239.8617100001</v>
      </c>
      <c r="AB21" s="152">
        <v>1.8407866149800001E-2</v>
      </c>
      <c r="AC21" s="153">
        <v>143004.93329399999</v>
      </c>
      <c r="AD21" s="152">
        <v>1.4538936295100001E-2</v>
      </c>
      <c r="AE21" s="154">
        <v>286548.61015908601</v>
      </c>
      <c r="AF21" s="147">
        <v>2.93508923434026E-3</v>
      </c>
    </row>
    <row r="22" spans="1:36">
      <c r="A22" s="30">
        <v>1991</v>
      </c>
      <c r="B22" s="58" t="s">
        <v>115</v>
      </c>
      <c r="C22" s="104">
        <v>2296.2916703003998</v>
      </c>
      <c r="D22" s="104">
        <v>5.70399066978292E-3</v>
      </c>
      <c r="E22" s="114">
        <v>196795.24552034101</v>
      </c>
      <c r="F22" s="101">
        <v>5.7039699302744102E-3</v>
      </c>
      <c r="G22" s="130">
        <v>12022.799398499999</v>
      </c>
      <c r="H22">
        <v>1.0120624086E-3</v>
      </c>
      <c r="I22" s="101">
        <v>1458.2229427899999</v>
      </c>
      <c r="J22" s="101">
        <v>1.6922879999999999E-3</v>
      </c>
      <c r="K22" s="155">
        <v>198253.468463128</v>
      </c>
      <c r="L22" s="156">
        <v>5.6047442235248298E-3</v>
      </c>
      <c r="M22" s="127">
        <v>1761.41437625863</v>
      </c>
      <c r="N22" s="156">
        <v>4.37454250441473E-3</v>
      </c>
      <c r="O22" s="119">
        <v>150955.50491556601</v>
      </c>
      <c r="P22" s="156">
        <v>4.3745252418349702E-3</v>
      </c>
      <c r="Q22" s="157">
        <v>28232.882056900002</v>
      </c>
      <c r="R22" s="156">
        <v>2.3765113675099999E-3</v>
      </c>
      <c r="S22" s="158">
        <v>2703.9324940699998</v>
      </c>
      <c r="T22" s="156">
        <v>3.1369120271500001E-3</v>
      </c>
      <c r="U22" s="119">
        <v>153659.43740963799</v>
      </c>
      <c r="V22" s="156">
        <v>4.3435618265086802E-3</v>
      </c>
      <c r="W22" s="156">
        <v>43.199684024468802</v>
      </c>
      <c r="X22" s="156">
        <v>1.07296817270946E-4</v>
      </c>
      <c r="Y22" s="127">
        <v>3702.1777963753002</v>
      </c>
      <c r="Z22" s="156">
        <v>1.07293744496735E-4</v>
      </c>
      <c r="AA22" s="158">
        <v>912.26547104300005</v>
      </c>
      <c r="AB22" s="159">
        <v>7.6790912128400006E-5</v>
      </c>
      <c r="AC22" s="155">
        <v>44.829738730199999</v>
      </c>
      <c r="AD22" s="159">
        <v>5.1355731038600001E-5</v>
      </c>
      <c r="AE22" s="127">
        <v>3747.0075351054702</v>
      </c>
      <c r="AF22" s="156">
        <v>1.05935867153885E-4</v>
      </c>
    </row>
    <row r="23" spans="1:36">
      <c r="B23" s="58" t="s">
        <v>116</v>
      </c>
      <c r="C23" s="104">
        <v>34.402737321700002</v>
      </c>
      <c r="D23" s="104">
        <v>1.21712400868745E-3</v>
      </c>
      <c r="E23" s="101">
        <v>2779.2217623347501</v>
      </c>
      <c r="F23" s="101">
        <v>1.2171163277250501E-3</v>
      </c>
      <c r="G23" s="101">
        <v>958.719281185</v>
      </c>
      <c r="H23">
        <v>7.6918372930000003E-5</v>
      </c>
      <c r="I23" s="101">
        <v>196.44724292999999</v>
      </c>
      <c r="J23" s="182">
        <v>2.0990500163399999E-4</v>
      </c>
      <c r="K23" s="119">
        <v>2975.6690052642698</v>
      </c>
      <c r="L23" s="156">
        <v>9.2286543777852397E-4</v>
      </c>
      <c r="M23" s="160">
        <v>294.59485502892198</v>
      </c>
      <c r="N23" s="156">
        <v>1.0419867963762999E-2</v>
      </c>
      <c r="O23" s="127">
        <v>23798.3799428333</v>
      </c>
      <c r="P23" s="156">
        <v>1.04196108593581E-2</v>
      </c>
      <c r="Q23" s="161">
        <v>73293.082005699995</v>
      </c>
      <c r="R23" s="156">
        <v>5.8802044594899999E-3</v>
      </c>
      <c r="S23" s="157">
        <v>5292.73372036</v>
      </c>
      <c r="T23" s="156">
        <v>5.6199275486899999E-3</v>
      </c>
      <c r="U23" s="119">
        <v>29091.113663196</v>
      </c>
      <c r="V23" s="156">
        <v>9.01646016375433E-3</v>
      </c>
      <c r="W23" s="156">
        <v>12.236620806749</v>
      </c>
      <c r="X23" s="156">
        <v>4.3284991719752498E-4</v>
      </c>
      <c r="Y23" s="160">
        <v>988.44315803610095</v>
      </c>
      <c r="Z23" s="156">
        <v>4.32807296068765E-4</v>
      </c>
      <c r="AA23" s="161">
        <v>10265.873041299999</v>
      </c>
      <c r="AB23" s="156">
        <v>8.2361837200600003E-4</v>
      </c>
      <c r="AC23" s="157">
        <v>488.93543465099998</v>
      </c>
      <c r="AD23" s="156">
        <v>5.1453225824100004E-4</v>
      </c>
      <c r="AE23" s="127">
        <v>1477.37859268702</v>
      </c>
      <c r="AF23" s="156">
        <v>4.5714366463749302E-4</v>
      </c>
    </row>
    <row r="24" spans="1:36">
      <c r="B24" s="58" t="s">
        <v>117</v>
      </c>
      <c r="C24" s="104">
        <v>0.69452195822200002</v>
      </c>
      <c r="D24" s="106">
        <v>5.3777352882462201E-5</v>
      </c>
      <c r="E24" s="101">
        <v>52.416713415519801</v>
      </c>
      <c r="F24" s="103">
        <v>5.3777601537328402E-5</v>
      </c>
      <c r="G24" s="102">
        <v>21.6514655557</v>
      </c>
      <c r="H24">
        <v>1.9680737602299999E-6</v>
      </c>
      <c r="I24" s="114">
        <v>3.33973669976</v>
      </c>
      <c r="J24" s="124">
        <v>3.9258860006999999E-6</v>
      </c>
      <c r="K24" s="119">
        <v>55.7564501152752</v>
      </c>
      <c r="L24" s="156">
        <v>3.0595240479361597E-5</v>
      </c>
      <c r="M24" s="156">
        <v>261.334969816735</v>
      </c>
      <c r="N24" s="156">
        <v>2.0188178394833299E-2</v>
      </c>
      <c r="O24" s="127">
        <v>19723.2148711833</v>
      </c>
      <c r="P24" s="156">
        <v>2.01881040978799E-2</v>
      </c>
      <c r="Q24" s="161">
        <v>90654.368145500004</v>
      </c>
      <c r="R24" s="156">
        <v>8.2406264687800001E-3</v>
      </c>
      <c r="S24" s="157">
        <v>6075.6924765200001</v>
      </c>
      <c r="T24" s="160">
        <v>7.17384223882E-3</v>
      </c>
      <c r="U24" s="119">
        <v>25798.907347701101</v>
      </c>
      <c r="V24" s="156">
        <v>1.41561525673189E-2</v>
      </c>
      <c r="W24" s="160">
        <v>29.251608044310501</v>
      </c>
      <c r="X24" s="156">
        <v>2.25842688529125E-3</v>
      </c>
      <c r="Y24" s="143">
        <v>2207.5319608129198</v>
      </c>
      <c r="Z24" s="156">
        <v>2.25829926991711E-3</v>
      </c>
      <c r="AA24" s="157">
        <v>36881.7858347</v>
      </c>
      <c r="AB24" s="156">
        <v>3.3526094953200002E-3</v>
      </c>
      <c r="AC24" s="158">
        <v>1906.2854663400001</v>
      </c>
      <c r="AD24" s="156">
        <v>2.2430813903100001E-3</v>
      </c>
      <c r="AE24" s="127">
        <v>4113.8174271564203</v>
      </c>
      <c r="AF24" s="156">
        <v>2.25094403912915E-3</v>
      </c>
    </row>
    <row r="25" spans="1:36">
      <c r="B25" s="98" t="s">
        <v>118</v>
      </c>
      <c r="C25" s="107">
        <v>264.87500341800001</v>
      </c>
      <c r="D25" s="104">
        <v>1.8503493919140902E-2</v>
      </c>
      <c r="E25" s="101">
        <v>18653.739821207499</v>
      </c>
      <c r="F25" s="101">
        <v>1.8501875474154099E-2</v>
      </c>
      <c r="G25" s="130">
        <v>30867.191014100001</v>
      </c>
      <c r="H25">
        <v>3.15876061278E-3</v>
      </c>
      <c r="I25" s="101">
        <v>2896.5155489499998</v>
      </c>
      <c r="J25" s="101">
        <v>3.32950509528E-3</v>
      </c>
      <c r="K25" s="140">
        <v>21550.255370159801</v>
      </c>
      <c r="L25" s="162">
        <v>1.14668585339986E-2</v>
      </c>
      <c r="M25" s="163">
        <v>441.01885753695598</v>
      </c>
      <c r="N25" s="162">
        <v>3.0387308181143002E-2</v>
      </c>
      <c r="O25" s="134">
        <v>31060.701308768199</v>
      </c>
      <c r="P25" s="162">
        <v>3.0386681104937901E-2</v>
      </c>
      <c r="Q25" s="164">
        <v>148774.87863200001</v>
      </c>
      <c r="R25" s="163">
        <v>1.5224739587700001E-2</v>
      </c>
      <c r="S25" s="165">
        <v>9262.8332972900007</v>
      </c>
      <c r="T25" s="163">
        <v>1.06233568101E-2</v>
      </c>
      <c r="U25" s="140">
        <v>40323.534606062203</v>
      </c>
      <c r="V25" s="162">
        <v>2.13059170604535E-2</v>
      </c>
      <c r="W25" s="162">
        <v>56.478889905622097</v>
      </c>
      <c r="X25" s="162">
        <v>3.8924194651754102E-3</v>
      </c>
      <c r="Y25" s="141">
        <v>3977.75970408474</v>
      </c>
      <c r="Z25" s="162">
        <v>3.8923229194626398E-3</v>
      </c>
      <c r="AA25" s="164">
        <v>79260.173887900004</v>
      </c>
      <c r="AB25" s="162">
        <v>8.1109825801000002E-3</v>
      </c>
      <c r="AC25" s="165">
        <v>4591.4094135599998</v>
      </c>
      <c r="AD25" s="162">
        <v>5.2521476571899999E-3</v>
      </c>
      <c r="AE25" s="141">
        <v>8569.1691176472596</v>
      </c>
      <c r="AF25" s="162">
        <v>4.52393421455396E-3</v>
      </c>
    </row>
    <row r="26" spans="1:36">
      <c r="B26" s="98" t="s">
        <v>119</v>
      </c>
      <c r="C26" s="107">
        <v>1453.9055946224</v>
      </c>
      <c r="D26" s="104">
        <v>7.7853315710541202E-2</v>
      </c>
      <c r="E26" s="114">
        <v>95245.012901381793</v>
      </c>
      <c r="F26" s="101">
        <v>7.7853190627758903E-2</v>
      </c>
      <c r="G26" s="145">
        <v>108669.63819500001</v>
      </c>
      <c r="H26">
        <v>1.29851981846E-2</v>
      </c>
      <c r="I26" s="101">
        <v>9840.8954860400008</v>
      </c>
      <c r="J26" s="101">
        <v>1.1392164381899999E-2</v>
      </c>
      <c r="K26" s="140">
        <v>105085.90838741801</v>
      </c>
      <c r="L26" s="162">
        <v>5.0300384898789102E-2</v>
      </c>
      <c r="M26" s="163">
        <v>607.50549625182396</v>
      </c>
      <c r="N26" s="162">
        <v>3.21323322612075E-2</v>
      </c>
      <c r="O26" s="138">
        <v>39797.546645208298</v>
      </c>
      <c r="P26" s="162">
        <v>3.2132286922452097E-2</v>
      </c>
      <c r="Q26" s="164">
        <v>118049.450684</v>
      </c>
      <c r="R26" s="141">
        <v>1.41060571937E-2</v>
      </c>
      <c r="S26" s="165">
        <v>7514.7956176999996</v>
      </c>
      <c r="T26" s="162">
        <v>8.6914179864600004E-3</v>
      </c>
      <c r="U26" s="140">
        <v>47312.342262908001</v>
      </c>
      <c r="V26" s="162">
        <v>2.2486937987916698E-2</v>
      </c>
      <c r="W26" s="163">
        <v>43.621415831880498</v>
      </c>
      <c r="X26" s="162">
        <v>2.3065639470480001E-3</v>
      </c>
      <c r="Y26" s="138">
        <v>2857.4897309377002</v>
      </c>
      <c r="Z26" s="162">
        <v>2.3064481773007201E-3</v>
      </c>
      <c r="AA26" s="164">
        <v>103260.34104</v>
      </c>
      <c r="AB26" s="163">
        <v>1.2338870407E-2</v>
      </c>
      <c r="AC26" s="165">
        <v>6876.7489561599996</v>
      </c>
      <c r="AD26" s="140">
        <v>7.9215041644300002E-3</v>
      </c>
      <c r="AE26" s="140">
        <v>9734.2386871021408</v>
      </c>
      <c r="AF26" s="162">
        <v>4.6273273960969899E-3</v>
      </c>
    </row>
    <row r="27" spans="1:36">
      <c r="B27" s="98" t="s">
        <v>120</v>
      </c>
      <c r="C27" s="109">
        <v>2288.0204106299002</v>
      </c>
      <c r="D27" s="104">
        <v>0.118707013932647</v>
      </c>
      <c r="E27" s="114">
        <v>138719.68471433601</v>
      </c>
      <c r="F27" s="101">
        <v>0.11870852792503001</v>
      </c>
      <c r="G27" s="145">
        <v>114125.35937799999</v>
      </c>
      <c r="H27">
        <v>1.6357581894700001E-2</v>
      </c>
      <c r="I27" s="130">
        <v>10448.0098653</v>
      </c>
      <c r="J27" s="101">
        <v>1.3145486456199999E-2</v>
      </c>
      <c r="K27" s="138">
        <v>149167.694579665</v>
      </c>
      <c r="L27" s="162">
        <v>7.5938824047996401E-2</v>
      </c>
      <c r="M27" s="163">
        <v>578.91202987743395</v>
      </c>
      <c r="N27" s="162">
        <v>2.98657339231524E-2</v>
      </c>
      <c r="O27" s="140">
        <v>35098.094484342</v>
      </c>
      <c r="P27" s="162">
        <v>2.9865629296673302E-2</v>
      </c>
      <c r="Q27" s="164">
        <v>117733.073213</v>
      </c>
      <c r="R27" s="163">
        <v>1.6874706386399999E-2</v>
      </c>
      <c r="S27" s="165">
        <v>7460.3261830700003</v>
      </c>
      <c r="T27" s="163">
        <v>9.3785696461199993E-3</v>
      </c>
      <c r="U27" s="140">
        <v>42558.420667408398</v>
      </c>
      <c r="V27" s="162">
        <v>2.1590271335516002E-2</v>
      </c>
      <c r="W27" s="162">
        <v>64.326187972565506</v>
      </c>
      <c r="X27" s="162">
        <v>3.3117309904248499E-3</v>
      </c>
      <c r="Y27" s="163">
        <v>3899.8287317302002</v>
      </c>
      <c r="Z27" s="162">
        <v>3.3116185002270001E-3</v>
      </c>
      <c r="AA27" s="164">
        <v>121018.61423599999</v>
      </c>
      <c r="AB27" s="163">
        <v>1.7345617463999999E-2</v>
      </c>
      <c r="AC27" s="165">
        <v>9052.1309124100007</v>
      </c>
      <c r="AD27" s="163">
        <v>1.1342400194000001E-2</v>
      </c>
      <c r="AE27" s="141">
        <v>12951.9596441372</v>
      </c>
      <c r="AF27" s="162">
        <v>6.5676771801435399E-3</v>
      </c>
    </row>
    <row r="28" spans="1:36">
      <c r="B28" s="98" t="s">
        <v>121</v>
      </c>
      <c r="C28" s="107">
        <v>2154.9163630829999</v>
      </c>
      <c r="D28" s="104">
        <v>0.116006137954688</v>
      </c>
      <c r="E28" s="114">
        <v>119972.29428093899</v>
      </c>
      <c r="F28" s="101">
        <v>0.116003912434225</v>
      </c>
      <c r="G28" s="145">
        <v>95330.213044000004</v>
      </c>
      <c r="H28">
        <v>1.65328442403E-2</v>
      </c>
      <c r="I28" s="101">
        <v>8731.0466077100009</v>
      </c>
      <c r="J28" s="101">
        <v>1.22191699955E-2</v>
      </c>
      <c r="K28" s="138">
        <v>128703.340888651</v>
      </c>
      <c r="L28" s="162">
        <v>7.3567000599662397E-2</v>
      </c>
      <c r="M28" s="163">
        <v>811.97357972564896</v>
      </c>
      <c r="N28" s="162">
        <v>4.3350720307057798E-2</v>
      </c>
      <c r="O28" s="141">
        <v>45206.745991625503</v>
      </c>
      <c r="P28" s="162">
        <v>4.3350947204934598E-2</v>
      </c>
      <c r="Q28" s="164">
        <v>116921.398898</v>
      </c>
      <c r="R28" s="141">
        <v>2.0277331333100002E-2</v>
      </c>
      <c r="S28" s="165">
        <v>7409.6710373799997</v>
      </c>
      <c r="T28" s="163">
        <v>1.03546358592E-2</v>
      </c>
      <c r="U28" s="140">
        <v>52616.417029007003</v>
      </c>
      <c r="V28" s="162">
        <v>2.99135452497491E-2</v>
      </c>
      <c r="W28" s="162">
        <v>66.5423005788696</v>
      </c>
      <c r="X28" s="162">
        <v>3.5534937477675701E-3</v>
      </c>
      <c r="Y28" s="141">
        <v>3704.6908502096298</v>
      </c>
      <c r="Z28" s="162">
        <v>3.5534533857782902E-3</v>
      </c>
      <c r="AA28" s="164">
        <v>127489.703676</v>
      </c>
      <c r="AB28" s="163">
        <v>2.21101245464E-2</v>
      </c>
      <c r="AC28" s="165">
        <v>10402.746469399999</v>
      </c>
      <c r="AD28" s="163">
        <v>1.45003511567E-2</v>
      </c>
      <c r="AE28" s="140">
        <v>14107.4373195931</v>
      </c>
      <c r="AF28" s="162">
        <v>8.0264040670744701E-3</v>
      </c>
    </row>
    <row r="29" spans="1:36">
      <c r="B29" s="98" t="s">
        <v>122</v>
      </c>
      <c r="C29" s="107">
        <v>1805.1449503547999</v>
      </c>
      <c r="D29" s="104">
        <v>9.70541626149974E-2</v>
      </c>
      <c r="E29" s="114">
        <v>91588.733490001803</v>
      </c>
      <c r="F29" s="101">
        <v>9.7049515709487902E-2</v>
      </c>
      <c r="G29" s="145">
        <v>69295.994138099995</v>
      </c>
      <c r="H29">
        <v>1.47694680009E-2</v>
      </c>
      <c r="I29" s="130">
        <v>6614.2495261000004</v>
      </c>
      <c r="J29" s="101">
        <v>1.05315305336E-2</v>
      </c>
      <c r="K29" s="138">
        <v>98202.983016100698</v>
      </c>
      <c r="L29" s="162">
        <v>6.2405105786853599E-2</v>
      </c>
      <c r="M29" s="141">
        <v>1095.5948049496401</v>
      </c>
      <c r="N29" s="162">
        <v>5.82586879360125E-2</v>
      </c>
      <c r="O29" s="140">
        <v>55591.129754711401</v>
      </c>
      <c r="P29" s="162">
        <v>5.8259244813728302E-2</v>
      </c>
      <c r="Q29" s="164">
        <v>122648.986791</v>
      </c>
      <c r="R29" s="141">
        <v>2.6140895764399999E-2</v>
      </c>
      <c r="S29" s="165">
        <v>7832.85496685</v>
      </c>
      <c r="T29" s="163">
        <v>1.24639279395E-2</v>
      </c>
      <c r="U29" s="140">
        <v>63423.9847215587</v>
      </c>
      <c r="V29" s="162">
        <v>4.0013382450500103E-2</v>
      </c>
      <c r="W29" s="162">
        <v>64.634930718452907</v>
      </c>
      <c r="X29" s="162">
        <v>3.4328087817293899E-3</v>
      </c>
      <c r="Y29" s="141">
        <v>3279.9135926874201</v>
      </c>
      <c r="Z29" s="162">
        <v>3.43315472423175E-3</v>
      </c>
      <c r="AA29" s="164">
        <v>127829.70720999999</v>
      </c>
      <c r="AB29" s="163">
        <v>2.7245094789000002E-2</v>
      </c>
      <c r="AC29" s="165">
        <v>11073.480354900001</v>
      </c>
      <c r="AD29" s="163">
        <v>1.75706834836E-2</v>
      </c>
      <c r="AE29" s="138">
        <v>14353.393947557001</v>
      </c>
      <c r="AF29" s="162">
        <v>9.0817410723493808E-3</v>
      </c>
    </row>
    <row r="30" spans="1:36">
      <c r="B30" s="98" t="s">
        <v>123</v>
      </c>
      <c r="C30" s="107">
        <v>1447.884970518</v>
      </c>
      <c r="D30" s="104">
        <v>7.4695400319329697E-2</v>
      </c>
      <c r="E30" s="114">
        <v>66359.968549007404</v>
      </c>
      <c r="F30" s="101">
        <v>7.4689399114927599E-2</v>
      </c>
      <c r="G30" s="130">
        <v>47742.874583800003</v>
      </c>
      <c r="H30">
        <v>1.2652936763900001E-2</v>
      </c>
      <c r="I30" s="101">
        <v>5117.9482593700004</v>
      </c>
      <c r="J30" s="101">
        <v>9.1893297532699997E-3</v>
      </c>
      <c r="K30" s="134">
        <v>71477.916808378301</v>
      </c>
      <c r="L30" s="162">
        <v>4.9389017796128497E-2</v>
      </c>
      <c r="M30" s="141">
        <v>1654.2822657628201</v>
      </c>
      <c r="N30" s="162">
        <v>8.4076061906764296E-2</v>
      </c>
      <c r="O30" s="140">
        <v>75826.818760138907</v>
      </c>
      <c r="P30" s="162">
        <v>8.4077162921399703E-2</v>
      </c>
      <c r="Q30" s="164">
        <v>176149.15817800001</v>
      </c>
      <c r="R30" s="163">
        <v>4.6683642198600002E-2</v>
      </c>
      <c r="S30" s="165">
        <v>9353.97183176</v>
      </c>
      <c r="T30" s="163">
        <v>1.6800880467300001E-2</v>
      </c>
      <c r="U30" s="140">
        <v>85180.790591896599</v>
      </c>
      <c r="V30" s="162">
        <v>5.8316476379250699E-2</v>
      </c>
      <c r="W30" s="163">
        <v>140.60916297120599</v>
      </c>
      <c r="X30" s="162">
        <v>7.1450081378695001E-3</v>
      </c>
      <c r="Y30" s="140">
        <v>6444.9917622930698</v>
      </c>
      <c r="Z30" s="162">
        <v>7.1450297713626003E-3</v>
      </c>
      <c r="AA30" s="164">
        <v>125427.97937</v>
      </c>
      <c r="AB30" s="163">
        <v>3.32413164011E-2</v>
      </c>
      <c r="AC30" s="165">
        <v>11442.0824077</v>
      </c>
      <c r="AD30" s="163">
        <v>2.0500647256199999E-2</v>
      </c>
      <c r="AE30" s="140">
        <v>17887.0741700168</v>
      </c>
      <c r="AF30" s="162">
        <v>1.2275656562583699E-2</v>
      </c>
    </row>
    <row r="31" spans="1:36">
      <c r="B31" s="98" t="s">
        <v>124</v>
      </c>
      <c r="C31" s="107">
        <v>1070.0816873890999</v>
      </c>
      <c r="D31" s="104">
        <v>4.89437274240919E-2</v>
      </c>
      <c r="E31" s="114">
        <v>43846.745882122901</v>
      </c>
      <c r="F31" s="101">
        <v>4.89437274240919E-2</v>
      </c>
      <c r="G31" s="130">
        <v>26613.440766799999</v>
      </c>
      <c r="H31">
        <v>8.3692406088499999E-3</v>
      </c>
      <c r="I31" s="101">
        <v>3118.9879451500001</v>
      </c>
      <c r="J31" s="101">
        <v>6.0946631762900001E-3</v>
      </c>
      <c r="K31" s="138">
        <v>46965.733827276199</v>
      </c>
      <c r="L31" s="162">
        <v>3.3280982575560003E-2</v>
      </c>
      <c r="M31" s="141">
        <v>2462.11752354275</v>
      </c>
      <c r="N31" s="162">
        <v>0.110973925702069</v>
      </c>
      <c r="O31" s="134">
        <v>100885.6077615</v>
      </c>
      <c r="P31" s="162">
        <v>0.110973925702069</v>
      </c>
      <c r="Q31" s="164">
        <v>202736.446161</v>
      </c>
      <c r="R31" s="163">
        <v>6.3755214874800001E-2</v>
      </c>
      <c r="S31" s="164">
        <v>10800.4720942</v>
      </c>
      <c r="T31" s="163">
        <v>2.10871069497E-2</v>
      </c>
      <c r="U31" s="140">
        <v>111686.079855652</v>
      </c>
      <c r="V31" s="162">
        <v>7.8435193371803005E-2</v>
      </c>
      <c r="W31" s="163">
        <v>224.278072268778</v>
      </c>
      <c r="X31" s="162">
        <v>1.0105683435073801E-2</v>
      </c>
      <c r="Y31" s="141">
        <v>9189.8251858652093</v>
      </c>
      <c r="Z31" s="162">
        <v>1.0105683435073801E-2</v>
      </c>
      <c r="AA31" s="164">
        <v>132040.37185600001</v>
      </c>
      <c r="AB31" s="163">
        <v>4.1523183133500001E-2</v>
      </c>
      <c r="AC31" s="165">
        <v>12597.787552600001</v>
      </c>
      <c r="AD31" s="141">
        <v>2.4515960033700001E-2</v>
      </c>
      <c r="AE31" s="141">
        <v>21787.612738421802</v>
      </c>
      <c r="AF31" s="162">
        <v>1.5344497784813E-2</v>
      </c>
    </row>
    <row r="32" spans="1:36">
      <c r="B32" s="98" t="s">
        <v>125</v>
      </c>
      <c r="C32" s="107">
        <v>684.37070250450097</v>
      </c>
      <c r="D32" s="104">
        <v>2.5810510019055499E-2</v>
      </c>
      <c r="E32" s="114">
        <v>24794.272860987701</v>
      </c>
      <c r="F32" s="101">
        <v>2.5810510019055499E-2</v>
      </c>
      <c r="G32" s="130">
        <v>18183.214477199999</v>
      </c>
      <c r="H32">
        <v>6.7379156280200003E-3</v>
      </c>
      <c r="I32" s="101">
        <v>2080.3662143500001</v>
      </c>
      <c r="J32" s="101">
        <v>4.4606558135300003E-3</v>
      </c>
      <c r="K32" s="138">
        <v>26874.639075339801</v>
      </c>
      <c r="L32" s="162">
        <v>1.8778637976619099E-2</v>
      </c>
      <c r="M32" s="141">
        <v>3962.8489031859999</v>
      </c>
      <c r="N32" s="162">
        <v>0.14691619860275801</v>
      </c>
      <c r="O32" s="140">
        <v>143571.249693894</v>
      </c>
      <c r="P32" s="162">
        <v>0.14691619860275801</v>
      </c>
      <c r="Q32" s="164">
        <v>227008.07454900001</v>
      </c>
      <c r="R32" s="163">
        <v>8.4119209058099997E-2</v>
      </c>
      <c r="S32" s="165">
        <v>12378.860112799999</v>
      </c>
      <c r="T32" s="163">
        <v>2.65150154357E-2</v>
      </c>
      <c r="U32" s="140">
        <v>155950.10980668</v>
      </c>
      <c r="V32" s="162">
        <v>0.107752827076439</v>
      </c>
      <c r="W32" s="138">
        <v>380.20627911173301</v>
      </c>
      <c r="X32" s="162">
        <v>1.41115194687262E-2</v>
      </c>
      <c r="Y32" s="141">
        <v>13774.608108235299</v>
      </c>
      <c r="Z32" s="162">
        <v>1.41115194687262E-2</v>
      </c>
      <c r="AA32" s="164">
        <v>141235.21551800001</v>
      </c>
      <c r="AB32" s="163">
        <v>5.2335588181099998E-2</v>
      </c>
      <c r="AC32" s="165">
        <v>13721.067082400001</v>
      </c>
      <c r="AD32" s="163">
        <v>2.92577030716E-2</v>
      </c>
      <c r="AE32" s="140">
        <v>27495.675190636499</v>
      </c>
      <c r="AF32" s="162">
        <v>1.9053644628681601E-2</v>
      </c>
    </row>
    <row r="33" spans="1:32">
      <c r="B33" s="98" t="s">
        <v>126</v>
      </c>
      <c r="C33" s="107">
        <v>519.95406344310004</v>
      </c>
      <c r="D33" s="104">
        <v>1.6935239905199101E-2</v>
      </c>
      <c r="E33" s="101">
        <v>16386.7355305155</v>
      </c>
      <c r="F33" s="101">
        <v>1.6935728760091199E-2</v>
      </c>
      <c r="G33" s="130">
        <v>13287.231534500001</v>
      </c>
      <c r="H33">
        <v>6.1055443816599997E-3</v>
      </c>
      <c r="I33" s="101">
        <v>1545.7792495199999</v>
      </c>
      <c r="J33" s="101">
        <v>3.8189302755199999E-3</v>
      </c>
      <c r="K33" s="138">
        <v>17932.514780037702</v>
      </c>
      <c r="L33" s="162">
        <v>1.3037261528419899E-2</v>
      </c>
      <c r="M33" s="163">
        <v>5352.3350889999501</v>
      </c>
      <c r="N33" s="162">
        <v>0.171511040696465</v>
      </c>
      <c r="O33" s="140">
        <v>168674.754290913</v>
      </c>
      <c r="P33" s="162">
        <v>0.171507832002911</v>
      </c>
      <c r="Q33" s="164">
        <v>251517.03492500001</v>
      </c>
      <c r="R33" s="141">
        <v>0.115573275697</v>
      </c>
      <c r="S33" s="165">
        <v>14218.026528599999</v>
      </c>
      <c r="T33" s="163">
        <v>3.5080704926800002E-2</v>
      </c>
      <c r="U33" s="140">
        <v>182892.78081952999</v>
      </c>
      <c r="V33" s="162">
        <v>0.131463589546503</v>
      </c>
      <c r="W33" s="141">
        <v>417.33724767327698</v>
      </c>
      <c r="X33" s="162">
        <v>1.33541132295441E-2</v>
      </c>
      <c r="Y33" s="141">
        <v>13152.3250903601</v>
      </c>
      <c r="Z33" s="162">
        <v>1.3354126646802999E-2</v>
      </c>
      <c r="AA33" s="164">
        <v>142562.017724</v>
      </c>
      <c r="AB33" s="163">
        <v>6.5507930040700005E-2</v>
      </c>
      <c r="AC33" s="165">
        <v>13753.094770899999</v>
      </c>
      <c r="AD33" s="163">
        <v>3.3779491423500001E-2</v>
      </c>
      <c r="AE33" s="140">
        <v>26905.419861289301</v>
      </c>
      <c r="AF33" s="162">
        <v>1.9375361574782899E-2</v>
      </c>
    </row>
    <row r="34" spans="1:32">
      <c r="B34" s="58" t="s">
        <v>127</v>
      </c>
      <c r="C34" s="104">
        <v>369.13746001880003</v>
      </c>
      <c r="D34" s="104">
        <v>9.6807759698809906E-3</v>
      </c>
      <c r="E34" s="101">
        <v>9936.3551318578702</v>
      </c>
      <c r="F34" s="101">
        <v>9.6819033093521294E-3</v>
      </c>
      <c r="G34" s="130">
        <v>10061.189763599999</v>
      </c>
      <c r="H34">
        <v>5.9291006521799998E-3</v>
      </c>
      <c r="I34" s="101">
        <v>1157.3727806700001</v>
      </c>
      <c r="J34" s="101">
        <v>3.2380942217100001E-3</v>
      </c>
      <c r="K34" s="119">
        <v>11093.727912525699</v>
      </c>
      <c r="L34" s="156">
        <v>8.0007290966889102E-3</v>
      </c>
      <c r="M34" s="127">
        <v>8292.0057883397694</v>
      </c>
      <c r="N34" s="156">
        <v>0.21443968078588199</v>
      </c>
      <c r="O34" s="143">
        <v>223166.53726646001</v>
      </c>
      <c r="P34" s="156">
        <v>0.21443040893047</v>
      </c>
      <c r="Q34" s="161">
        <v>276825.79699100001</v>
      </c>
      <c r="R34" s="127">
        <v>0.16313451964299999</v>
      </c>
      <c r="S34" s="157">
        <v>16009.3619743</v>
      </c>
      <c r="T34" s="160">
        <v>4.4784092039600001E-2</v>
      </c>
      <c r="U34" s="143">
        <v>239175.899240762</v>
      </c>
      <c r="V34" s="156">
        <v>0.170800614260288</v>
      </c>
      <c r="W34" s="127">
        <v>596.04732338763199</v>
      </c>
      <c r="X34" s="156">
        <v>1.5409121524955501E-2</v>
      </c>
      <c r="Y34" s="127">
        <v>16041.9235622007</v>
      </c>
      <c r="Z34" s="156">
        <v>1.5408668380890399E-2</v>
      </c>
      <c r="AA34" s="161">
        <v>137415.721812</v>
      </c>
      <c r="AB34" s="143">
        <v>8.0979576274199994E-2</v>
      </c>
      <c r="AC34" s="157">
        <v>13120.764347099999</v>
      </c>
      <c r="AD34" s="160">
        <v>3.6515809952200003E-2</v>
      </c>
      <c r="AE34" s="127">
        <v>29162.687909314202</v>
      </c>
      <c r="AF34" s="156">
        <v>2.0859831455595099E-2</v>
      </c>
    </row>
    <row r="35" spans="1:32">
      <c r="B35" s="58" t="s">
        <v>128</v>
      </c>
      <c r="C35" s="105">
        <v>278.6603395843</v>
      </c>
      <c r="D35" s="104">
        <v>6.2456047486946003E-3</v>
      </c>
      <c r="E35" s="101">
        <v>6253.4867751903303</v>
      </c>
      <c r="F35" s="101">
        <v>6.2467080726036602E-3</v>
      </c>
      <c r="G35" s="101">
        <v>6993.5627358199999</v>
      </c>
      <c r="H35">
        <v>5.31300386136E-3</v>
      </c>
      <c r="I35" s="115">
        <v>785.95330587599994</v>
      </c>
      <c r="J35" s="101">
        <v>2.5568697400199999E-3</v>
      </c>
      <c r="K35" s="119">
        <v>7039.44008106616</v>
      </c>
      <c r="L35" s="156">
        <v>5.36827115136824E-3</v>
      </c>
      <c r="M35" s="127">
        <v>10768.4768015965</v>
      </c>
      <c r="N35" s="156">
        <v>0.23828035308022999</v>
      </c>
      <c r="O35" s="119">
        <v>241594.74623059999</v>
      </c>
      <c r="P35" s="156">
        <v>0.23826010707565401</v>
      </c>
      <c r="Q35" s="161">
        <v>298438.39255699998</v>
      </c>
      <c r="R35" s="127">
        <v>0.226723559347</v>
      </c>
      <c r="S35" s="157">
        <v>17746.834993699998</v>
      </c>
      <c r="T35" s="160">
        <v>5.7643670767100003E-2</v>
      </c>
      <c r="U35" s="143">
        <v>259341.581224305</v>
      </c>
      <c r="V35" s="156">
        <v>0.19595391903984899</v>
      </c>
      <c r="W35" s="160">
        <v>882.61306364070094</v>
      </c>
      <c r="X35" s="156">
        <v>1.95409376774144E-2</v>
      </c>
      <c r="Y35" s="119">
        <v>19803.268478131398</v>
      </c>
      <c r="Z35" s="156">
        <v>1.9540772905228699E-2</v>
      </c>
      <c r="AA35" s="161">
        <v>129506.702926</v>
      </c>
      <c r="AB35" s="127">
        <v>9.8386210956500006E-2</v>
      </c>
      <c r="AC35" s="157">
        <v>12262.497355899999</v>
      </c>
      <c r="AD35" s="160">
        <v>3.965865658E-2</v>
      </c>
      <c r="AE35" s="119">
        <v>32065.765834032001</v>
      </c>
      <c r="AF35" s="156">
        <v>2.4270240857276401E-2</v>
      </c>
    </row>
    <row r="36" spans="1:32">
      <c r="B36" s="58" t="s">
        <v>129</v>
      </c>
      <c r="C36" s="104">
        <v>181.00508134029999</v>
      </c>
      <c r="D36" s="104">
        <v>3.4477225702871802E-3</v>
      </c>
      <c r="E36" s="101">
        <v>3286.9091978879201</v>
      </c>
      <c r="F36" s="101">
        <v>3.4488615440680099E-3</v>
      </c>
      <c r="G36" s="101">
        <v>4497.8604611700002</v>
      </c>
      <c r="H36">
        <v>4.5380536614900002E-3</v>
      </c>
      <c r="I36" s="115">
        <v>509.86043024200001</v>
      </c>
      <c r="J36" s="101">
        <v>1.9520926511499999E-3</v>
      </c>
      <c r="K36" s="127">
        <v>3796.7696281295498</v>
      </c>
      <c r="L36" s="156">
        <v>3.1216336489552298E-3</v>
      </c>
      <c r="M36" s="119">
        <v>13831.144365570301</v>
      </c>
      <c r="N36" s="156">
        <v>0.26056924382933</v>
      </c>
      <c r="O36" s="119">
        <v>251058.93055542</v>
      </c>
      <c r="P36" s="156">
        <v>0.26054796897969001</v>
      </c>
      <c r="Q36" s="161">
        <v>290629.41327000002</v>
      </c>
      <c r="R36" s="127">
        <v>0.29322647000699997</v>
      </c>
      <c r="S36" s="157">
        <v>17788.160596099999</v>
      </c>
      <c r="T36" s="160">
        <v>6.8035177727199997E-2</v>
      </c>
      <c r="U36" s="143">
        <v>268847.09115149401</v>
      </c>
      <c r="V36" s="156">
        <v>0.219220523350487</v>
      </c>
      <c r="W36" s="127">
        <v>838.04987232522001</v>
      </c>
      <c r="X36" s="156">
        <v>1.57782713377819E-2</v>
      </c>
      <c r="Y36" s="127">
        <v>15212.583974307199</v>
      </c>
      <c r="Z36" s="156">
        <v>1.5777544273851501E-2</v>
      </c>
      <c r="AA36" s="161">
        <v>116235.836268</v>
      </c>
      <c r="AB36" s="127">
        <v>0.117274515802</v>
      </c>
      <c r="AC36" s="157">
        <v>10953.2849298</v>
      </c>
      <c r="AD36" s="160">
        <v>4.1739730619E-2</v>
      </c>
      <c r="AE36" s="127">
        <v>26165.868904061099</v>
      </c>
      <c r="AF36" s="156">
        <v>2.1370084146725601E-2</v>
      </c>
    </row>
    <row r="37" spans="1:32">
      <c r="B37" s="58" t="s">
        <v>130</v>
      </c>
      <c r="C37" s="104">
        <v>105.70782933380001</v>
      </c>
      <c r="D37" s="104">
        <v>2.0313965183210501E-3</v>
      </c>
      <c r="E37" s="101">
        <v>1494.0597474968799</v>
      </c>
      <c r="F37" s="101">
        <v>2.0320465884469999E-3</v>
      </c>
      <c r="G37" s="101">
        <v>2449.26484751</v>
      </c>
      <c r="H37">
        <v>3.7511966045099998E-3</v>
      </c>
      <c r="I37" s="115">
        <v>284.43542840499998</v>
      </c>
      <c r="J37" s="101">
        <v>1.48048820426E-3</v>
      </c>
      <c r="K37" s="119">
        <v>1778.49517590198</v>
      </c>
      <c r="L37" s="156">
        <v>1.91539615485871E-3</v>
      </c>
      <c r="M37" s="119">
        <v>15464.001173111499</v>
      </c>
      <c r="N37" s="156">
        <v>0.29469746951673897</v>
      </c>
      <c r="O37" s="119">
        <v>218473.285750385</v>
      </c>
      <c r="P37" s="156">
        <v>0.29466664053021802</v>
      </c>
      <c r="Q37" s="161">
        <v>228186.44747300001</v>
      </c>
      <c r="R37" s="127">
        <v>0.34948116937200002</v>
      </c>
      <c r="S37" s="157">
        <v>14611.519979500001</v>
      </c>
      <c r="T37" s="160">
        <v>7.6078068086600004E-2</v>
      </c>
      <c r="U37" s="143">
        <v>233084.805729844</v>
      </c>
      <c r="V37" s="156">
        <v>0.24945948942202001</v>
      </c>
      <c r="W37" s="119">
        <v>917.10478226324199</v>
      </c>
      <c r="X37" s="156">
        <v>1.7482388491224101E-2</v>
      </c>
      <c r="Y37" s="119">
        <v>12958.5817438168</v>
      </c>
      <c r="Z37" s="156">
        <v>1.74830598587726E-2</v>
      </c>
      <c r="AA37" s="166">
        <v>89277.835653500006</v>
      </c>
      <c r="AB37" s="127">
        <v>0.13673433737499999</v>
      </c>
      <c r="AC37" s="157">
        <v>8473.4474418999998</v>
      </c>
      <c r="AD37" s="160">
        <v>4.3964858034799999E-2</v>
      </c>
      <c r="AE37" s="119">
        <v>21432.0291857181</v>
      </c>
      <c r="AF37" s="156">
        <v>2.2976685999693401E-2</v>
      </c>
    </row>
    <row r="38" spans="1:32">
      <c r="B38" s="58" t="s">
        <v>131</v>
      </c>
      <c r="C38" s="104">
        <v>15.355707013142</v>
      </c>
      <c r="D38" s="104">
        <v>1.74097281899589E-4</v>
      </c>
      <c r="E38" s="101">
        <v>146.820219815369</v>
      </c>
      <c r="F38" s="101">
        <v>1.9458619989132299E-4</v>
      </c>
      <c r="G38" s="115">
        <v>223.494876761</v>
      </c>
      <c r="H38">
        <v>3.94870356011E-4</v>
      </c>
      <c r="I38" s="102">
        <v>38.111415850599997</v>
      </c>
      <c r="J38" s="101">
        <v>1.94780901263E-4</v>
      </c>
      <c r="K38" s="127">
        <v>184.931635665942</v>
      </c>
      <c r="L38" s="156">
        <v>1.9463565539372399E-4</v>
      </c>
      <c r="M38" s="127">
        <v>28458.944273070199</v>
      </c>
      <c r="N38" s="156">
        <v>0.32253228700518899</v>
      </c>
      <c r="O38" s="143">
        <v>242589.32071669801</v>
      </c>
      <c r="P38" s="156">
        <v>0.32126257918589801</v>
      </c>
      <c r="Q38" s="161">
        <v>224289.23339000001</v>
      </c>
      <c r="R38" s="127">
        <v>0.39627372016000001</v>
      </c>
      <c r="S38" s="157">
        <v>14951.370504099999</v>
      </c>
      <c r="T38" s="160">
        <v>7.6544518112500001E-2</v>
      </c>
      <c r="U38" s="143">
        <v>257540.691220829</v>
      </c>
      <c r="V38" s="156">
        <v>0.27087860743056302</v>
      </c>
      <c r="W38" s="160">
        <v>1315.8142669630699</v>
      </c>
      <c r="X38" s="156">
        <v>1.49136961402987E-2</v>
      </c>
      <c r="Y38" s="119">
        <v>11514.1408032991</v>
      </c>
      <c r="Z38" s="156">
        <v>1.52502729720429E-2</v>
      </c>
      <c r="AA38" s="166">
        <v>86311.593020700006</v>
      </c>
      <c r="AB38" s="127">
        <v>0.15249513651400001</v>
      </c>
      <c r="AC38" s="157">
        <v>8231.2975695000005</v>
      </c>
      <c r="AD38" s="160">
        <v>4.2011757379299998E-2</v>
      </c>
      <c r="AE38" s="119">
        <v>19745.4383727965</v>
      </c>
      <c r="AF38" s="156">
        <v>2.0777055242265401E-2</v>
      </c>
    </row>
    <row r="39" spans="1:32">
      <c r="B39" s="97" t="s">
        <v>132</v>
      </c>
      <c r="C39" s="108">
        <v>17250.130490858501</v>
      </c>
      <c r="D39" s="108">
        <v>1.27775312252134E-2</v>
      </c>
      <c r="E39" s="188">
        <v>1035605.4059381899</v>
      </c>
      <c r="F39" s="184">
        <v>1.1502988081051199E-2</v>
      </c>
      <c r="G39" s="189">
        <v>565073.18394200003</v>
      </c>
      <c r="H39" s="195">
        <v>6.1756845310499998E-3</v>
      </c>
      <c r="I39" s="186">
        <v>55272.364879300003</v>
      </c>
      <c r="J39" s="184">
        <v>5.4763179881599997E-3</v>
      </c>
      <c r="K39" s="167">
        <v>1090877.7708175301</v>
      </c>
      <c r="L39" s="168">
        <v>1.0894318462874499E-2</v>
      </c>
      <c r="M39" s="169">
        <v>97694.951306300005</v>
      </c>
      <c r="N39" s="168">
        <v>7.2085029884986704E-2</v>
      </c>
      <c r="O39" s="149">
        <v>2206863.22883522</v>
      </c>
      <c r="P39" s="168">
        <v>2.4466947283286199E-2</v>
      </c>
      <c r="Q39" s="170">
        <v>2992088.1179200001</v>
      </c>
      <c r="R39" s="171">
        <v>3.2700499337999997E-2</v>
      </c>
      <c r="S39" s="170">
        <v>181475.94360999999</v>
      </c>
      <c r="T39" s="172">
        <v>1.7981963497799999E-2</v>
      </c>
      <c r="U39" s="167">
        <v>2388339.1724448102</v>
      </c>
      <c r="V39" s="168">
        <v>2.3812212017865899E-2</v>
      </c>
      <c r="W39" s="171">
        <v>6154.70176573343</v>
      </c>
      <c r="X39" s="168">
        <v>4.5397869490611999E-3</v>
      </c>
      <c r="Y39" s="169">
        <v>148162.51085550201</v>
      </c>
      <c r="Z39" s="168">
        <v>1.6422376351067E-3</v>
      </c>
      <c r="AA39" s="168">
        <v>1706931.7385499999</v>
      </c>
      <c r="AB39" s="172">
        <v>1.86550728571E-2</v>
      </c>
      <c r="AC39" s="173">
        <v>148991.890204</v>
      </c>
      <c r="AD39" s="172">
        <v>1.4701503761899999E-2</v>
      </c>
      <c r="AE39" s="149">
        <v>297154.40105939098</v>
      </c>
      <c r="AF39" s="168">
        <v>2.9620737086900502E-3</v>
      </c>
    </row>
    <row r="40" spans="1:32">
      <c r="A40" s="30">
        <v>1992</v>
      </c>
      <c r="B40" s="58" t="s">
        <v>115</v>
      </c>
      <c r="C40" s="104">
        <v>3372.4194313078001</v>
      </c>
      <c r="D40" s="104">
        <v>8.2955595204835201E-3</v>
      </c>
      <c r="E40" s="101">
        <v>289020.83677505999</v>
      </c>
      <c r="F40" s="101">
        <v>8.2955298827434402E-3</v>
      </c>
      <c r="G40" s="130">
        <v>18033.9660368</v>
      </c>
      <c r="H40" s="101">
        <v>1.47145463302E-3</v>
      </c>
      <c r="I40" s="191">
        <v>2195.4278519999998</v>
      </c>
      <c r="J40" s="101">
        <v>2.4797650000000001E-3</v>
      </c>
      <c r="K40" s="155">
        <v>291216.26462672802</v>
      </c>
      <c r="L40" s="156">
        <v>8.1491574228643206E-3</v>
      </c>
      <c r="M40" s="127">
        <v>1798.1715158627601</v>
      </c>
      <c r="N40" s="156">
        <v>4.4219981272346004E-3</v>
      </c>
      <c r="O40" s="119">
        <v>154105.66973427701</v>
      </c>
      <c r="P40" s="156">
        <v>4.4219816287423301E-3</v>
      </c>
      <c r="Q40" s="157">
        <v>29047.172498399999</v>
      </c>
      <c r="R40" s="156">
        <v>2.3699467467600001E-3</v>
      </c>
      <c r="S40" s="158">
        <v>2791.1670154899998</v>
      </c>
      <c r="T40" s="156">
        <v>3.1478828630199999E-3</v>
      </c>
      <c r="U40" s="119">
        <v>156896.83674977001</v>
      </c>
      <c r="V40" s="156">
        <v>4.3896059743520803E-3</v>
      </c>
      <c r="W40" s="156">
        <v>44.815965000523597</v>
      </c>
      <c r="X40" s="156">
        <v>1.10243907429626E-4</v>
      </c>
      <c r="Y40" s="127">
        <v>3840.69270479841</v>
      </c>
      <c r="Z40" s="156">
        <v>1.10240780829429E-4</v>
      </c>
      <c r="AA40" s="158">
        <v>947.91479237199997</v>
      </c>
      <c r="AB40" s="159">
        <v>7.7341408657200002E-5</v>
      </c>
      <c r="AC40" s="155">
        <v>46.580387519600002</v>
      </c>
      <c r="AD40" s="159">
        <v>5.1893801947399999E-5</v>
      </c>
      <c r="AE40" s="127">
        <v>3887.2730923180002</v>
      </c>
      <c r="AF40" s="156">
        <v>1.0880098229618701E-4</v>
      </c>
    </row>
    <row r="41" spans="1:32">
      <c r="B41" s="58" t="s">
        <v>116</v>
      </c>
      <c r="C41" s="105">
        <v>68.526371344400005</v>
      </c>
      <c r="D41" s="104">
        <v>2.3964980951287902E-3</v>
      </c>
      <c r="E41" s="101">
        <v>5535.8931201962196</v>
      </c>
      <c r="F41" s="101">
        <v>2.3964837471258699E-3</v>
      </c>
      <c r="G41" s="115">
        <v>2015.0433107599999</v>
      </c>
      <c r="H41" s="101">
        <v>1.5721786224599999E-4</v>
      </c>
      <c r="I41" s="192">
        <v>393.43303072800001</v>
      </c>
      <c r="J41" s="101">
        <v>4.1129200000000001E-4</v>
      </c>
      <c r="K41" s="119">
        <v>5929.3261509241402</v>
      </c>
      <c r="L41" s="156">
        <v>1.8122031469741901E-3</v>
      </c>
      <c r="M41" s="160">
        <v>299.35497136514601</v>
      </c>
      <c r="N41" s="156">
        <v>1.04675016571378E-2</v>
      </c>
      <c r="O41" s="127">
        <v>24182.880979510999</v>
      </c>
      <c r="P41" s="156">
        <v>1.04672368821997E-2</v>
      </c>
      <c r="Q41" s="161">
        <v>75443.648197699993</v>
      </c>
      <c r="R41" s="156">
        <v>5.8861373357000004E-3</v>
      </c>
      <c r="S41" s="157">
        <v>5439.4312816299998</v>
      </c>
      <c r="T41" s="156">
        <v>5.6451324289500003E-3</v>
      </c>
      <c r="U41" s="119">
        <v>29622.312261141498</v>
      </c>
      <c r="V41" s="156">
        <v>9.0478611352236005E-3</v>
      </c>
      <c r="W41" s="156">
        <v>12.9006701260897</v>
      </c>
      <c r="X41" s="156">
        <v>4.5113543048456501E-4</v>
      </c>
      <c r="Y41" s="160">
        <v>1042.0824269715599</v>
      </c>
      <c r="Z41" s="156">
        <v>4.5109102078366898E-4</v>
      </c>
      <c r="AA41" s="161">
        <v>10653.711464</v>
      </c>
      <c r="AB41" s="156">
        <v>8.3121372339900002E-4</v>
      </c>
      <c r="AC41" s="157">
        <v>508.29368793600003</v>
      </c>
      <c r="AD41" s="156">
        <v>5.2293301687199995E-4</v>
      </c>
      <c r="AE41" s="127">
        <v>1550.3761149071699</v>
      </c>
      <c r="AF41" s="156">
        <v>4.7275271944430898E-4</v>
      </c>
    </row>
    <row r="42" spans="1:32">
      <c r="B42" s="58" t="s">
        <v>117</v>
      </c>
      <c r="C42" s="104">
        <v>1.4918774427899999</v>
      </c>
      <c r="D42" s="104">
        <v>1.1320202318054299E-4</v>
      </c>
      <c r="E42" s="101">
        <v>112.594439787627</v>
      </c>
      <c r="F42" s="101">
        <v>1.1320247735291E-4</v>
      </c>
      <c r="G42" s="102">
        <v>57.754224535799999</v>
      </c>
      <c r="H42" s="125">
        <v>5.1006535301900004E-6</v>
      </c>
      <c r="I42" s="193">
        <v>9.7745507566499992</v>
      </c>
      <c r="J42" s="101">
        <v>1.11129772918E-5</v>
      </c>
      <c r="K42" s="119">
        <v>122.368990544274</v>
      </c>
      <c r="L42" s="156">
        <v>6.5346011270719202E-5</v>
      </c>
      <c r="M42" s="156">
        <v>269.85354103564799</v>
      </c>
      <c r="N42" s="156">
        <v>2.04334834060786E-2</v>
      </c>
      <c r="O42" s="127">
        <v>20366.155204761599</v>
      </c>
      <c r="P42" s="156">
        <v>2.04334309905643E-2</v>
      </c>
      <c r="Q42" s="161">
        <v>93248.745410200005</v>
      </c>
      <c r="R42" s="156">
        <v>8.2356531278500004E-3</v>
      </c>
      <c r="S42" s="157">
        <v>6237.7304244999996</v>
      </c>
      <c r="T42" s="160">
        <v>7.1070101168499997E-3</v>
      </c>
      <c r="U42" s="119">
        <v>26603.8856292614</v>
      </c>
      <c r="V42" s="156">
        <v>1.4205863301812401E-2</v>
      </c>
      <c r="W42" s="160">
        <v>30.887316332023001</v>
      </c>
      <c r="X42" s="156">
        <v>2.3374191049666902E-3</v>
      </c>
      <c r="Y42" s="143">
        <v>2330.97738770247</v>
      </c>
      <c r="Z42" s="156">
        <v>2.3372889710907801E-3</v>
      </c>
      <c r="AA42" s="157">
        <v>38385.758972800002</v>
      </c>
      <c r="AB42" s="156">
        <v>3.3901988583700002E-3</v>
      </c>
      <c r="AC42" s="158">
        <v>1984.00977749</v>
      </c>
      <c r="AD42" s="156">
        <v>2.2519233304700002E-3</v>
      </c>
      <c r="AE42" s="127">
        <v>4314.9871651876601</v>
      </c>
      <c r="AF42" s="156">
        <v>2.2974152802617501E-3</v>
      </c>
    </row>
    <row r="43" spans="1:32">
      <c r="B43" s="98" t="s">
        <v>118</v>
      </c>
      <c r="C43" s="107">
        <v>358.07898046830002</v>
      </c>
      <c r="D43" s="104">
        <v>2.40361989313112E-2</v>
      </c>
      <c r="E43" s="101">
        <v>25213.877354110398</v>
      </c>
      <c r="F43" s="101">
        <v>2.40339054752867E-2</v>
      </c>
      <c r="G43" s="130">
        <v>41430.442365399998</v>
      </c>
      <c r="H43" s="101">
        <v>4.1086525789700004E-3</v>
      </c>
      <c r="I43" s="194">
        <v>3759.3502939999998</v>
      </c>
      <c r="J43" s="101">
        <v>4.1746660781300004E-3</v>
      </c>
      <c r="K43" s="140">
        <v>28973.2276480662</v>
      </c>
      <c r="L43" s="162">
        <v>1.4853187788416201E-2</v>
      </c>
      <c r="M43" s="163">
        <v>456.88341427992702</v>
      </c>
      <c r="N43" s="162">
        <v>3.02607317258601E-2</v>
      </c>
      <c r="O43" s="134">
        <v>32173.568774959502</v>
      </c>
      <c r="P43" s="162">
        <v>3.0260129859285501E-2</v>
      </c>
      <c r="Q43" s="164">
        <v>153635.330219</v>
      </c>
      <c r="R43" s="163">
        <v>1.5235919499E-2</v>
      </c>
      <c r="S43" s="165">
        <v>9566.3547966599999</v>
      </c>
      <c r="T43" s="163">
        <v>1.05967436621E-2</v>
      </c>
      <c r="U43" s="140">
        <v>41739.923571624298</v>
      </c>
      <c r="V43" s="162">
        <v>2.12514970069657E-2</v>
      </c>
      <c r="W43" s="162">
        <v>59.620666672509699</v>
      </c>
      <c r="X43" s="162">
        <v>3.9497903587687897E-3</v>
      </c>
      <c r="Y43" s="141">
        <v>4198.4450127383898</v>
      </c>
      <c r="Z43" s="162">
        <v>3.9496909073929703E-3</v>
      </c>
      <c r="AA43" s="164">
        <v>82902.610965</v>
      </c>
      <c r="AB43" s="162">
        <v>8.2214152914099996E-3</v>
      </c>
      <c r="AC43" s="165">
        <v>4790.39105096</v>
      </c>
      <c r="AD43" s="162">
        <v>5.2947464098099997E-3</v>
      </c>
      <c r="AE43" s="141">
        <v>8988.8360636988</v>
      </c>
      <c r="AF43" s="162">
        <v>4.57289281729831E-3</v>
      </c>
    </row>
    <row r="44" spans="1:32">
      <c r="B44" s="98" t="s">
        <v>119</v>
      </c>
      <c r="C44" s="107">
        <v>2067.2166883765999</v>
      </c>
      <c r="D44" s="104">
        <v>0.103168511884279</v>
      </c>
      <c r="E44" s="102">
        <v>135401.98794000101</v>
      </c>
      <c r="F44" s="101">
        <v>0.103168032292175</v>
      </c>
      <c r="G44" s="145">
        <v>150986.44715699999</v>
      </c>
      <c r="H44" s="101">
        <v>1.7428325046899999E-2</v>
      </c>
      <c r="I44" s="101">
        <v>13488.7702453</v>
      </c>
      <c r="J44" s="101">
        <v>1.50143859141E-2</v>
      </c>
      <c r="K44" s="140">
        <v>148890.75818527301</v>
      </c>
      <c r="L44" s="162">
        <v>6.7285082474910995E-2</v>
      </c>
      <c r="M44" s="163">
        <v>631.03120975643799</v>
      </c>
      <c r="N44" s="162">
        <v>3.1169524963353099E-2</v>
      </c>
      <c r="O44" s="138">
        <v>41332.467993896797</v>
      </c>
      <c r="P44" s="162">
        <v>3.1169487133164302E-2</v>
      </c>
      <c r="Q44" s="164">
        <v>122074.190366</v>
      </c>
      <c r="R44" s="141">
        <v>1.4090986277200001E-2</v>
      </c>
      <c r="S44" s="165">
        <v>7756.4918455300003</v>
      </c>
      <c r="T44" s="162">
        <v>8.6236687041900007E-3</v>
      </c>
      <c r="U44" s="140">
        <v>49088.959839424402</v>
      </c>
      <c r="V44" s="162">
        <v>2.2050512311210999E-2</v>
      </c>
      <c r="W44" s="163">
        <v>46.3595945629243</v>
      </c>
      <c r="X44" s="162">
        <v>2.2892922407458001E-3</v>
      </c>
      <c r="Y44" s="138">
        <v>3036.3994321063301</v>
      </c>
      <c r="Z44" s="162">
        <v>2.2891774458853099E-3</v>
      </c>
      <c r="AA44" s="164">
        <v>108571.383317</v>
      </c>
      <c r="AB44" s="163">
        <v>1.2532365927500001E-2</v>
      </c>
      <c r="AC44" s="165">
        <v>7250.9015916600001</v>
      </c>
      <c r="AD44" s="140">
        <v>8.0325102138699995E-3</v>
      </c>
      <c r="AE44" s="140">
        <v>10287.3010237652</v>
      </c>
      <c r="AF44" s="162">
        <v>4.6237890759954596E-3</v>
      </c>
    </row>
    <row r="45" spans="1:32">
      <c r="B45" s="98" t="s">
        <v>120</v>
      </c>
      <c r="C45" s="107">
        <v>3380.5768475107002</v>
      </c>
      <c r="D45" s="104">
        <v>0.159966922916875</v>
      </c>
      <c r="E45" s="114">
        <v>204940.47696683899</v>
      </c>
      <c r="F45" s="101">
        <v>0.159966922916875</v>
      </c>
      <c r="G45" s="145">
        <v>159371.949887</v>
      </c>
      <c r="H45" s="101">
        <v>2.2052751524800001E-2</v>
      </c>
      <c r="I45" s="101">
        <v>14508.518692400001</v>
      </c>
      <c r="J45" s="101">
        <v>1.75509195064E-2</v>
      </c>
      <c r="K45" s="138">
        <v>219448.99565919899</v>
      </c>
      <c r="L45" s="162">
        <v>0.104056910348598</v>
      </c>
      <c r="M45" s="163">
        <v>601.31765335665</v>
      </c>
      <c r="N45" s="162">
        <v>2.8396119504537298E-2</v>
      </c>
      <c r="O45" s="140">
        <v>36453.638608522102</v>
      </c>
      <c r="P45" s="162">
        <v>2.8396119504537298E-2</v>
      </c>
      <c r="Q45" s="164">
        <v>122384.442536</v>
      </c>
      <c r="R45" s="163">
        <v>1.69347387958E-2</v>
      </c>
      <c r="S45" s="165">
        <v>7744.2912301599999</v>
      </c>
      <c r="T45" s="163">
        <v>9.3583312422000006E-3</v>
      </c>
      <c r="U45" s="140">
        <v>44197.929838677599</v>
      </c>
      <c r="V45" s="162">
        <v>2.09256159688763E-2</v>
      </c>
      <c r="W45" s="162">
        <v>68.696347751842893</v>
      </c>
      <c r="X45" s="162">
        <v>3.2371475109718899E-3</v>
      </c>
      <c r="Y45" s="163">
        <v>4164.5739497119803</v>
      </c>
      <c r="Z45" s="162">
        <v>3.2371475109718899E-3</v>
      </c>
      <c r="AA45" s="164">
        <v>127517.566433</v>
      </c>
      <c r="AB45" s="163">
        <v>1.7644999864700001E-2</v>
      </c>
      <c r="AC45" s="165">
        <v>9526.4036240700007</v>
      </c>
      <c r="AD45" s="163">
        <v>1.14745117811E-2</v>
      </c>
      <c r="AE45" s="141">
        <v>13690.9775737782</v>
      </c>
      <c r="AF45" s="162">
        <v>6.4806215364181397E-3</v>
      </c>
    </row>
    <row r="46" spans="1:32">
      <c r="B46" s="98" t="s">
        <v>121</v>
      </c>
      <c r="C46" s="107">
        <v>3229.8461451063999</v>
      </c>
      <c r="D46" s="104">
        <v>0.15887038949039101</v>
      </c>
      <c r="E46" s="114">
        <v>179818.409940718</v>
      </c>
      <c r="F46" s="101">
        <v>0.15886795949237301</v>
      </c>
      <c r="G46" s="145">
        <v>133759.11834700001</v>
      </c>
      <c r="H46" s="101">
        <v>2.2403290042899999E-2</v>
      </c>
      <c r="I46" s="101">
        <v>12208.197330499999</v>
      </c>
      <c r="J46" s="101">
        <v>1.6410118356400001E-2</v>
      </c>
      <c r="K46" s="138">
        <v>192026.60727121599</v>
      </c>
      <c r="L46" s="162">
        <v>0.102328872920162</v>
      </c>
      <c r="M46" s="163">
        <v>842.54626096620302</v>
      </c>
      <c r="N46" s="162">
        <v>4.1196793456823998E-2</v>
      </c>
      <c r="O46" s="141">
        <v>46908.943416348899</v>
      </c>
      <c r="P46" s="162">
        <v>4.1197052993699697E-2</v>
      </c>
      <c r="Q46" s="164">
        <v>121069.324007</v>
      </c>
      <c r="R46" s="141">
        <v>2.0277897822500002E-2</v>
      </c>
      <c r="S46" s="165">
        <v>7672.2279409700004</v>
      </c>
      <c r="T46" s="163">
        <v>1.0303374708500001E-2</v>
      </c>
      <c r="U46" s="140">
        <v>54581.171357318599</v>
      </c>
      <c r="V46" s="162">
        <v>2.8969271697847701E-2</v>
      </c>
      <c r="W46" s="162">
        <v>70.649394876831494</v>
      </c>
      <c r="X46" s="162">
        <v>3.4559106518915399E-3</v>
      </c>
      <c r="Y46" s="141">
        <v>3933.35449166737</v>
      </c>
      <c r="Z46" s="162">
        <v>3.4558745870678798E-3</v>
      </c>
      <c r="AA46" s="164">
        <v>134316.02434100001</v>
      </c>
      <c r="AB46" s="163">
        <v>2.2496529577100001E-2</v>
      </c>
      <c r="AC46" s="165">
        <v>10953.6858207</v>
      </c>
      <c r="AD46" s="163">
        <v>1.46703116504E-2</v>
      </c>
      <c r="AE46" s="140">
        <v>14887.0403123948</v>
      </c>
      <c r="AF46" s="162">
        <v>7.9098388747140397E-3</v>
      </c>
    </row>
    <row r="47" spans="1:32">
      <c r="B47" s="98" t="s">
        <v>122</v>
      </c>
      <c r="C47" s="109">
        <v>2710.3610850980999</v>
      </c>
      <c r="D47" s="104">
        <v>0.134280294511371</v>
      </c>
      <c r="E47" s="102">
        <v>137544.777150198</v>
      </c>
      <c r="F47" s="101">
        <v>0.134275044038587</v>
      </c>
      <c r="G47" s="130">
        <v>96802.564469000004</v>
      </c>
      <c r="H47" s="101">
        <v>2.0060291155899999E-2</v>
      </c>
      <c r="I47" s="101">
        <v>9521.71447248</v>
      </c>
      <c r="J47" s="101">
        <v>1.46378862972E-2</v>
      </c>
      <c r="K47" s="138">
        <v>147066.49162267399</v>
      </c>
      <c r="L47" s="162">
        <v>8.7679031726696902E-2</v>
      </c>
      <c r="M47" s="141">
        <v>1138.8576423925399</v>
      </c>
      <c r="N47" s="162">
        <v>5.5944512396680003E-2</v>
      </c>
      <c r="O47" s="140">
        <v>57797.4884762609</v>
      </c>
      <c r="P47" s="162">
        <v>5.5945151382724698E-2</v>
      </c>
      <c r="Q47" s="164">
        <v>125985.811713</v>
      </c>
      <c r="R47" s="141">
        <v>2.61078885712E-2</v>
      </c>
      <c r="S47" s="165">
        <v>8047.16461592</v>
      </c>
      <c r="T47" s="163">
        <v>1.23521935841E-2</v>
      </c>
      <c r="U47" s="140">
        <v>65844.653092185807</v>
      </c>
      <c r="V47" s="162">
        <v>3.9029089808604901E-2</v>
      </c>
      <c r="W47" s="162">
        <v>68.828123747823099</v>
      </c>
      <c r="X47" s="162">
        <v>3.3777091403993202E-3</v>
      </c>
      <c r="Y47" s="141">
        <v>3493.3740891970801</v>
      </c>
      <c r="Z47" s="162">
        <v>3.3780563596408101E-3</v>
      </c>
      <c r="AA47" s="164">
        <v>133762.95656200001</v>
      </c>
      <c r="AB47" s="163">
        <v>2.7719540607399999E-2</v>
      </c>
      <c r="AC47" s="165">
        <v>11592.869520099999</v>
      </c>
      <c r="AD47" s="163">
        <v>1.7747925256799999E-2</v>
      </c>
      <c r="AE47" s="138">
        <v>15086.2436093408</v>
      </c>
      <c r="AF47" s="162">
        <v>8.9715720159781898E-3</v>
      </c>
    </row>
    <row r="48" spans="1:32">
      <c r="B48" s="98" t="s">
        <v>123</v>
      </c>
      <c r="C48" s="107">
        <v>2196.1063148464</v>
      </c>
      <c r="D48" s="104">
        <v>0.10469982673558</v>
      </c>
      <c r="E48" s="114">
        <v>100669.771422998</v>
      </c>
      <c r="F48" s="101">
        <v>0.10469500868722401</v>
      </c>
      <c r="G48" s="130">
        <v>68104.533045499993</v>
      </c>
      <c r="H48" s="101">
        <v>1.7404383519800001E-2</v>
      </c>
      <c r="I48" s="101">
        <v>7571.0997022800002</v>
      </c>
      <c r="J48" s="101">
        <v>1.3011529263099999E-2</v>
      </c>
      <c r="K48" s="134">
        <v>108240.87112527899</v>
      </c>
      <c r="L48" s="162">
        <v>7.0023406600015506E-2</v>
      </c>
      <c r="M48" s="141">
        <v>1726.6969516177901</v>
      </c>
      <c r="N48" s="162">
        <v>8.1174503114887803E-2</v>
      </c>
      <c r="O48" s="140">
        <v>79156.563265739402</v>
      </c>
      <c r="P48" s="162">
        <v>8.1175389833585299E-2</v>
      </c>
      <c r="Q48" s="164">
        <v>182515.57567699999</v>
      </c>
      <c r="R48" s="163">
        <v>4.6642694822899997E-2</v>
      </c>
      <c r="S48" s="165">
        <v>9697.9419853300005</v>
      </c>
      <c r="T48" s="163">
        <v>1.66581625161E-2</v>
      </c>
      <c r="U48" s="140">
        <v>88854.505251067603</v>
      </c>
      <c r="V48" s="162">
        <v>5.6983617687449598E-2</v>
      </c>
      <c r="W48" s="163">
        <v>149.70070180233401</v>
      </c>
      <c r="X48" s="162">
        <v>7.0356738478497601E-3</v>
      </c>
      <c r="Y48" s="140">
        <v>6862.6502113754204</v>
      </c>
      <c r="Z48" s="162">
        <v>7.0357070152553599E-3</v>
      </c>
      <c r="AA48" s="164">
        <v>132306.46299</v>
      </c>
      <c r="AB48" s="163">
        <v>3.38115196605E-2</v>
      </c>
      <c r="AC48" s="165">
        <v>12063.0595505</v>
      </c>
      <c r="AD48" s="163">
        <v>2.0665678707699999E-2</v>
      </c>
      <c r="AE48" s="140">
        <v>18925.709761836701</v>
      </c>
      <c r="AF48" s="162">
        <v>1.21694327887206E-2</v>
      </c>
    </row>
    <row r="49" spans="1:32">
      <c r="B49" s="98" t="s">
        <v>124</v>
      </c>
      <c r="C49" s="107">
        <v>1585.8665217161999</v>
      </c>
      <c r="D49" s="104">
        <v>7.0212333003871905E-2</v>
      </c>
      <c r="E49" s="101">
        <v>64996.308036844697</v>
      </c>
      <c r="F49" s="101">
        <v>7.0212333003871905E-2</v>
      </c>
      <c r="G49" s="130">
        <v>37409.851186499996</v>
      </c>
      <c r="H49" s="101">
        <v>1.15423292984E-2</v>
      </c>
      <c r="I49" s="101">
        <v>4689.9854816899997</v>
      </c>
      <c r="J49" s="101">
        <v>8.9837866327299992E-3</v>
      </c>
      <c r="K49" s="138">
        <v>69686.293518538107</v>
      </c>
      <c r="L49" s="162">
        <v>4.7989493620922398E-2</v>
      </c>
      <c r="M49" s="141">
        <v>2481.3297099790202</v>
      </c>
      <c r="N49" s="162">
        <v>0.108293142205228</v>
      </c>
      <c r="O49" s="134">
        <v>101696.62324180899</v>
      </c>
      <c r="P49" s="162">
        <v>0.108293142205228</v>
      </c>
      <c r="Q49" s="164">
        <v>206487.915328</v>
      </c>
      <c r="R49" s="163">
        <v>6.3709050653900007E-2</v>
      </c>
      <c r="S49" s="164">
        <v>10990.648685100001</v>
      </c>
      <c r="T49" s="163">
        <v>2.1012958120100001E-2</v>
      </c>
      <c r="U49" s="140">
        <v>112687.27192687101</v>
      </c>
      <c r="V49" s="162">
        <v>7.6920078144944504E-2</v>
      </c>
      <c r="W49" s="163">
        <v>229.290849607383</v>
      </c>
      <c r="X49" s="162">
        <v>1.00058685156588E-2</v>
      </c>
      <c r="Y49" s="141">
        <v>9397.4231040475006</v>
      </c>
      <c r="Z49" s="162">
        <v>1.00058685156588E-2</v>
      </c>
      <c r="AA49" s="164">
        <v>136969.356356</v>
      </c>
      <c r="AB49" s="163">
        <v>4.22600244655E-2</v>
      </c>
      <c r="AC49" s="165">
        <v>13046.033334100001</v>
      </c>
      <c r="AD49" s="141">
        <v>2.4852150410399999E-2</v>
      </c>
      <c r="AE49" s="141">
        <v>22443.456438176199</v>
      </c>
      <c r="AF49" s="162">
        <v>1.53677219466657E-2</v>
      </c>
    </row>
    <row r="50" spans="1:32">
      <c r="B50" s="98" t="s">
        <v>125</v>
      </c>
      <c r="C50" s="107">
        <v>1033.3033945356999</v>
      </c>
      <c r="D50" s="104">
        <v>3.7566600338890199E-2</v>
      </c>
      <c r="E50" s="114">
        <v>37442.624214170399</v>
      </c>
      <c r="F50" s="101">
        <v>3.7567186038890497E-2</v>
      </c>
      <c r="G50" s="130">
        <v>25378.124264300001</v>
      </c>
      <c r="H50" s="101">
        <v>9.2048471981300006E-3</v>
      </c>
      <c r="I50" s="115">
        <v>3110.85330952</v>
      </c>
      <c r="J50" s="101">
        <v>6.5067697428900003E-3</v>
      </c>
      <c r="K50" s="138">
        <v>40553.477523686597</v>
      </c>
      <c r="L50" s="162">
        <v>2.7413453328168601E-2</v>
      </c>
      <c r="M50" s="141">
        <v>4061.04154175341</v>
      </c>
      <c r="N50" s="162">
        <v>0.145107142653286</v>
      </c>
      <c r="O50" s="140">
        <v>147149.96049892399</v>
      </c>
      <c r="P50" s="162">
        <v>0.145104171739842</v>
      </c>
      <c r="Q50" s="164">
        <v>231636.58889399999</v>
      </c>
      <c r="R50" s="163">
        <v>8.4016285732500001E-2</v>
      </c>
      <c r="S50" s="165">
        <v>12616.9176556</v>
      </c>
      <c r="T50" s="163">
        <v>2.6349861811700001E-2</v>
      </c>
      <c r="U50" s="140">
        <v>159766.878154495</v>
      </c>
      <c r="V50" s="162">
        <v>0.106778062017932</v>
      </c>
      <c r="W50" s="138">
        <v>394.76708954946298</v>
      </c>
      <c r="X50" s="162">
        <v>1.4121570625731701E-2</v>
      </c>
      <c r="Y50" s="141">
        <v>14304.3797564098</v>
      </c>
      <c r="Z50" s="162">
        <v>1.41214532431437E-2</v>
      </c>
      <c r="AA50" s="164">
        <v>146884.34608399999</v>
      </c>
      <c r="AB50" s="163">
        <v>5.3276063351900001E-2</v>
      </c>
      <c r="AC50" s="165">
        <v>14260.058575200001</v>
      </c>
      <c r="AD50" s="163">
        <v>2.9651540783400002E-2</v>
      </c>
      <c r="AE50" s="140">
        <v>28564.438331618399</v>
      </c>
      <c r="AF50" s="162">
        <v>1.9149627199032099E-2</v>
      </c>
    </row>
    <row r="51" spans="1:32">
      <c r="B51" s="98" t="s">
        <v>126</v>
      </c>
      <c r="C51" s="107">
        <v>772.52105385309903</v>
      </c>
      <c r="D51" s="104">
        <v>2.4387755505894601E-2</v>
      </c>
      <c r="E51" s="101">
        <v>24348.473079552801</v>
      </c>
      <c r="F51" s="101">
        <v>2.4387755505894601E-2</v>
      </c>
      <c r="G51" s="130">
        <v>18434.634082799999</v>
      </c>
      <c r="H51" s="101">
        <v>8.2710661052899995E-3</v>
      </c>
      <c r="I51" s="115">
        <v>2253.17909521</v>
      </c>
      <c r="J51" s="101">
        <v>5.4301331002399996E-3</v>
      </c>
      <c r="K51" s="138">
        <v>26601.6521747632</v>
      </c>
      <c r="L51" s="162">
        <v>1.8773019063790398E-2</v>
      </c>
      <c r="M51" s="163">
        <v>5480.9772303672198</v>
      </c>
      <c r="N51" s="162">
        <v>0.17019237656869801</v>
      </c>
      <c r="O51" s="140">
        <v>172750.53654216</v>
      </c>
      <c r="P51" s="162">
        <v>0.17019237656869801</v>
      </c>
      <c r="Q51" s="164">
        <v>256981.03526999999</v>
      </c>
      <c r="R51" s="141">
        <v>0.11529967767800001</v>
      </c>
      <c r="S51" s="165">
        <v>14495.3024964</v>
      </c>
      <c r="T51" s="163">
        <v>3.4875222242999999E-2</v>
      </c>
      <c r="U51" s="140">
        <v>187245.83903858301</v>
      </c>
      <c r="V51" s="162">
        <v>0.13063741910332799</v>
      </c>
      <c r="W51" s="141">
        <v>431.17637325195602</v>
      </c>
      <c r="X51" s="162">
        <v>1.33699435624311E-2</v>
      </c>
      <c r="Y51" s="141">
        <v>13589.9031674298</v>
      </c>
      <c r="Z51" s="162">
        <v>1.33699435624311E-2</v>
      </c>
      <c r="AA51" s="164">
        <v>148772.04933899999</v>
      </c>
      <c r="AB51" s="163">
        <v>6.6749525911800001E-2</v>
      </c>
      <c r="AC51" s="165">
        <v>14374.5689623</v>
      </c>
      <c r="AD51" s="163">
        <v>3.4411294673100001E-2</v>
      </c>
      <c r="AE51" s="140">
        <v>27964.4721297623</v>
      </c>
      <c r="AF51" s="162">
        <v>1.95496594214217E-2</v>
      </c>
    </row>
    <row r="52" spans="1:32">
      <c r="B52" s="58" t="s">
        <v>127</v>
      </c>
      <c r="C52" s="104">
        <v>544.24665000820005</v>
      </c>
      <c r="D52" s="104">
        <v>1.39977226804465E-2</v>
      </c>
      <c r="E52" s="101">
        <v>14650.9402013458</v>
      </c>
      <c r="F52" s="101">
        <v>1.39986510665968E-2</v>
      </c>
      <c r="G52" s="130">
        <v>13884.177575600001</v>
      </c>
      <c r="H52" s="101">
        <v>8.0608656996699994E-3</v>
      </c>
      <c r="I52" s="102">
        <v>1686.51141893</v>
      </c>
      <c r="J52" s="101">
        <v>4.6355807533700003E-3</v>
      </c>
      <c r="K52" s="119">
        <v>16337.4516202741</v>
      </c>
      <c r="L52" s="156">
        <v>1.1556148375357801E-2</v>
      </c>
      <c r="M52" s="127">
        <v>8418.2674498546403</v>
      </c>
      <c r="N52" s="156">
        <v>0.213411717308956</v>
      </c>
      <c r="O52" s="143">
        <v>226595.16724810499</v>
      </c>
      <c r="P52" s="156">
        <v>0.213405382214784</v>
      </c>
      <c r="Q52" s="161">
        <v>280773.29474300001</v>
      </c>
      <c r="R52" s="127">
        <v>0.16301103544100001</v>
      </c>
      <c r="S52" s="157">
        <v>16230.023448800001</v>
      </c>
      <c r="T52" s="160">
        <v>4.4561561522100002E-2</v>
      </c>
      <c r="U52" s="143">
        <v>242825.190696871</v>
      </c>
      <c r="V52" s="156">
        <v>0.170019602730862</v>
      </c>
      <c r="W52" s="127">
        <v>611.44735603504</v>
      </c>
      <c r="X52" s="156">
        <v>1.5495777448505299E-2</v>
      </c>
      <c r="Y52" s="127">
        <v>16458.5417287911</v>
      </c>
      <c r="Z52" s="156">
        <v>1.54954682200402E-2</v>
      </c>
      <c r="AA52" s="161">
        <v>142312.08857299999</v>
      </c>
      <c r="AB52" s="143">
        <v>8.2623364476899996E-2</v>
      </c>
      <c r="AC52" s="157">
        <v>13585.7765421</v>
      </c>
      <c r="AD52" s="160">
        <v>3.7114330833200003E-2</v>
      </c>
      <c r="AE52" s="127">
        <v>30044.318270906999</v>
      </c>
      <c r="AF52" s="156">
        <v>2.1074450999585399E-2</v>
      </c>
    </row>
    <row r="53" spans="1:32">
      <c r="B53" s="58" t="s">
        <v>128</v>
      </c>
      <c r="C53" s="104">
        <v>410.2215848573</v>
      </c>
      <c r="D53" s="104">
        <v>9.11543372599854E-3</v>
      </c>
      <c r="E53" s="101">
        <v>9205.8010086131999</v>
      </c>
      <c r="F53" s="101">
        <v>9.1168126252945993E-3</v>
      </c>
      <c r="G53" s="101">
        <v>9662.7514449400005</v>
      </c>
      <c r="H53" s="101">
        <v>7.2898232536600001E-3</v>
      </c>
      <c r="I53" s="130">
        <v>1141.53133736</v>
      </c>
      <c r="J53" s="101">
        <v>3.6923580276599999E-3</v>
      </c>
      <c r="K53" s="119">
        <v>10347.332345975001</v>
      </c>
      <c r="L53" s="156">
        <v>7.8274872911693605E-3</v>
      </c>
      <c r="M53" s="127">
        <v>10794.2122744396</v>
      </c>
      <c r="N53" s="156">
        <v>0.23668950059914001</v>
      </c>
      <c r="O53" s="119">
        <v>242175.76227263501</v>
      </c>
      <c r="P53" s="156">
        <v>0.23666911021339099</v>
      </c>
      <c r="Q53" s="161">
        <v>300760.60772899998</v>
      </c>
      <c r="R53" s="127">
        <v>0.22690141015500001</v>
      </c>
      <c r="S53" s="157">
        <v>17830.056462299999</v>
      </c>
      <c r="T53" s="160">
        <v>5.7557161423900001E-2</v>
      </c>
      <c r="U53" s="143">
        <v>260005.81873497801</v>
      </c>
      <c r="V53" s="156">
        <v>0.19480220255737099</v>
      </c>
      <c r="W53" s="160">
        <v>896.60701178134605</v>
      </c>
      <c r="X53" s="156">
        <v>1.9672598809137298E-2</v>
      </c>
      <c r="Y53" s="119">
        <v>20117.5302214654</v>
      </c>
      <c r="Z53" s="156">
        <v>1.96723868733088E-2</v>
      </c>
      <c r="AA53" s="161">
        <v>133135.54485999999</v>
      </c>
      <c r="AB53" s="127">
        <v>0.100440805503</v>
      </c>
      <c r="AC53" s="157">
        <v>12613.7015734</v>
      </c>
      <c r="AD53" s="160">
        <v>4.0541123540000001E-2</v>
      </c>
      <c r="AE53" s="119">
        <v>32731.231794897001</v>
      </c>
      <c r="AF53" s="156">
        <v>2.4570923321541101E-2</v>
      </c>
    </row>
    <row r="54" spans="1:32">
      <c r="B54" s="58" t="s">
        <v>129</v>
      </c>
      <c r="C54" s="104">
        <v>268.4393512332</v>
      </c>
      <c r="D54" s="104">
        <v>5.0475546545261998E-3</v>
      </c>
      <c r="E54" s="101">
        <v>4874.5485550789899</v>
      </c>
      <c r="F54" s="101">
        <v>5.0490717626056501E-3</v>
      </c>
      <c r="G54" s="101">
        <v>6250.8641178199996</v>
      </c>
      <c r="H54" s="101">
        <v>6.2345304493199999E-3</v>
      </c>
      <c r="I54" s="101">
        <v>747.53233605599996</v>
      </c>
      <c r="J54" s="101">
        <v>2.8353646063899998E-3</v>
      </c>
      <c r="K54" s="127">
        <v>5622.0808911354598</v>
      </c>
      <c r="L54" s="156">
        <v>4.5660731139550602E-3</v>
      </c>
      <c r="M54" s="119">
        <v>13974.9068849657</v>
      </c>
      <c r="N54" s="156">
        <v>0.25977099181393098</v>
      </c>
      <c r="O54" s="119">
        <v>253670.58814045601</v>
      </c>
      <c r="P54" s="156">
        <v>0.25974945458562898</v>
      </c>
      <c r="Q54" s="161">
        <v>293720.55930199998</v>
      </c>
      <c r="R54" s="127">
        <v>0.29295299990599999</v>
      </c>
      <c r="S54" s="157">
        <v>17962.856647500001</v>
      </c>
      <c r="T54" s="160">
        <v>6.8015236260699996E-2</v>
      </c>
      <c r="U54" s="143">
        <v>271633.444787991</v>
      </c>
      <c r="V54" s="156">
        <v>0.218684107644739</v>
      </c>
      <c r="W54" s="127">
        <v>860.06640126984496</v>
      </c>
      <c r="X54" s="156">
        <v>1.5978388839584901E-2</v>
      </c>
      <c r="Y54" s="127">
        <v>15612.3472313724</v>
      </c>
      <c r="Z54" s="156">
        <v>1.59776118700896E-2</v>
      </c>
      <c r="AA54" s="161">
        <v>119788.99438600001</v>
      </c>
      <c r="AB54" s="127">
        <v>0.119475964058</v>
      </c>
      <c r="AC54" s="157">
        <v>11290.275919399999</v>
      </c>
      <c r="AD54" s="160">
        <v>4.2589566858100003E-2</v>
      </c>
      <c r="AE54" s="127">
        <v>26902.623150748899</v>
      </c>
      <c r="AF54" s="156">
        <v>2.1697748221343301E-2</v>
      </c>
    </row>
    <row r="55" spans="1:32">
      <c r="B55" s="58" t="s">
        <v>130</v>
      </c>
      <c r="C55" s="104">
        <v>157.55418138589999</v>
      </c>
      <c r="D55" s="104">
        <v>2.96546593239422E-3</v>
      </c>
      <c r="E55" s="101">
        <v>2227.7325577210599</v>
      </c>
      <c r="F55" s="101">
        <v>2.9668056150024399E-3</v>
      </c>
      <c r="G55" s="101">
        <v>3422.1497866599998</v>
      </c>
      <c r="H55" s="101">
        <v>5.1333396009100004E-3</v>
      </c>
      <c r="I55" s="115">
        <v>413.41137523200001</v>
      </c>
      <c r="J55" s="101">
        <v>2.1131595702400001E-3</v>
      </c>
      <c r="K55" s="119">
        <v>2641.1439329529799</v>
      </c>
      <c r="L55" s="156">
        <v>2.7863289618420199E-3</v>
      </c>
      <c r="M55" s="119">
        <v>15779.4830311063</v>
      </c>
      <c r="N55" s="156">
        <v>0.294399319551781</v>
      </c>
      <c r="O55" s="119">
        <v>222977.424144021</v>
      </c>
      <c r="P55" s="156">
        <v>0.29435261199579998</v>
      </c>
      <c r="Q55" s="161">
        <v>232615.446019</v>
      </c>
      <c r="R55" s="127">
        <v>0.34893094774099997</v>
      </c>
      <c r="S55" s="157">
        <v>14854.922979000001</v>
      </c>
      <c r="T55" s="160">
        <v>7.5884912194099999E-2</v>
      </c>
      <c r="U55" s="143">
        <v>237832.34712299699</v>
      </c>
      <c r="V55" s="156">
        <v>0.249234675579209</v>
      </c>
      <c r="W55" s="119">
        <v>954.08348537372399</v>
      </c>
      <c r="X55" s="156">
        <v>1.7804872564163701E-2</v>
      </c>
      <c r="Y55" s="119">
        <v>13484.889316597801</v>
      </c>
      <c r="Z55" s="156">
        <v>1.7805861282070502E-2</v>
      </c>
      <c r="AA55" s="166">
        <v>92682.270511900002</v>
      </c>
      <c r="AB55" s="127">
        <v>0.13902650079000001</v>
      </c>
      <c r="AC55" s="157">
        <v>8789.3798838300008</v>
      </c>
      <c r="AD55" s="160">
        <v>4.47358566306E-2</v>
      </c>
      <c r="AE55" s="119">
        <v>22274.269200430499</v>
      </c>
      <c r="AF55" s="156">
        <v>2.3384601594525701E-2</v>
      </c>
    </row>
    <row r="56" spans="1:32">
      <c r="B56" s="58" t="s">
        <v>131</v>
      </c>
      <c r="C56" s="104">
        <v>23.24384886987</v>
      </c>
      <c r="D56" s="104">
        <v>2.5779946564911997E-4</v>
      </c>
      <c r="E56" s="101">
        <v>221.95085172615299</v>
      </c>
      <c r="F56" s="101">
        <v>2.8786345784406498E-4</v>
      </c>
      <c r="G56" s="115">
        <v>328.66010788400001</v>
      </c>
      <c r="H56" s="101">
        <v>5.6747288130100002E-4</v>
      </c>
      <c r="I56" s="114">
        <v>55.215358361900002</v>
      </c>
      <c r="J56" s="125">
        <v>2.76752309889E-4</v>
      </c>
      <c r="K56" s="127">
        <v>277.16621008802298</v>
      </c>
      <c r="L56" s="156">
        <v>2.8548884983492203E-4</v>
      </c>
      <c r="M56" s="127">
        <v>29195.557251480201</v>
      </c>
      <c r="N56" s="156">
        <v>0.32362307069735902</v>
      </c>
      <c r="O56" s="143">
        <v>248719.494925412</v>
      </c>
      <c r="P56" s="156">
        <v>0.32226585704586502</v>
      </c>
      <c r="Q56" s="161">
        <v>228908.07840100001</v>
      </c>
      <c r="R56" s="127">
        <v>0.39523834692100002</v>
      </c>
      <c r="S56" s="157">
        <v>15201.164835699999</v>
      </c>
      <c r="T56" s="160">
        <v>7.6170693355100003E-2</v>
      </c>
      <c r="U56" s="143">
        <v>263920.65976115997</v>
      </c>
      <c r="V56" s="156">
        <v>0.27160721493224199</v>
      </c>
      <c r="W56" s="160">
        <v>1378.5244750080001</v>
      </c>
      <c r="X56" s="156">
        <v>1.5282324785605501E-2</v>
      </c>
      <c r="Y56" s="119">
        <v>12049.183108131499</v>
      </c>
      <c r="Z56" s="156">
        <v>1.5615064359757101E-2</v>
      </c>
      <c r="AA56" s="166">
        <v>89597.280931500005</v>
      </c>
      <c r="AB56" s="127">
        <v>0.154700880662</v>
      </c>
      <c r="AC56" s="157">
        <v>8550.6006103</v>
      </c>
      <c r="AD56" s="160">
        <v>4.2713389289400001E-2</v>
      </c>
      <c r="AE56" s="119">
        <v>20599.783718428898</v>
      </c>
      <c r="AF56" s="156">
        <v>2.1210398829554399E-2</v>
      </c>
    </row>
    <row r="57" spans="1:32">
      <c r="B57" s="97" t="s">
        <v>132</v>
      </c>
      <c r="C57" s="108">
        <v>25567.425497927499</v>
      </c>
      <c r="D57" s="108">
        <v>1.8564676409622099E-2</v>
      </c>
      <c r="E57" s="188">
        <v>1532354.64444187</v>
      </c>
      <c r="F57" s="184">
        <v>1.67226586787096E-2</v>
      </c>
      <c r="G57" s="189">
        <v>790936.49769500003</v>
      </c>
      <c r="H57" s="184">
        <v>8.3924940540299996E-3</v>
      </c>
      <c r="I57" s="184">
        <v>78439.257157700005</v>
      </c>
      <c r="J57" s="184">
        <v>7.54190619713E-3</v>
      </c>
      <c r="K57" s="167">
        <v>1610793.9015995399</v>
      </c>
      <c r="L57" s="168">
        <v>1.5784699379638899E-2</v>
      </c>
      <c r="M57" s="169">
        <v>99579.594552570401</v>
      </c>
      <c r="N57" s="168">
        <v>7.2025409672818203E-2</v>
      </c>
      <c r="O57" s="149">
        <v>2250866.6419361001</v>
      </c>
      <c r="P57" s="168">
        <v>2.4519709246571101E-2</v>
      </c>
      <c r="Q57" s="170">
        <v>3057287.7663099999</v>
      </c>
      <c r="R57" s="171">
        <v>3.2440347830500003E-2</v>
      </c>
      <c r="S57" s="170">
        <v>185201.74493700001</v>
      </c>
      <c r="T57" s="172">
        <v>1.7801802356600002E-2</v>
      </c>
      <c r="U57" s="167">
        <v>2436068.38687297</v>
      </c>
      <c r="V57" s="168">
        <v>2.38338260221371E-2</v>
      </c>
      <c r="W57" s="171">
        <v>6372.2129521952302</v>
      </c>
      <c r="X57" s="168">
        <v>4.6073338110181701E-3</v>
      </c>
      <c r="Y57" s="169">
        <v>153495.21294762401</v>
      </c>
      <c r="Z57" s="168">
        <v>1.6716532325245399E-3</v>
      </c>
      <c r="AA57" s="168">
        <v>1779506.32088</v>
      </c>
      <c r="AB57" s="172">
        <v>1.8882068070999999E-2</v>
      </c>
      <c r="AC57" s="173">
        <v>155226.59041199999</v>
      </c>
      <c r="AD57" s="172">
        <v>1.4858009754700001E-2</v>
      </c>
      <c r="AE57" s="149">
        <v>308721.80335930601</v>
      </c>
      <c r="AF57" s="168">
        <v>3.0198418015509199E-3</v>
      </c>
    </row>
    <row r="58" spans="1:32">
      <c r="A58" s="30">
        <v>1993</v>
      </c>
      <c r="B58" s="58" t="s">
        <v>115</v>
      </c>
      <c r="C58" s="104">
        <v>4686.7353833549996</v>
      </c>
      <c r="D58" s="104">
        <v>1.13526726802593E-2</v>
      </c>
      <c r="E58" s="102">
        <v>401659.49917388801</v>
      </c>
      <c r="F58" s="101">
        <v>1.1352632697430099E-2</v>
      </c>
      <c r="G58" s="130">
        <v>24140.222179299999</v>
      </c>
      <c r="H58" s="101">
        <v>1.90694376116E-3</v>
      </c>
      <c r="I58" s="101">
        <v>2940.7066462799999</v>
      </c>
      <c r="J58" s="101">
        <v>3.2347109999999999E-3</v>
      </c>
      <c r="K58" s="155">
        <v>404600.20582017198</v>
      </c>
      <c r="L58" s="156">
        <v>1.11454289517316E-2</v>
      </c>
      <c r="M58" s="127">
        <v>1837.90133635544</v>
      </c>
      <c r="N58" s="156">
        <v>4.4507218909999799E-3</v>
      </c>
      <c r="O58" s="119">
        <v>157510.607913833</v>
      </c>
      <c r="P58" s="156">
        <v>4.4507062504497803E-3</v>
      </c>
      <c r="Q58" s="157">
        <v>30414.992204400001</v>
      </c>
      <c r="R58" s="156">
        <v>2.4025553972099999E-3</v>
      </c>
      <c r="S58" s="158">
        <v>2903.3647021400002</v>
      </c>
      <c r="T58" s="156">
        <v>3.1803120178400001E-3</v>
      </c>
      <c r="U58" s="119">
        <v>160413.97261596899</v>
      </c>
      <c r="V58" s="156">
        <v>4.4180207892943997E-3</v>
      </c>
      <c r="W58" s="156">
        <v>46.4987761492768</v>
      </c>
      <c r="X58" s="156">
        <v>1.1264300411999001E-4</v>
      </c>
      <c r="Y58" s="127">
        <v>3984.9092730566999</v>
      </c>
      <c r="Z58" s="156">
        <v>1.1263983553100399E-4</v>
      </c>
      <c r="AA58" s="158">
        <v>984.68650409600002</v>
      </c>
      <c r="AB58" s="159">
        <v>7.7782476547000003E-5</v>
      </c>
      <c r="AC58" s="155">
        <v>48.385783163500001</v>
      </c>
      <c r="AD58" s="159">
        <v>5.2375193759400003E-5</v>
      </c>
      <c r="AE58" s="127">
        <v>4033.29505622019</v>
      </c>
      <c r="AF58" s="156">
        <v>1.11131666858477E-4</v>
      </c>
    </row>
    <row r="59" spans="1:32">
      <c r="B59" s="58" t="s">
        <v>116</v>
      </c>
      <c r="C59" s="104">
        <v>128.15269817442999</v>
      </c>
      <c r="D59" s="104">
        <v>4.4033580719311204E-3</v>
      </c>
      <c r="E59" s="101">
        <v>10352.792854597499</v>
      </c>
      <c r="F59" s="101">
        <v>4.4033339798512303E-3</v>
      </c>
      <c r="G59" s="101">
        <v>3474.8562499700001</v>
      </c>
      <c r="H59" s="101">
        <v>2.6339471982100003E-4</v>
      </c>
      <c r="I59" s="115">
        <v>637.091825696</v>
      </c>
      <c r="J59" s="182">
        <v>6.4999698151199995E-4</v>
      </c>
      <c r="K59" s="119">
        <v>10989.8846802933</v>
      </c>
      <c r="L59" s="156">
        <v>3.2934830059712398E-3</v>
      </c>
      <c r="M59" s="160">
        <v>301.80899251867902</v>
      </c>
      <c r="N59" s="156">
        <v>1.03706566928095E-2</v>
      </c>
      <c r="O59" s="127">
        <v>24381.103992525299</v>
      </c>
      <c r="P59" s="156">
        <v>1.03703955651067E-2</v>
      </c>
      <c r="Q59" s="161">
        <v>77726.448605600002</v>
      </c>
      <c r="R59" s="156">
        <v>5.8915750894800003E-3</v>
      </c>
      <c r="S59" s="157">
        <v>5608.2679796399998</v>
      </c>
      <c r="T59" s="156">
        <v>5.6834038435199996E-3</v>
      </c>
      <c r="U59" s="119">
        <v>29989.371972163299</v>
      </c>
      <c r="V59" s="156">
        <v>8.9831865492226003E-3</v>
      </c>
      <c r="W59" s="156">
        <v>13.5056431092094</v>
      </c>
      <c r="X59" s="156">
        <v>4.6410519257910298E-4</v>
      </c>
      <c r="Y59" s="160">
        <v>1090.9500333449801</v>
      </c>
      <c r="Z59" s="156">
        <v>4.64059738464525E-4</v>
      </c>
      <c r="AA59" s="161">
        <v>11050.137538499999</v>
      </c>
      <c r="AB59" s="156">
        <v>8.3758938731100002E-4</v>
      </c>
      <c r="AC59" s="157">
        <v>530.56472111200003</v>
      </c>
      <c r="AD59" s="156">
        <v>5.3322615115200002E-4</v>
      </c>
      <c r="AE59" s="127">
        <v>1621.5147544574099</v>
      </c>
      <c r="AF59" s="156">
        <v>4.8490100633219501E-4</v>
      </c>
    </row>
    <row r="60" spans="1:32">
      <c r="B60" s="58" t="s">
        <v>117</v>
      </c>
      <c r="C60" s="104">
        <v>3.2141126400284001</v>
      </c>
      <c r="D60" s="104">
        <v>2.3914648449641101E-4</v>
      </c>
      <c r="E60" s="101">
        <v>242.57429284035899</v>
      </c>
      <c r="F60" s="101">
        <v>2.3914719590502001E-4</v>
      </c>
      <c r="G60" s="115">
        <v>117.90066441499999</v>
      </c>
      <c r="H60" s="125">
        <v>1.01155215355E-5</v>
      </c>
      <c r="I60" s="102">
        <v>20.445580791600001</v>
      </c>
      <c r="J60" s="125">
        <v>2.24478941805E-5</v>
      </c>
      <c r="K60" s="119">
        <v>263.01987363195002</v>
      </c>
      <c r="L60" s="156">
        <v>1.3671233920709599E-4</v>
      </c>
      <c r="M60" s="156">
        <v>273.745475040884</v>
      </c>
      <c r="N60" s="156">
        <v>2.0338668367396701E-2</v>
      </c>
      <c r="O60" s="127">
        <v>20659.903505866401</v>
      </c>
      <c r="P60" s="156">
        <v>2.0338619597394799E-2</v>
      </c>
      <c r="Q60" s="161">
        <v>95726.165685500004</v>
      </c>
      <c r="R60" s="156">
        <v>8.2130451521100004E-3</v>
      </c>
      <c r="S60" s="157">
        <v>6403.6676938999999</v>
      </c>
      <c r="T60" s="160">
        <v>7.0393355330300002E-3</v>
      </c>
      <c r="U60" s="119">
        <v>27063.571199767899</v>
      </c>
      <c r="V60" s="156">
        <v>1.40686411326387E-2</v>
      </c>
      <c r="W60" s="160">
        <v>32.233796226615802</v>
      </c>
      <c r="X60" s="156">
        <v>2.3934020863861402E-3</v>
      </c>
      <c r="Y60" s="143">
        <v>2432.5938620014499</v>
      </c>
      <c r="Z60" s="156">
        <v>2.3932683938584702E-3</v>
      </c>
      <c r="AA60" s="157">
        <v>39901.896060200001</v>
      </c>
      <c r="AB60" s="156">
        <v>3.4234874263499998E-3</v>
      </c>
      <c r="AC60" s="158">
        <v>2056.6762660300001</v>
      </c>
      <c r="AD60" s="156">
        <v>2.2525276966199998E-3</v>
      </c>
      <c r="AE60" s="127">
        <v>4489.2701280351503</v>
      </c>
      <c r="AF60" s="156">
        <v>2.3270680056070902E-3</v>
      </c>
    </row>
    <row r="61" spans="1:32">
      <c r="B61" s="98" t="s">
        <v>118</v>
      </c>
      <c r="C61" s="107">
        <v>461.24000728239901</v>
      </c>
      <c r="D61" s="104">
        <v>3.0045290528582E-2</v>
      </c>
      <c r="E61" s="101">
        <v>32474.575456468901</v>
      </c>
      <c r="F61" s="101">
        <v>3.0041456853603401E-2</v>
      </c>
      <c r="G61" s="130">
        <v>50891.300042499999</v>
      </c>
      <c r="H61" s="101">
        <v>4.8937263512300001E-3</v>
      </c>
      <c r="I61" s="101">
        <v>4446.4070863200004</v>
      </c>
      <c r="J61" s="101">
        <v>4.7824177485500004E-3</v>
      </c>
      <c r="K61" s="140">
        <v>36920.982542787096</v>
      </c>
      <c r="L61" s="162">
        <v>1.8343641200388099E-2</v>
      </c>
      <c r="M61" s="163">
        <v>464.67258669497301</v>
      </c>
      <c r="N61" s="162">
        <v>2.98767402665919E-2</v>
      </c>
      <c r="O61" s="134">
        <v>32719.663896522001</v>
      </c>
      <c r="P61" s="162">
        <v>2.98760128269271E-2</v>
      </c>
      <c r="Q61" s="164">
        <v>157949.02353400001</v>
      </c>
      <c r="R61" s="163">
        <v>1.5188422171999999E-2</v>
      </c>
      <c r="S61" s="165">
        <v>9861.1397321500008</v>
      </c>
      <c r="T61" s="163">
        <v>1.0569923932E-2</v>
      </c>
      <c r="U61" s="140">
        <v>42580.803628674599</v>
      </c>
      <c r="V61" s="162">
        <v>2.10093413466147E-2</v>
      </c>
      <c r="W61" s="162">
        <v>61.896350499354199</v>
      </c>
      <c r="X61" s="162">
        <v>3.98030852706013E-3</v>
      </c>
      <c r="Y61" s="141">
        <v>4358.3597178371301</v>
      </c>
      <c r="Z61" s="162">
        <v>3.9801761839263301E-3</v>
      </c>
      <c r="AA61" s="164">
        <v>86568.902283000003</v>
      </c>
      <c r="AB61" s="162">
        <v>8.3244920238999993E-3</v>
      </c>
      <c r="AC61" s="165">
        <v>4987.9432120000001</v>
      </c>
      <c r="AD61" s="162">
        <v>5.3320544972000001E-3</v>
      </c>
      <c r="AE61" s="141">
        <v>9346.3029298410893</v>
      </c>
      <c r="AF61" s="162">
        <v>4.6079504047796304E-3</v>
      </c>
    </row>
    <row r="62" spans="1:32">
      <c r="B62" s="98" t="s">
        <v>119</v>
      </c>
      <c r="C62" s="107">
        <v>2793.2694496880999</v>
      </c>
      <c r="D62" s="104">
        <v>0.130823539930257</v>
      </c>
      <c r="E62" s="114">
        <v>182930.07176620499</v>
      </c>
      <c r="F62" s="101">
        <v>0.13082263941764699</v>
      </c>
      <c r="G62" s="174">
        <v>190803.17077</v>
      </c>
      <c r="H62" s="101">
        <v>2.1275310486099999E-2</v>
      </c>
      <c r="I62" s="145">
        <v>16839.513863</v>
      </c>
      <c r="J62" s="101">
        <v>1.8035238419799999E-2</v>
      </c>
      <c r="K62" s="140">
        <v>199769.585629254</v>
      </c>
      <c r="L62" s="162">
        <v>8.5597472755006093E-2</v>
      </c>
      <c r="M62" s="163">
        <v>646.12950973994202</v>
      </c>
      <c r="N62" s="162">
        <v>3.0022738367074399E-2</v>
      </c>
      <c r="O62" s="138">
        <v>42315.009103028999</v>
      </c>
      <c r="P62" s="162">
        <v>3.0022712107442302E-2</v>
      </c>
      <c r="Q62" s="164">
        <v>126728.73757700001</v>
      </c>
      <c r="R62" s="141">
        <v>1.41307653094E-2</v>
      </c>
      <c r="S62" s="165">
        <v>8049.2994076900004</v>
      </c>
      <c r="T62" s="162">
        <v>8.6150633435800004E-3</v>
      </c>
      <c r="U62" s="140">
        <v>50364.308510715098</v>
      </c>
      <c r="V62" s="162">
        <v>2.1478151754418199E-2</v>
      </c>
      <c r="W62" s="163">
        <v>48.712531139430403</v>
      </c>
      <c r="X62" s="162">
        <v>2.2628875766424299E-3</v>
      </c>
      <c r="Y62" s="138">
        <v>3190.0264937758502</v>
      </c>
      <c r="Z62" s="162">
        <v>2.2627746359998599E-3</v>
      </c>
      <c r="AA62" s="164">
        <v>114023.661639</v>
      </c>
      <c r="AB62" s="163">
        <v>1.27141019958E-2</v>
      </c>
      <c r="AC62" s="165">
        <v>7558.51193358</v>
      </c>
      <c r="AD62" s="140">
        <v>8.0585523853599992E-3</v>
      </c>
      <c r="AE62" s="140">
        <v>10748.538427359401</v>
      </c>
      <c r="AF62" s="162">
        <v>4.5868623368377701E-3</v>
      </c>
    </row>
    <row r="63" spans="1:32">
      <c r="B63" s="98" t="s">
        <v>120</v>
      </c>
      <c r="C63" s="107">
        <v>4794.8479064348003</v>
      </c>
      <c r="D63" s="104">
        <v>0.20670358666032401</v>
      </c>
      <c r="E63" s="102">
        <v>290630.25999817002</v>
      </c>
      <c r="F63" s="101">
        <v>0.20670358666032401</v>
      </c>
      <c r="G63" s="145">
        <v>205123.123238</v>
      </c>
      <c r="H63" s="101">
        <v>2.7360640055499999E-2</v>
      </c>
      <c r="I63" s="130">
        <v>18525.7418014</v>
      </c>
      <c r="J63" s="101">
        <v>2.1500286539000001E-2</v>
      </c>
      <c r="K63" s="138">
        <v>309156.00179954799</v>
      </c>
      <c r="L63" s="162">
        <v>0.13627945904193101</v>
      </c>
      <c r="M63" s="163">
        <v>618.63926759243998</v>
      </c>
      <c r="N63" s="162">
        <v>2.6717599423439899E-2</v>
      </c>
      <c r="O63" s="140">
        <v>37497.600485758601</v>
      </c>
      <c r="P63" s="162">
        <v>2.6717599423439899E-2</v>
      </c>
      <c r="Q63" s="164">
        <v>126672.26714</v>
      </c>
      <c r="R63" s="163">
        <v>1.6896369274400001E-2</v>
      </c>
      <c r="S63" s="165">
        <v>8033.9611994899997</v>
      </c>
      <c r="T63" s="163">
        <v>9.3204875568799993E-3</v>
      </c>
      <c r="U63" s="140">
        <v>45531.561685253502</v>
      </c>
      <c r="V63" s="162">
        <v>2.0086502599296702E-2</v>
      </c>
      <c r="W63" s="162">
        <v>72.920258171927003</v>
      </c>
      <c r="X63" s="162">
        <v>3.1430726189969498E-3</v>
      </c>
      <c r="Y63" s="163">
        <v>4419.91779618275</v>
      </c>
      <c r="Z63" s="162">
        <v>3.1430726189969498E-3</v>
      </c>
      <c r="AA63" s="164">
        <v>134377.23858</v>
      </c>
      <c r="AB63" s="163">
        <v>1.79241212538E-2</v>
      </c>
      <c r="AC63" s="165">
        <v>10047.798396599999</v>
      </c>
      <c r="AD63" s="163">
        <v>1.1620675172E-2</v>
      </c>
      <c r="AE63" s="141">
        <v>14467.7161928111</v>
      </c>
      <c r="AF63" s="162">
        <v>6.3830121704455799E-3</v>
      </c>
    </row>
    <row r="64" spans="1:32">
      <c r="B64" s="98" t="s">
        <v>121</v>
      </c>
      <c r="C64" s="107">
        <v>4671.5340691113097</v>
      </c>
      <c r="D64" s="104">
        <v>0.20933470797054099</v>
      </c>
      <c r="E64" s="114">
        <v>260083.80064950901</v>
      </c>
      <c r="F64" s="101">
        <v>0.20933217856429501</v>
      </c>
      <c r="G64" s="145">
        <v>172728.078278</v>
      </c>
      <c r="H64" s="101">
        <v>2.7962630284799998E-2</v>
      </c>
      <c r="I64" s="130">
        <v>15761.248493499999</v>
      </c>
      <c r="J64" s="101">
        <v>2.0387487244999999E-2</v>
      </c>
      <c r="K64" s="138">
        <v>275845.04914304998</v>
      </c>
      <c r="L64" s="162">
        <v>0.13676331074064901</v>
      </c>
      <c r="M64" s="163">
        <v>864.88114243777602</v>
      </c>
      <c r="N64" s="162">
        <v>3.8616923997990903E-2</v>
      </c>
      <c r="O64" s="141">
        <v>48152.488789409501</v>
      </c>
      <c r="P64" s="162">
        <v>3.8617198885092498E-2</v>
      </c>
      <c r="Q64" s="164">
        <v>124505.75021499999</v>
      </c>
      <c r="R64" s="141">
        <v>2.0156006129099999E-2</v>
      </c>
      <c r="S64" s="165">
        <v>7895.77001079</v>
      </c>
      <c r="T64" s="163">
        <v>1.01963087069E-2</v>
      </c>
      <c r="U64" s="140">
        <v>56048.2588002017</v>
      </c>
      <c r="V64" s="162">
        <v>2.77164689219715E-2</v>
      </c>
      <c r="W64" s="162">
        <v>74.427582112405204</v>
      </c>
      <c r="X64" s="162">
        <v>3.3254897317939302E-3</v>
      </c>
      <c r="Y64" s="141">
        <v>4143.7060695486198</v>
      </c>
      <c r="Z64" s="162">
        <v>3.3254575500033801E-3</v>
      </c>
      <c r="AA64" s="164">
        <v>141189.379055</v>
      </c>
      <c r="AB64" s="163">
        <v>2.2856854455900001E-2</v>
      </c>
      <c r="AC64" s="165">
        <v>11530.5565241</v>
      </c>
      <c r="AD64" s="163">
        <v>1.4843559409600001E-2</v>
      </c>
      <c r="AE64" s="140">
        <v>15674.262593625799</v>
      </c>
      <c r="AF64" s="162">
        <v>7.7602555958709001E-3</v>
      </c>
    </row>
    <row r="65" spans="1:32">
      <c r="B65" s="98" t="s">
        <v>122</v>
      </c>
      <c r="C65" s="107">
        <v>3924.4765580517101</v>
      </c>
      <c r="D65" s="104">
        <v>0.17826330802377199</v>
      </c>
      <c r="E65" s="102">
        <v>199159.87477764301</v>
      </c>
      <c r="F65" s="101">
        <v>0.17825768840445999</v>
      </c>
      <c r="G65" s="145">
        <v>125809.129333</v>
      </c>
      <c r="H65" s="101">
        <v>2.5203380085000001E-2</v>
      </c>
      <c r="I65" s="130">
        <v>12846.779329700001</v>
      </c>
      <c r="J65" s="101">
        <v>1.8958225457900001E-2</v>
      </c>
      <c r="K65" s="138">
        <v>212006.654107346</v>
      </c>
      <c r="L65" s="162">
        <v>0.117936833943488</v>
      </c>
      <c r="M65" s="141">
        <v>1175.29659331171</v>
      </c>
      <c r="N65" s="162">
        <v>5.3067719083539501E-2</v>
      </c>
      <c r="O65" s="140">
        <v>59646.841575693499</v>
      </c>
      <c r="P65" s="162">
        <v>5.3068396832960697E-2</v>
      </c>
      <c r="Q65" s="164">
        <v>130085.847572</v>
      </c>
      <c r="R65" s="141">
        <v>2.6060165671100002E-2</v>
      </c>
      <c r="S65" s="165">
        <v>8296.1194763200001</v>
      </c>
      <c r="T65" s="163">
        <v>1.2229360060500001E-2</v>
      </c>
      <c r="U65" s="140">
        <v>67942.961052016501</v>
      </c>
      <c r="V65" s="162">
        <v>3.7637405491798899E-2</v>
      </c>
      <c r="W65" s="162">
        <v>73.235421307896601</v>
      </c>
      <c r="X65" s="162">
        <v>3.30423614660301E-3</v>
      </c>
      <c r="Y65" s="141">
        <v>3717.0716823197499</v>
      </c>
      <c r="Z65" s="162">
        <v>3.3045813926169498E-3</v>
      </c>
      <c r="AA65" s="164">
        <v>140588.86518200001</v>
      </c>
      <c r="AB65" s="163">
        <v>2.8164219791600002E-2</v>
      </c>
      <c r="AC65" s="165">
        <v>12191.3309955</v>
      </c>
      <c r="AD65" s="163">
        <v>1.79214656231E-2</v>
      </c>
      <c r="AE65" s="138">
        <v>15908.402677845101</v>
      </c>
      <c r="AF65" s="162">
        <v>8.84489550309254E-3</v>
      </c>
    </row>
    <row r="66" spans="1:32">
      <c r="B66" s="98" t="s">
        <v>123</v>
      </c>
      <c r="C66" s="110">
        <v>3205.5749261360002</v>
      </c>
      <c r="D66" s="104">
        <v>0.141603520100157</v>
      </c>
      <c r="E66" s="102">
        <v>146953.76141710699</v>
      </c>
      <c r="F66" s="101">
        <v>0.14159509731391001</v>
      </c>
      <c r="G66" s="130">
        <v>88543.424978499999</v>
      </c>
      <c r="H66" s="101">
        <v>2.1817057054999998E-2</v>
      </c>
      <c r="I66" s="130">
        <v>10146.5479481</v>
      </c>
      <c r="J66" s="101">
        <v>1.6707005717500001E-2</v>
      </c>
      <c r="K66" s="134">
        <v>157100.30936518699</v>
      </c>
      <c r="L66" s="162">
        <v>9.5336453504414206E-2</v>
      </c>
      <c r="M66" s="141">
        <v>1778.9578891538999</v>
      </c>
      <c r="N66" s="162">
        <v>7.7541452866396299E-2</v>
      </c>
      <c r="O66" s="140">
        <v>81559.603300440998</v>
      </c>
      <c r="P66" s="162">
        <v>7.75429356779265E-2</v>
      </c>
      <c r="Q66" s="164">
        <v>189120.96870100001</v>
      </c>
      <c r="R66" s="163">
        <v>4.65994118803E-2</v>
      </c>
      <c r="S66" s="165">
        <v>10031.289504599999</v>
      </c>
      <c r="T66" s="163">
        <v>1.6513150414600001E-2</v>
      </c>
      <c r="U66" s="140">
        <v>91590.892805040101</v>
      </c>
      <c r="V66" s="162">
        <v>5.5125463560866797E-2</v>
      </c>
      <c r="W66" s="163">
        <v>157.97193698720099</v>
      </c>
      <c r="X66" s="162">
        <v>6.8833711705885304E-3</v>
      </c>
      <c r="Y66" s="140">
        <v>7242.4551966948702</v>
      </c>
      <c r="Z66" s="162">
        <v>6.8834480126359699E-3</v>
      </c>
      <c r="AA66" s="164">
        <v>139425.100091</v>
      </c>
      <c r="AB66" s="163">
        <v>3.4354320824099997E-2</v>
      </c>
      <c r="AC66" s="165">
        <v>12698.1571508</v>
      </c>
      <c r="AD66" s="163">
        <v>2.0841486812500001E-2</v>
      </c>
      <c r="AE66" s="140">
        <v>19940.612347541501</v>
      </c>
      <c r="AF66" s="162">
        <v>1.20363005024901E-2</v>
      </c>
    </row>
    <row r="67" spans="1:32">
      <c r="B67" s="98" t="s">
        <v>124</v>
      </c>
      <c r="C67" s="107">
        <v>2266.6004505804999</v>
      </c>
      <c r="D67" s="104">
        <v>9.6606729729870999E-2</v>
      </c>
      <c r="E67" s="102">
        <v>92896.002951719202</v>
      </c>
      <c r="F67" s="101">
        <v>9.6606729729870999E-2</v>
      </c>
      <c r="G67" s="130">
        <v>48431.228224099999</v>
      </c>
      <c r="H67" s="101">
        <v>1.47141798753E-2</v>
      </c>
      <c r="I67" s="130">
        <v>6442.7927786</v>
      </c>
      <c r="J67" s="101">
        <v>1.21363294768E-2</v>
      </c>
      <c r="K67" s="138">
        <v>99338.795730319296</v>
      </c>
      <c r="L67" s="162">
        <v>6.6344272127821E-2</v>
      </c>
      <c r="M67" s="141">
        <v>2494.66049791355</v>
      </c>
      <c r="N67" s="162">
        <v>0.104818766072861</v>
      </c>
      <c r="O67" s="134">
        <v>102242.98195933099</v>
      </c>
      <c r="P67" s="162">
        <v>0.104818766072861</v>
      </c>
      <c r="Q67" s="164">
        <v>210039.909663</v>
      </c>
      <c r="R67" s="163">
        <v>6.3813404708399996E-2</v>
      </c>
      <c r="S67" s="164">
        <v>11155.3443081</v>
      </c>
      <c r="T67" s="163">
        <v>2.0958248156999999E-2</v>
      </c>
      <c r="U67" s="140">
        <v>113398.326267425</v>
      </c>
      <c r="V67" s="162">
        <v>7.5070780797820799E-2</v>
      </c>
      <c r="W67" s="163">
        <v>234.27181786035999</v>
      </c>
      <c r="X67" s="162">
        <v>9.8453211865305694E-3</v>
      </c>
      <c r="Y67" s="141">
        <v>9601.56673307237</v>
      </c>
      <c r="Z67" s="162">
        <v>9.8453211865305607E-3</v>
      </c>
      <c r="AA67" s="164">
        <v>141398.57879599999</v>
      </c>
      <c r="AB67" s="163">
        <v>4.2959107380500003E-2</v>
      </c>
      <c r="AC67" s="165">
        <v>13484.928879499999</v>
      </c>
      <c r="AD67" s="141">
        <v>2.5247519627999999E-2</v>
      </c>
      <c r="AE67" s="141">
        <v>23086.4956125422</v>
      </c>
      <c r="AF67" s="162">
        <v>1.53373079073743E-2</v>
      </c>
    </row>
    <row r="68" spans="1:32">
      <c r="B68" s="98" t="s">
        <v>125</v>
      </c>
      <c r="C68" s="107">
        <v>1510.5847634903</v>
      </c>
      <c r="D68" s="104">
        <v>5.30269501112186E-2</v>
      </c>
      <c r="E68" s="115">
        <v>54741.691513256003</v>
      </c>
      <c r="F68" s="101">
        <v>5.30269501112186E-2</v>
      </c>
      <c r="G68" s="130">
        <v>32558.711267800001</v>
      </c>
      <c r="H68" s="101">
        <v>1.1568563588399999E-2</v>
      </c>
      <c r="I68" s="101">
        <v>4225.0669844599997</v>
      </c>
      <c r="J68" s="101">
        <v>8.6271280591000005E-3</v>
      </c>
      <c r="K68" s="138">
        <v>58966.758497712101</v>
      </c>
      <c r="L68" s="162">
        <v>3.8618122316668099E-2</v>
      </c>
      <c r="M68" s="141">
        <v>4128.9350572331396</v>
      </c>
      <c r="N68" s="162">
        <v>0.142392018738143</v>
      </c>
      <c r="O68" s="140">
        <v>149627.41227382701</v>
      </c>
      <c r="P68" s="162">
        <v>0.142392018738143</v>
      </c>
      <c r="Q68" s="164">
        <v>236246.73146800001</v>
      </c>
      <c r="R68" s="163">
        <v>8.3941831199300002E-2</v>
      </c>
      <c r="S68" s="165">
        <v>12862.7358668</v>
      </c>
      <c r="T68" s="163">
        <v>2.6230668364600002E-2</v>
      </c>
      <c r="U68" s="140">
        <v>162490.14814062699</v>
      </c>
      <c r="V68" s="162">
        <v>0.105190288762038</v>
      </c>
      <c r="W68" s="138">
        <v>407.90344831741101</v>
      </c>
      <c r="X68" s="162">
        <v>1.40835202587527E-2</v>
      </c>
      <c r="Y68" s="141">
        <v>14781.907824485001</v>
      </c>
      <c r="Z68" s="162">
        <v>1.40835202587527E-2</v>
      </c>
      <c r="AA68" s="164">
        <v>152469.03328500001</v>
      </c>
      <c r="AB68" s="163">
        <v>5.4174427679700002E-2</v>
      </c>
      <c r="AC68" s="165">
        <v>14774.298292400001</v>
      </c>
      <c r="AD68" s="163">
        <v>2.9994608972799999E-2</v>
      </c>
      <c r="AE68" s="140">
        <v>29556.2061168703</v>
      </c>
      <c r="AF68" s="162">
        <v>1.91970601459148E-2</v>
      </c>
    </row>
    <row r="69" spans="1:32">
      <c r="B69" s="98" t="s">
        <v>126</v>
      </c>
      <c r="C69" s="107">
        <v>1104.2332707537</v>
      </c>
      <c r="D69" s="104">
        <v>3.37768911928275E-2</v>
      </c>
      <c r="E69" s="114">
        <v>34803.445074269301</v>
      </c>
      <c r="F69" s="101">
        <v>3.37768911928275E-2</v>
      </c>
      <c r="G69" s="130">
        <v>23617.6261973</v>
      </c>
      <c r="H69" s="101">
        <v>1.0330460093600001E-2</v>
      </c>
      <c r="I69" s="101">
        <v>3028.4552879100002</v>
      </c>
      <c r="J69" s="101">
        <v>7.1062646045100004E-3</v>
      </c>
      <c r="K69" s="138">
        <v>37831.900362181899</v>
      </c>
      <c r="L69" s="162">
        <v>2.5901991024437E-2</v>
      </c>
      <c r="M69" s="163">
        <v>5592.8606094014003</v>
      </c>
      <c r="N69" s="162">
        <v>0.16820717453321199</v>
      </c>
      <c r="O69" s="140">
        <v>176276.89925923501</v>
      </c>
      <c r="P69" s="162">
        <v>0.16820717453321199</v>
      </c>
      <c r="Q69" s="164">
        <v>263502.23046300001</v>
      </c>
      <c r="R69" s="141">
        <v>0.115257065459</v>
      </c>
      <c r="S69" s="165">
        <v>14854.780827</v>
      </c>
      <c r="T69" s="163">
        <v>3.4776779009600002E-2</v>
      </c>
      <c r="U69" s="140">
        <v>191131.68008621599</v>
      </c>
      <c r="V69" s="162">
        <v>0.129333722788147</v>
      </c>
      <c r="W69" s="141">
        <v>444.76854138897602</v>
      </c>
      <c r="X69" s="162">
        <v>1.33600383373152E-2</v>
      </c>
      <c r="Y69" s="141">
        <v>14018.303841206</v>
      </c>
      <c r="Z69" s="162">
        <v>1.33600383373152E-2</v>
      </c>
      <c r="AA69" s="164">
        <v>155289.98699500001</v>
      </c>
      <c r="AB69" s="163">
        <v>6.7924567422899998E-2</v>
      </c>
      <c r="AC69" s="165">
        <v>14980.0190126</v>
      </c>
      <c r="AD69" s="163">
        <v>3.4912548902600003E-2</v>
      </c>
      <c r="AE69" s="140">
        <v>28998.3228538357</v>
      </c>
      <c r="AF69" s="162">
        <v>1.9669035633750501E-2</v>
      </c>
    </row>
    <row r="70" spans="1:32">
      <c r="B70" s="58" t="s">
        <v>127</v>
      </c>
      <c r="C70" s="104">
        <v>772.56516794009895</v>
      </c>
      <c r="D70" s="104">
        <v>1.9531867468667401E-2</v>
      </c>
      <c r="E70" s="101">
        <v>20796.9957101406</v>
      </c>
      <c r="F70" s="101">
        <v>1.95329716228098E-2</v>
      </c>
      <c r="G70" s="130">
        <v>17557.147473699999</v>
      </c>
      <c r="H70" s="101">
        <v>1.0032446653499999E-2</v>
      </c>
      <c r="I70" s="101">
        <v>2214.99137518</v>
      </c>
      <c r="J70" s="101">
        <v>5.9806964772899998E-3</v>
      </c>
      <c r="K70" s="119">
        <v>23011.987085320001</v>
      </c>
      <c r="L70" s="156">
        <v>1.5992753993500801E-2</v>
      </c>
      <c r="M70" s="127">
        <v>8504.80352446299</v>
      </c>
      <c r="N70" s="156">
        <v>0.21183308045197</v>
      </c>
      <c r="O70" s="143">
        <v>228924.28611045901</v>
      </c>
      <c r="P70" s="156">
        <v>0.211826635622233</v>
      </c>
      <c r="Q70" s="161">
        <v>284756.70858799998</v>
      </c>
      <c r="R70" s="127">
        <v>0.162714578098</v>
      </c>
      <c r="S70" s="157">
        <v>16429.690911199999</v>
      </c>
      <c r="T70" s="160">
        <v>4.4273742472500002E-2</v>
      </c>
      <c r="U70" s="143">
        <v>245353.97702164599</v>
      </c>
      <c r="V70" s="156">
        <v>0.16872244811944501</v>
      </c>
      <c r="W70" s="127">
        <v>625.08131673649495</v>
      </c>
      <c r="X70" s="156">
        <v>1.5565084595653001E-2</v>
      </c>
      <c r="Y70" s="127">
        <v>16825.520281634701</v>
      </c>
      <c r="Z70" s="156">
        <v>1.5564764251621401E-2</v>
      </c>
      <c r="AA70" s="161">
        <v>147261.88445099999</v>
      </c>
      <c r="AB70" s="143">
        <v>8.4147814277099997E-2</v>
      </c>
      <c r="AC70" s="157">
        <v>14037.4551078</v>
      </c>
      <c r="AD70" s="160">
        <v>3.7638498044599997E-2</v>
      </c>
      <c r="AE70" s="127">
        <v>30862.975389388801</v>
      </c>
      <c r="AF70" s="156">
        <v>2.1267639257086898E-2</v>
      </c>
    </row>
    <row r="71" spans="1:32">
      <c r="B71" s="58" t="s">
        <v>128</v>
      </c>
      <c r="C71" s="105">
        <v>579.15016458109994</v>
      </c>
      <c r="D71" s="104">
        <v>1.27888255880532E-2</v>
      </c>
      <c r="E71" s="114">
        <v>12996.6640144172</v>
      </c>
      <c r="F71" s="101">
        <v>1.2790480831679499E-2</v>
      </c>
      <c r="G71" s="130">
        <v>12257.0790191</v>
      </c>
      <c r="H71" s="101">
        <v>9.17953235545E-3</v>
      </c>
      <c r="I71" s="101">
        <v>1528.55076347</v>
      </c>
      <c r="J71" s="101">
        <v>4.9157031287099997E-3</v>
      </c>
      <c r="K71" s="119">
        <v>14525.214777884299</v>
      </c>
      <c r="L71" s="156">
        <v>1.09162496487637E-2</v>
      </c>
      <c r="M71" s="127">
        <v>10774.489607768301</v>
      </c>
      <c r="N71" s="156">
        <v>0.23463140332426599</v>
      </c>
      <c r="O71" s="119">
        <v>241737.00044637601</v>
      </c>
      <c r="P71" s="156">
        <v>0.23461097277435999</v>
      </c>
      <c r="Q71" s="161">
        <v>303285.21624500002</v>
      </c>
      <c r="R71" s="127">
        <v>0.227135490085</v>
      </c>
      <c r="S71" s="157">
        <v>17941.2135586</v>
      </c>
      <c r="T71" s="160">
        <v>5.7519126131500002E-2</v>
      </c>
      <c r="U71" s="143">
        <v>259678.21400493401</v>
      </c>
      <c r="V71" s="156">
        <v>0.193207657627499</v>
      </c>
      <c r="W71" s="160">
        <v>908.71844044184502</v>
      </c>
      <c r="X71" s="156">
        <v>1.98015379879007E-2</v>
      </c>
      <c r="Y71" s="119">
        <v>20389.566810018801</v>
      </c>
      <c r="Z71" s="156">
        <v>1.9801279275996599E-2</v>
      </c>
      <c r="AA71" s="161">
        <v>136737.57541300001</v>
      </c>
      <c r="AB71" s="127">
        <v>0.102405116845</v>
      </c>
      <c r="AC71" s="157">
        <v>12949.170918</v>
      </c>
      <c r="AD71" s="160">
        <v>4.1334512749199998E-2</v>
      </c>
      <c r="AE71" s="119">
        <v>33338.737727995001</v>
      </c>
      <c r="AF71" s="156">
        <v>2.4857080813530202E-2</v>
      </c>
    </row>
    <row r="72" spans="1:32">
      <c r="B72" s="58" t="s">
        <v>129</v>
      </c>
      <c r="C72" s="105">
        <v>382.6442637765</v>
      </c>
      <c r="D72" s="104">
        <v>7.1338870658319096E-3</v>
      </c>
      <c r="E72" s="101">
        <v>6948.2727426244801</v>
      </c>
      <c r="F72" s="101">
        <v>7.1358308870416798E-3</v>
      </c>
      <c r="G72" s="130">
        <v>7949.7718388000003</v>
      </c>
      <c r="H72" s="101">
        <v>7.8506395187900001E-3</v>
      </c>
      <c r="I72" s="115">
        <v>988.532887276</v>
      </c>
      <c r="J72" s="101">
        <v>3.7187888543499998E-3</v>
      </c>
      <c r="K72" s="127">
        <v>7936.8056299002301</v>
      </c>
      <c r="L72" s="156">
        <v>6.3896343137853397E-3</v>
      </c>
      <c r="M72" s="119">
        <v>14032.356068171701</v>
      </c>
      <c r="N72" s="156">
        <v>0.258461556866181</v>
      </c>
      <c r="O72" s="119">
        <v>254716.39360850101</v>
      </c>
      <c r="P72" s="156">
        <v>0.25843983768811801</v>
      </c>
      <c r="Q72" s="161">
        <v>296494.44280000002</v>
      </c>
      <c r="R72" s="127">
        <v>0.29279724880500002</v>
      </c>
      <c r="S72" s="157">
        <v>18090.950144599999</v>
      </c>
      <c r="T72" s="160">
        <v>6.7900752611200002E-2</v>
      </c>
      <c r="U72" s="143">
        <v>272807.34375306102</v>
      </c>
      <c r="V72" s="156">
        <v>0.21762636883039199</v>
      </c>
      <c r="W72" s="127">
        <v>878.52602966633401</v>
      </c>
      <c r="X72" s="156">
        <v>1.6172759039312298E-2</v>
      </c>
      <c r="Y72" s="127">
        <v>15947.5983353477</v>
      </c>
      <c r="Z72" s="156">
        <v>1.6171929321099301E-2</v>
      </c>
      <c r="AA72" s="161">
        <v>123135.17393200001</v>
      </c>
      <c r="AB72" s="127">
        <v>0.121599727709</v>
      </c>
      <c r="AC72" s="157">
        <v>11615.042289200001</v>
      </c>
      <c r="AD72" s="160">
        <v>4.3430244850299997E-2</v>
      </c>
      <c r="AE72" s="127">
        <v>27562.640624587399</v>
      </c>
      <c r="AF72" s="156">
        <v>2.2032270909281299E-2</v>
      </c>
    </row>
    <row r="73" spans="1:32">
      <c r="B73" s="58" t="s">
        <v>130</v>
      </c>
      <c r="C73" s="104">
        <v>225.33587890717999</v>
      </c>
      <c r="D73" s="104">
        <v>4.1752501391106997E-3</v>
      </c>
      <c r="E73" s="101">
        <v>3186.07652829882</v>
      </c>
      <c r="F73" s="101">
        <v>4.1770305839436599E-3</v>
      </c>
      <c r="G73" s="130">
        <v>4386.6269849</v>
      </c>
      <c r="H73" s="101">
        <v>6.4545817196500002E-3</v>
      </c>
      <c r="I73" s="115">
        <v>540.84518577200004</v>
      </c>
      <c r="J73" s="101">
        <v>2.7153989392800001E-3</v>
      </c>
      <c r="K73" s="119">
        <v>3726.9217140708702</v>
      </c>
      <c r="L73" s="156">
        <v>3.8681525713238798E-3</v>
      </c>
      <c r="M73" s="119">
        <v>15991.3882808783</v>
      </c>
      <c r="N73" s="156">
        <v>0.29351946361821601</v>
      </c>
      <c r="O73" s="119">
        <v>225973.365694334</v>
      </c>
      <c r="P73" s="156">
        <v>0.293472391145921</v>
      </c>
      <c r="Q73" s="161">
        <v>236878.44988100001</v>
      </c>
      <c r="R73" s="127">
        <v>0.34854824406899998</v>
      </c>
      <c r="S73" s="157">
        <v>15080.917870900001</v>
      </c>
      <c r="T73" s="160">
        <v>7.5643048616999997E-2</v>
      </c>
      <c r="U73" s="143">
        <v>241054.28356519699</v>
      </c>
      <c r="V73" s="156">
        <v>0.248398372151963</v>
      </c>
      <c r="W73" s="119">
        <v>988.70928631492802</v>
      </c>
      <c r="X73" s="156">
        <v>1.8149330963238001E-2</v>
      </c>
      <c r="Y73" s="119">
        <v>13974.3533219807</v>
      </c>
      <c r="Z73" s="156">
        <v>1.8150273127782501E-2</v>
      </c>
      <c r="AA73" s="166">
        <v>96000.843848599994</v>
      </c>
      <c r="AB73" s="127">
        <v>0.141257793805</v>
      </c>
      <c r="AC73" s="157">
        <v>9108.4638257799998</v>
      </c>
      <c r="AD73" s="160">
        <v>4.5520544649299999E-2</v>
      </c>
      <c r="AE73" s="119">
        <v>23082.817147763901</v>
      </c>
      <c r="AF73" s="156">
        <v>2.3831271971643898E-2</v>
      </c>
    </row>
    <row r="74" spans="1:32">
      <c r="B74" s="58" t="s">
        <v>131</v>
      </c>
      <c r="C74" s="104">
        <v>33.861611692046402</v>
      </c>
      <c r="D74" s="104">
        <v>3.6770538046313503E-4</v>
      </c>
      <c r="E74" s="101">
        <v>322.908016623224</v>
      </c>
      <c r="F74" s="101">
        <v>4.1021005267552702E-4</v>
      </c>
      <c r="G74" s="115">
        <v>444.03412322600002</v>
      </c>
      <c r="H74" s="101">
        <v>7.4958070705699999E-4</v>
      </c>
      <c r="I74" s="102">
        <v>77.304750442499994</v>
      </c>
      <c r="J74" s="101">
        <v>3.7914821824000002E-4</v>
      </c>
      <c r="K74" s="127">
        <v>400.21276706572598</v>
      </c>
      <c r="L74" s="156">
        <v>4.0368131924504498E-4</v>
      </c>
      <c r="M74" s="127">
        <v>29881.696776949699</v>
      </c>
      <c r="N74" s="156">
        <v>0.32418106782908501</v>
      </c>
      <c r="O74" s="143">
        <v>254404.170272938</v>
      </c>
      <c r="P74" s="156">
        <v>0.32274498544811597</v>
      </c>
      <c r="Q74" s="161">
        <v>233675.78005500001</v>
      </c>
      <c r="R74" s="127">
        <v>0.394471482973</v>
      </c>
      <c r="S74" s="157">
        <v>15489.5463122</v>
      </c>
      <c r="T74" s="160">
        <v>7.5978214613299996E-2</v>
      </c>
      <c r="U74" s="143">
        <v>269893.71658514399</v>
      </c>
      <c r="V74" s="156">
        <v>0.27193370326131799</v>
      </c>
      <c r="W74" s="160">
        <v>1445.0818885889901</v>
      </c>
      <c r="X74" s="156">
        <v>1.56799861644649E-2</v>
      </c>
      <c r="Y74" s="119">
        <v>12615.264592163299</v>
      </c>
      <c r="Z74" s="156">
        <v>1.60080970702276E-2</v>
      </c>
      <c r="AA74" s="166">
        <v>92934.054652799998</v>
      </c>
      <c r="AB74" s="127">
        <v>0.156883325898</v>
      </c>
      <c r="AC74" s="157">
        <v>8869.1809246400007</v>
      </c>
      <c r="AD74" s="160">
        <v>4.3371274687900002E-2</v>
      </c>
      <c r="AE74" s="119">
        <v>21484.445516805299</v>
      </c>
      <c r="AF74" s="156">
        <v>2.1660159829260901E-2</v>
      </c>
    </row>
    <row r="75" spans="1:32">
      <c r="B75" s="97" t="s">
        <v>132</v>
      </c>
      <c r="C75" s="111">
        <v>36303.882341418197</v>
      </c>
      <c r="D75" s="108">
        <v>2.57104158053112E-2</v>
      </c>
      <c r="E75" s="188">
        <v>2167287.32988428</v>
      </c>
      <c r="F75" s="184">
        <v>2.3076686270887201E-2</v>
      </c>
      <c r="G75" s="185">
        <v>1016325.77913</v>
      </c>
      <c r="H75" s="184">
        <v>1.0464222982100001E-2</v>
      </c>
      <c r="I75" s="189">
        <v>102131.61044400001</v>
      </c>
      <c r="J75" s="184">
        <v>9.5245469365599997E-3</v>
      </c>
      <c r="K75" s="167">
        <v>2269418.9403284402</v>
      </c>
      <c r="L75" s="168">
        <v>2.16849599792063E-2</v>
      </c>
      <c r="M75" s="169">
        <v>101030.33115806901</v>
      </c>
      <c r="N75" s="168">
        <v>7.1267613551523404E-2</v>
      </c>
      <c r="O75" s="149">
        <v>2284329.47972723</v>
      </c>
      <c r="P75" s="168">
        <v>2.4279380151592998E-2</v>
      </c>
      <c r="Q75" s="170">
        <v>3123809.6704000002</v>
      </c>
      <c r="R75" s="171">
        <v>3.2163162991199999E-2</v>
      </c>
      <c r="S75" s="170">
        <v>189057.73342</v>
      </c>
      <c r="T75" s="172">
        <v>1.7624121830299998E-2</v>
      </c>
      <c r="U75" s="167">
        <v>2473387.21314761</v>
      </c>
      <c r="V75" s="168">
        <v>2.3596406518417799E-2</v>
      </c>
      <c r="W75" s="171">
        <v>6579.8290437699497</v>
      </c>
      <c r="X75" s="168">
        <v>4.6398143822912099E-3</v>
      </c>
      <c r="Y75" s="169">
        <v>158450.27195378501</v>
      </c>
      <c r="Z75" s="168">
        <v>1.68368258105812E-3</v>
      </c>
      <c r="AA75" s="168">
        <v>1853336.9983000001</v>
      </c>
      <c r="AB75" s="172">
        <v>1.9082232886699999E-2</v>
      </c>
      <c r="AC75" s="173">
        <v>161468.484233</v>
      </c>
      <c r="AD75" s="172">
        <v>1.4988284581100001E-2</v>
      </c>
      <c r="AE75" s="149">
        <v>319918.75618664001</v>
      </c>
      <c r="AF75" s="168">
        <v>3.05150301864916E-3</v>
      </c>
    </row>
    <row r="76" spans="1:32">
      <c r="A76">
        <v>1994</v>
      </c>
      <c r="B76" s="58" t="s">
        <v>115</v>
      </c>
      <c r="C76" s="104">
        <v>6242.5608606858004</v>
      </c>
      <c r="D76" s="104">
        <v>1.48441560572832E-2</v>
      </c>
      <c r="E76" s="102">
        <v>534995.89009649097</v>
      </c>
      <c r="F76" s="101">
        <v>1.4844105311949501E-2</v>
      </c>
      <c r="G76" s="130">
        <v>30328.798810100001</v>
      </c>
      <c r="H76" s="101">
        <v>2.31747367109E-3</v>
      </c>
      <c r="I76" s="101">
        <v>3683.1036610299998</v>
      </c>
      <c r="J76" s="101">
        <v>3.9288960000000003E-3</v>
      </c>
      <c r="K76" s="155">
        <v>538678.99375752395</v>
      </c>
      <c r="L76" s="156">
        <v>1.45624552497558E-2</v>
      </c>
      <c r="M76" s="127">
        <v>1893.6013705718201</v>
      </c>
      <c r="N76" s="156">
        <v>4.5017722820099903E-3</v>
      </c>
      <c r="O76" s="119">
        <v>162284.21046913401</v>
      </c>
      <c r="P76" s="156">
        <v>4.5017573517111397E-3</v>
      </c>
      <c r="Q76" s="157">
        <v>31548.8136624</v>
      </c>
      <c r="R76" s="156">
        <v>2.4105970343100002E-3</v>
      </c>
      <c r="S76" s="158">
        <v>3012.2378904000002</v>
      </c>
      <c r="T76" s="156">
        <v>3.2023681576999999E-3</v>
      </c>
      <c r="U76" s="119">
        <v>165296.44835952899</v>
      </c>
      <c r="V76" s="156">
        <v>4.4679422586588902E-3</v>
      </c>
      <c r="W76" s="156">
        <v>48.399653602134897</v>
      </c>
      <c r="X76" s="156">
        <v>1.1509350564962E-4</v>
      </c>
      <c r="Y76" s="127">
        <v>4147.8135768214197</v>
      </c>
      <c r="Z76" s="156">
        <v>1.15090283399504E-4</v>
      </c>
      <c r="AA76" s="158">
        <v>1021.96445182</v>
      </c>
      <c r="AB76" s="159">
        <v>7.8087193122299998E-5</v>
      </c>
      <c r="AC76" s="155">
        <v>50.215567640800003</v>
      </c>
      <c r="AD76" s="159">
        <v>5.2759127833600002E-5</v>
      </c>
      <c r="AE76" s="127">
        <v>4198.0291444622299</v>
      </c>
      <c r="AF76" s="156">
        <v>1.13511694509009E-4</v>
      </c>
    </row>
    <row r="77" spans="1:32">
      <c r="B77" s="58" t="s">
        <v>116</v>
      </c>
      <c r="C77" s="104">
        <v>223.24652562840001</v>
      </c>
      <c r="D77" s="104">
        <v>7.5049272092186604E-3</v>
      </c>
      <c r="E77" s="114">
        <v>18034.922386485301</v>
      </c>
      <c r="F77" s="101">
        <v>7.5048900995071102E-3</v>
      </c>
      <c r="G77" s="101">
        <v>5271.7562861500001</v>
      </c>
      <c r="H77" s="101">
        <v>3.8776873499600002E-4</v>
      </c>
      <c r="I77" s="115">
        <v>921.38957992099995</v>
      </c>
      <c r="J77" s="101">
        <v>9.1503199999999998E-4</v>
      </c>
      <c r="K77" s="119">
        <v>18956.3119664064</v>
      </c>
      <c r="L77" s="156">
        <v>5.5494727319046096E-3</v>
      </c>
      <c r="M77" s="160">
        <v>305.81380624447598</v>
      </c>
      <c r="N77" s="156">
        <v>1.0281877536109299E-2</v>
      </c>
      <c r="O77" s="127">
        <v>24704.605260793898</v>
      </c>
      <c r="P77" s="156">
        <v>1.028162022695E-2</v>
      </c>
      <c r="Q77" s="161">
        <v>80208.361711200007</v>
      </c>
      <c r="R77" s="156">
        <v>5.89971915933E-3</v>
      </c>
      <c r="S77" s="157">
        <v>5792.7429078499999</v>
      </c>
      <c r="T77" s="156">
        <v>5.7104327773699996E-3</v>
      </c>
      <c r="U77" s="119">
        <v>30497.348168639201</v>
      </c>
      <c r="V77" s="156">
        <v>8.9244612520816297E-3</v>
      </c>
      <c r="W77" s="156">
        <v>14.2714791937456</v>
      </c>
      <c r="X77" s="156">
        <v>4.7990111064972601E-4</v>
      </c>
      <c r="Y77" s="160">
        <v>1152.8117592894801</v>
      </c>
      <c r="Z77" s="156">
        <v>4.7985438346914402E-4</v>
      </c>
      <c r="AA77" s="161">
        <v>11450.2754695</v>
      </c>
      <c r="AB77" s="156">
        <v>8.4222884722799998E-4</v>
      </c>
      <c r="AC77" s="157">
        <v>541.78331618300001</v>
      </c>
      <c r="AD77" s="156">
        <v>5.3039567662999999E-4</v>
      </c>
      <c r="AE77" s="127">
        <v>1694.5950754728001</v>
      </c>
      <c r="AF77" s="156">
        <v>4.9514810380264405E-4</v>
      </c>
    </row>
    <row r="78" spans="1:32">
      <c r="B78" s="58" t="s">
        <v>117</v>
      </c>
      <c r="C78" s="104">
        <v>7.1301747251760004</v>
      </c>
      <c r="D78" s="104">
        <v>5.1945491623728898E-4</v>
      </c>
      <c r="E78" s="101">
        <v>538.12568227710506</v>
      </c>
      <c r="F78" s="101">
        <v>5.1945599962803599E-4</v>
      </c>
      <c r="G78" s="115">
        <v>202.10852496699999</v>
      </c>
      <c r="H78" s="125">
        <v>1.68441724267E-5</v>
      </c>
      <c r="I78" s="102">
        <v>35.300962698500001</v>
      </c>
      <c r="J78" s="125">
        <v>3.7454923938799998E-5</v>
      </c>
      <c r="K78" s="119">
        <v>573.42664497564704</v>
      </c>
      <c r="L78" s="156">
        <v>2.9012305060420701E-4</v>
      </c>
      <c r="M78" s="156">
        <v>278.15376265324301</v>
      </c>
      <c r="N78" s="156">
        <v>2.02445593316763E-2</v>
      </c>
      <c r="O78" s="127">
        <v>20992.617363193898</v>
      </c>
      <c r="P78" s="156">
        <v>2.02445136696408E-2</v>
      </c>
      <c r="Q78" s="161">
        <v>98918.753387100005</v>
      </c>
      <c r="R78" s="156">
        <v>8.2442148876000002E-3</v>
      </c>
      <c r="S78" s="157">
        <v>6604.1170808200004</v>
      </c>
      <c r="T78" s="160">
        <v>7.0079894578799996E-3</v>
      </c>
      <c r="U78" s="119">
        <v>27596.734444010199</v>
      </c>
      <c r="V78" s="156">
        <v>1.39587585645683E-2</v>
      </c>
      <c r="W78" s="160">
        <v>33.925738701043997</v>
      </c>
      <c r="X78" s="156">
        <v>2.4675912157161701E-3</v>
      </c>
      <c r="Y78" s="143">
        <v>2560.2810989443501</v>
      </c>
      <c r="Z78" s="156">
        <v>2.4674529953851001E-3</v>
      </c>
      <c r="AA78" s="157">
        <v>41410.175268899999</v>
      </c>
      <c r="AB78" s="156">
        <v>3.4512492674599999E-3</v>
      </c>
      <c r="AC78" s="158">
        <v>2119.6827422199999</v>
      </c>
      <c r="AD78" s="156">
        <v>2.2412420836199999E-3</v>
      </c>
      <c r="AE78" s="127">
        <v>4679.96384116834</v>
      </c>
      <c r="AF78" s="156">
        <v>2.3603916365292099E-3</v>
      </c>
    </row>
    <row r="79" spans="1:32">
      <c r="B79" s="98" t="s">
        <v>118</v>
      </c>
      <c r="C79" s="107">
        <v>565.43417640810105</v>
      </c>
      <c r="D79" s="104">
        <v>3.6124736529790702E-2</v>
      </c>
      <c r="E79" s="114">
        <v>39804.703635177197</v>
      </c>
      <c r="F79" s="101">
        <v>3.6119993107710198E-2</v>
      </c>
      <c r="G79" s="130">
        <v>58449.982716300001</v>
      </c>
      <c r="H79" s="101">
        <v>5.4517273000799999E-3</v>
      </c>
      <c r="I79" s="101">
        <v>5123.4419434600004</v>
      </c>
      <c r="J79" s="101">
        <v>5.3266142924100002E-3</v>
      </c>
      <c r="K79" s="140">
        <v>44928.145578632102</v>
      </c>
      <c r="L79" s="162">
        <v>2.17554157042863E-2</v>
      </c>
      <c r="M79" s="163">
        <v>473.17008634494601</v>
      </c>
      <c r="N79" s="162">
        <v>2.9840627348066001E-2</v>
      </c>
      <c r="O79" s="134">
        <v>33313.3489332588</v>
      </c>
      <c r="P79" s="162">
        <v>2.9840011092181901E-2</v>
      </c>
      <c r="Q79" s="164">
        <v>163051.79651300001</v>
      </c>
      <c r="R79" s="163">
        <v>1.5208066529200001E-2</v>
      </c>
      <c r="S79" s="165">
        <v>10156.4084272</v>
      </c>
      <c r="T79" s="163">
        <v>1.052858917E-2</v>
      </c>
      <c r="U79" s="140">
        <v>43469.757360419797</v>
      </c>
      <c r="V79" s="162">
        <v>2.0903367619962001E-2</v>
      </c>
      <c r="W79" s="162">
        <v>64.584192560821606</v>
      </c>
      <c r="X79" s="162">
        <v>4.07302943144982E-3</v>
      </c>
      <c r="Y79" s="141">
        <v>4546.9714783435402</v>
      </c>
      <c r="Z79" s="162">
        <v>4.0728973399660603E-3</v>
      </c>
      <c r="AA79" s="164">
        <v>90262.542313400001</v>
      </c>
      <c r="AB79" s="162">
        <v>8.4189147938499992E-3</v>
      </c>
      <c r="AC79" s="165">
        <v>5208.4603412400002</v>
      </c>
      <c r="AD79" s="162">
        <v>5.3859356287100004E-3</v>
      </c>
      <c r="AE79" s="141">
        <v>9755.4318195844608</v>
      </c>
      <c r="AF79" s="162">
        <v>4.6874516016623497E-3</v>
      </c>
    </row>
    <row r="80" spans="1:32">
      <c r="B80" s="98" t="s">
        <v>119</v>
      </c>
      <c r="C80" s="107">
        <v>3592.2694862148901</v>
      </c>
      <c r="D80" s="104">
        <v>0.159479393506815</v>
      </c>
      <c r="E80" s="114">
        <v>235204.80015360401</v>
      </c>
      <c r="F80" s="101">
        <v>0.159479393506815</v>
      </c>
      <c r="G80" s="145">
        <v>225734.92508099999</v>
      </c>
      <c r="H80" s="101">
        <v>2.4319401919400001E-2</v>
      </c>
      <c r="I80" s="130">
        <v>19855.163870699998</v>
      </c>
      <c r="J80" s="101">
        <v>2.0516878325000001E-2</v>
      </c>
      <c r="K80" s="140">
        <v>255059.964024293</v>
      </c>
      <c r="L80" s="162">
        <v>0.104303205255364</v>
      </c>
      <c r="M80" s="163">
        <v>662.47419147303196</v>
      </c>
      <c r="N80" s="162">
        <v>2.9255198111124401E-2</v>
      </c>
      <c r="O80" s="138">
        <v>43375.673904831703</v>
      </c>
      <c r="P80" s="162">
        <v>2.9255198111124401E-2</v>
      </c>
      <c r="Q80" s="164">
        <v>131182.720653</v>
      </c>
      <c r="R80" s="141">
        <v>1.41328869779E-2</v>
      </c>
      <c r="S80" s="165">
        <v>8325.2080571200004</v>
      </c>
      <c r="T80" s="162">
        <v>8.58990072976E-3</v>
      </c>
      <c r="U80" s="140">
        <v>51700.881961950297</v>
      </c>
      <c r="V80" s="162">
        <v>2.1072102066775698E-2</v>
      </c>
      <c r="W80" s="163">
        <v>51.555483511292699</v>
      </c>
      <c r="X80" s="162">
        <v>2.2762469428438299E-3</v>
      </c>
      <c r="Y80" s="138">
        <v>3375.6089966605</v>
      </c>
      <c r="Z80" s="162">
        <v>2.2762469428438299E-3</v>
      </c>
      <c r="AA80" s="164">
        <v>119579.291541</v>
      </c>
      <c r="AB80" s="163">
        <v>1.2882795297800001E-2</v>
      </c>
      <c r="AC80" s="165">
        <v>7943.1181592100002</v>
      </c>
      <c r="AD80" s="140">
        <v>8.1604925827100001E-3</v>
      </c>
      <c r="AE80" s="140">
        <v>11318.7271558752</v>
      </c>
      <c r="AF80" s="162">
        <v>4.6169819005326702E-3</v>
      </c>
    </row>
    <row r="81" spans="1:32">
      <c r="B81" s="98" t="s">
        <v>120</v>
      </c>
      <c r="C81" s="107">
        <v>6534.4083225307004</v>
      </c>
      <c r="D81" s="104">
        <v>0.25684734590511599</v>
      </c>
      <c r="E81" s="102">
        <v>396036.55565048399</v>
      </c>
      <c r="F81" s="101">
        <v>0.25684628191386</v>
      </c>
      <c r="G81" s="145">
        <v>250650.321868</v>
      </c>
      <c r="H81" s="101">
        <v>3.2196844033200001E-2</v>
      </c>
      <c r="I81" s="130">
        <v>22577.1892176</v>
      </c>
      <c r="J81" s="101">
        <v>2.5161890691299999E-2</v>
      </c>
      <c r="K81" s="138">
        <v>418613.74486808397</v>
      </c>
      <c r="L81" s="162">
        <v>0.17145847124946201</v>
      </c>
      <c r="M81" s="163">
        <v>637.57959217018299</v>
      </c>
      <c r="N81" s="162">
        <v>2.52043259562835E-2</v>
      </c>
      <c r="O81" s="140">
        <v>38642.666449097997</v>
      </c>
      <c r="P81" s="162">
        <v>2.5204426013120802E-2</v>
      </c>
      <c r="Q81" s="164">
        <v>131760.67413699999</v>
      </c>
      <c r="R81" s="163">
        <v>1.6925075662500001E-2</v>
      </c>
      <c r="S81" s="165">
        <v>8341.0098223000005</v>
      </c>
      <c r="T81" s="163">
        <v>9.2891343745199993E-3</v>
      </c>
      <c r="U81" s="140">
        <v>46983.676271396398</v>
      </c>
      <c r="V81" s="162">
        <v>1.9307239046208301E-2</v>
      </c>
      <c r="W81" s="162">
        <v>78.036302965922701</v>
      </c>
      <c r="X81" s="162">
        <v>3.0797760633002299E-3</v>
      </c>
      <c r="Y81" s="163">
        <v>4729.7966786099696</v>
      </c>
      <c r="Z81" s="162">
        <v>3.0798811437681502E-3</v>
      </c>
      <c r="AA81" s="164">
        <v>141526.21664999999</v>
      </c>
      <c r="AB81" s="163">
        <v>1.8179517641700001E-2</v>
      </c>
      <c r="AC81" s="165">
        <v>10545.9906085</v>
      </c>
      <c r="AD81" s="163">
        <v>1.17033357262E-2</v>
      </c>
      <c r="AE81" s="141">
        <v>15275.7872871526</v>
      </c>
      <c r="AF81" s="162">
        <v>6.2791527462447202E-3</v>
      </c>
    </row>
    <row r="82" spans="1:32">
      <c r="B82" s="98" t="s">
        <v>121</v>
      </c>
      <c r="C82" s="107">
        <v>6517.0291038441101</v>
      </c>
      <c r="D82" s="104">
        <v>0.26485451191746601</v>
      </c>
      <c r="E82" s="102">
        <v>362895.55145699001</v>
      </c>
      <c r="F82" s="101">
        <v>0.264851859274294</v>
      </c>
      <c r="G82" s="145">
        <v>211788.42199100001</v>
      </c>
      <c r="H82" s="101">
        <v>3.31512454858E-2</v>
      </c>
      <c r="I82" s="130">
        <v>19521.375151799999</v>
      </c>
      <c r="J82" s="101">
        <v>2.4306284320599999E-2</v>
      </c>
      <c r="K82" s="138">
        <v>382416.92660875898</v>
      </c>
      <c r="L82" s="162">
        <v>0.17581312520456999</v>
      </c>
      <c r="M82" s="163">
        <v>888.79991802422603</v>
      </c>
      <c r="N82" s="162">
        <v>3.6076525719839998E-2</v>
      </c>
      <c r="O82" s="141">
        <v>49493.000112139896</v>
      </c>
      <c r="P82" s="162">
        <v>3.6076796666226499E-2</v>
      </c>
      <c r="Q82" s="164">
        <v>129077.904024</v>
      </c>
      <c r="R82" s="141">
        <v>2.0204580568300001E-2</v>
      </c>
      <c r="S82" s="165">
        <v>8193.4494197700005</v>
      </c>
      <c r="T82" s="163">
        <v>1.01909380369E-2</v>
      </c>
      <c r="U82" s="140">
        <v>57686.449531905499</v>
      </c>
      <c r="V82" s="162">
        <v>2.64909512408452E-2</v>
      </c>
      <c r="W82" s="162">
        <v>78.796487672958307</v>
      </c>
      <c r="X82" s="162">
        <v>3.2010708029565301E-3</v>
      </c>
      <c r="Y82" s="141">
        <v>4387.7245031169005</v>
      </c>
      <c r="Z82" s="162">
        <v>3.2010410744378799E-3</v>
      </c>
      <c r="AA82" s="164">
        <v>148128.738514</v>
      </c>
      <c r="AB82" s="163">
        <v>2.3186561377099998E-2</v>
      </c>
      <c r="AC82" s="165">
        <v>12065.5702674</v>
      </c>
      <c r="AD82" s="163">
        <v>1.4958538588E-2</v>
      </c>
      <c r="AE82" s="140">
        <v>16453.2947705072</v>
      </c>
      <c r="AF82" s="162">
        <v>7.5683130312753904E-3</v>
      </c>
    </row>
    <row r="83" spans="1:32">
      <c r="B83" s="98" t="s">
        <v>122</v>
      </c>
      <c r="C83" s="107">
        <v>5483.69834358341</v>
      </c>
      <c r="D83" s="104">
        <v>0.22694388194593801</v>
      </c>
      <c r="E83" s="114">
        <v>278343.313067946</v>
      </c>
      <c r="F83" s="101">
        <v>0.226937935882572</v>
      </c>
      <c r="G83" s="145">
        <v>156125.430096</v>
      </c>
      <c r="H83" s="101">
        <v>3.0128335392000001E-2</v>
      </c>
      <c r="I83" s="130">
        <v>16470.334345300002</v>
      </c>
      <c r="J83" s="101">
        <v>2.32598980298E-2</v>
      </c>
      <c r="K83" s="138">
        <v>294813.647413278</v>
      </c>
      <c r="L83" s="162">
        <v>0.15212782887548101</v>
      </c>
      <c r="M83" s="141">
        <v>1215.5497467341499</v>
      </c>
      <c r="N83" s="162">
        <v>5.0126994295501097E-2</v>
      </c>
      <c r="O83" s="140">
        <v>61701.817539374497</v>
      </c>
      <c r="P83" s="162">
        <v>5.0127685475318998E-2</v>
      </c>
      <c r="Q83" s="164">
        <v>134772.41938899999</v>
      </c>
      <c r="R83" s="141">
        <v>2.6007753866399998E-2</v>
      </c>
      <c r="S83" s="165">
        <v>8592.5522095899996</v>
      </c>
      <c r="T83" s="163">
        <v>1.21224920132E-2</v>
      </c>
      <c r="U83" s="140">
        <v>70294.369748964993</v>
      </c>
      <c r="V83" s="162">
        <v>3.6176859164915802E-2</v>
      </c>
      <c r="W83" s="162">
        <v>78.796037567086103</v>
      </c>
      <c r="X83" s="162">
        <v>3.2476828921484198E-3</v>
      </c>
      <c r="Y83" s="141">
        <v>4000.08719025747</v>
      </c>
      <c r="Z83" s="162">
        <v>3.2480261194573999E-3</v>
      </c>
      <c r="AA83" s="164">
        <v>148074.957616</v>
      </c>
      <c r="AB83" s="163">
        <v>2.85748132056E-2</v>
      </c>
      <c r="AC83" s="165">
        <v>12793.571489399999</v>
      </c>
      <c r="AD83" s="163">
        <v>1.7996590485500001E-2</v>
      </c>
      <c r="AE83" s="138">
        <v>16793.658679680499</v>
      </c>
      <c r="AF83" s="162">
        <v>8.6787107821824291E-3</v>
      </c>
    </row>
    <row r="84" spans="1:32">
      <c r="B84" s="98" t="s">
        <v>123</v>
      </c>
      <c r="C84" s="109">
        <v>4507.5385947247996</v>
      </c>
      <c r="D84" s="104">
        <v>0.18400674077267801</v>
      </c>
      <c r="E84" s="102">
        <v>206672.464103548</v>
      </c>
      <c r="F84" s="101">
        <v>0.18400033299292001</v>
      </c>
      <c r="G84" s="145">
        <v>109412.522102</v>
      </c>
      <c r="H84" s="101">
        <v>2.5752426667299998E-2</v>
      </c>
      <c r="I84" s="130">
        <v>12906.823037100001</v>
      </c>
      <c r="J84" s="101">
        <v>2.0215401363800001E-2</v>
      </c>
      <c r="K84" s="134">
        <v>219579.287140653</v>
      </c>
      <c r="L84" s="162">
        <v>0.124427982903457</v>
      </c>
      <c r="M84" s="141">
        <v>1827.17587018823</v>
      </c>
      <c r="N84" s="162">
        <v>7.3647475567449494E-2</v>
      </c>
      <c r="O84" s="140">
        <v>83780.935950228304</v>
      </c>
      <c r="P84" s="162">
        <v>7.3648531765993994E-2</v>
      </c>
      <c r="Q84" s="164">
        <v>198068.45198899999</v>
      </c>
      <c r="R84" s="163">
        <v>4.6619432814699997E-2</v>
      </c>
      <c r="S84" s="165">
        <v>10466.8308786</v>
      </c>
      <c r="T84" s="163">
        <v>1.6386409068299999E-2</v>
      </c>
      <c r="U84" s="140">
        <v>94247.766828856096</v>
      </c>
      <c r="V84" s="162">
        <v>5.2989550898001302E-2</v>
      </c>
      <c r="W84" s="163">
        <v>166.848115706398</v>
      </c>
      <c r="X84" s="162">
        <v>6.7228642406950501E-3</v>
      </c>
      <c r="Y84" s="140">
        <v>7650.4044380416599</v>
      </c>
      <c r="Z84" s="162">
        <v>6.7229339790058898E-3</v>
      </c>
      <c r="AA84" s="164">
        <v>148130.25221899999</v>
      </c>
      <c r="AB84" s="163">
        <v>3.48654271522E-2</v>
      </c>
      <c r="AC84" s="165">
        <v>13494.7625928</v>
      </c>
      <c r="AD84" s="163">
        <v>2.1066817844E-2</v>
      </c>
      <c r="AE84" s="140">
        <v>21145.1670308504</v>
      </c>
      <c r="AF84" s="162">
        <v>1.1927151380124699E-2</v>
      </c>
    </row>
    <row r="85" spans="1:32">
      <c r="B85" s="98" t="s">
        <v>124</v>
      </c>
      <c r="C85" s="107">
        <v>3138.7838204228001</v>
      </c>
      <c r="D85" s="104">
        <v>0.12726978544569001</v>
      </c>
      <c r="E85" s="114">
        <v>128672.28637374799</v>
      </c>
      <c r="F85" s="101">
        <v>0.12726978544569001</v>
      </c>
      <c r="G85" s="130">
        <v>58893.947629100003</v>
      </c>
      <c r="H85" s="101">
        <v>1.7833488565499999E-2</v>
      </c>
      <c r="I85" s="130">
        <v>8226.2822613000008</v>
      </c>
      <c r="J85" s="101">
        <v>1.53932351701E-2</v>
      </c>
      <c r="K85" s="138">
        <v>136898.56863504901</v>
      </c>
      <c r="L85" s="162">
        <v>8.8297483528170601E-2</v>
      </c>
      <c r="M85" s="141">
        <v>2529.4124091845001</v>
      </c>
      <c r="N85" s="162">
        <v>0.101101926002725</v>
      </c>
      <c r="O85" s="134">
        <v>103691.524008193</v>
      </c>
      <c r="P85" s="162">
        <v>0.101101926002725</v>
      </c>
      <c r="Q85" s="164">
        <v>210596.84748299999</v>
      </c>
      <c r="R85" s="163">
        <v>6.3770095293500001E-2</v>
      </c>
      <c r="S85" s="164">
        <v>11198.8859942</v>
      </c>
      <c r="T85" s="163">
        <v>2.0900261089400001E-2</v>
      </c>
      <c r="U85" s="140">
        <v>114890.41000244</v>
      </c>
      <c r="V85" s="162">
        <v>7.3449271169021793E-2</v>
      </c>
      <c r="W85" s="163">
        <v>242.03011768702399</v>
      </c>
      <c r="X85" s="162">
        <v>9.6781882656994892E-3</v>
      </c>
      <c r="Y85" s="141">
        <v>9921.8583998886897</v>
      </c>
      <c r="Z85" s="162">
        <v>9.6781882656994892E-3</v>
      </c>
      <c r="AA85" s="164">
        <v>144032.408115</v>
      </c>
      <c r="AB85" s="163">
        <v>4.3613942393499999E-2</v>
      </c>
      <c r="AC85" s="165">
        <v>13736.2860447</v>
      </c>
      <c r="AD85" s="141">
        <v>2.5560516500300001E-2</v>
      </c>
      <c r="AE85" s="141">
        <v>23658.144444591901</v>
      </c>
      <c r="AF85" s="162">
        <v>1.5186551728683601E-2</v>
      </c>
    </row>
    <row r="86" spans="1:32">
      <c r="B86" s="98" t="s">
        <v>125</v>
      </c>
      <c r="C86" s="109">
        <v>2127.3531141096</v>
      </c>
      <c r="D86" s="104">
        <v>7.1972355627493906E-2</v>
      </c>
      <c r="E86" s="114">
        <v>77106.092177807906</v>
      </c>
      <c r="F86" s="101">
        <v>7.19731070442753E-2</v>
      </c>
      <c r="G86" s="130">
        <v>39501.175082200003</v>
      </c>
      <c r="H86" s="101">
        <v>1.3775925089299999E-2</v>
      </c>
      <c r="I86" s="101">
        <v>5379.7406332800001</v>
      </c>
      <c r="J86" s="101">
        <v>1.07597916006E-2</v>
      </c>
      <c r="K86" s="138">
        <v>82485.832811089407</v>
      </c>
      <c r="L86" s="162">
        <v>5.2314652930605603E-2</v>
      </c>
      <c r="M86" s="141">
        <v>4186.5031749911204</v>
      </c>
      <c r="N86" s="162">
        <v>0.13907720580441399</v>
      </c>
      <c r="O86" s="140">
        <v>151735.21318113201</v>
      </c>
      <c r="P86" s="162">
        <v>0.13907413909990399</v>
      </c>
      <c r="Q86" s="164">
        <v>240619.76447299999</v>
      </c>
      <c r="R86" s="163">
        <v>8.3915518336699996E-2</v>
      </c>
      <c r="S86" s="165">
        <v>13083.425383100001</v>
      </c>
      <c r="T86" s="163">
        <v>2.6122179750900001E-2</v>
      </c>
      <c r="U86" s="140">
        <v>164818.638564263</v>
      </c>
      <c r="V86" s="162">
        <v>0.103291179090458</v>
      </c>
      <c r="W86" s="138">
        <v>421.373556730742</v>
      </c>
      <c r="X86" s="162">
        <v>1.40145438167231E-2</v>
      </c>
      <c r="Y86" s="141">
        <v>15272.4096902117</v>
      </c>
      <c r="Z86" s="162">
        <v>1.4014404602195499E-2</v>
      </c>
      <c r="AA86" s="164">
        <v>157774.566108</v>
      </c>
      <c r="AB86" s="163">
        <v>5.5023464578899998E-2</v>
      </c>
      <c r="AC86" s="165">
        <v>15278.3641701</v>
      </c>
      <c r="AD86" s="163">
        <v>3.0365534360800001E-2</v>
      </c>
      <c r="AE86" s="140">
        <v>30550.7738602879</v>
      </c>
      <c r="AF86" s="162">
        <v>1.9214118018592401E-2</v>
      </c>
    </row>
    <row r="87" spans="1:32">
      <c r="B87" s="98" t="s">
        <v>126</v>
      </c>
      <c r="C87" s="107">
        <v>1518.6519914298001</v>
      </c>
      <c r="D87" s="104">
        <v>4.4799593437621403E-2</v>
      </c>
      <c r="E87" s="114">
        <v>47865.177196282799</v>
      </c>
      <c r="F87" s="101">
        <v>4.4799593437621403E-2</v>
      </c>
      <c r="G87" s="130">
        <v>28739.6065996</v>
      </c>
      <c r="H87" s="101">
        <v>1.2242078398200001E-2</v>
      </c>
      <c r="I87" s="101">
        <v>3884.5059771299998</v>
      </c>
      <c r="J87" s="101">
        <v>8.8724358136799998E-3</v>
      </c>
      <c r="K87" s="138">
        <v>51749.683173412101</v>
      </c>
      <c r="L87" s="162">
        <v>3.4245596092673601E-2</v>
      </c>
      <c r="M87" s="163">
        <v>5722.4721390146997</v>
      </c>
      <c r="N87" s="162">
        <v>0.165894663363574</v>
      </c>
      <c r="O87" s="140">
        <v>180362.021371893</v>
      </c>
      <c r="P87" s="162">
        <v>0.165894663363574</v>
      </c>
      <c r="Q87" s="164">
        <v>270076.632736</v>
      </c>
      <c r="R87" s="141">
        <v>0.11504335822599999</v>
      </c>
      <c r="S87" s="165">
        <v>15201.522471300001</v>
      </c>
      <c r="T87" s="163">
        <v>3.4609566892299999E-2</v>
      </c>
      <c r="U87" s="140">
        <v>195563.543843208</v>
      </c>
      <c r="V87" s="162">
        <v>0.12787143159084599</v>
      </c>
      <c r="W87" s="141">
        <v>460.76727757308299</v>
      </c>
      <c r="X87" s="162">
        <v>1.33434375541334E-2</v>
      </c>
      <c r="Y87" s="141">
        <v>14522.5552080039</v>
      </c>
      <c r="Z87" s="162">
        <v>1.33434375541334E-2</v>
      </c>
      <c r="AA87" s="164">
        <v>162034.92443000001</v>
      </c>
      <c r="AB87" s="163">
        <v>6.9021329733699996E-2</v>
      </c>
      <c r="AC87" s="165">
        <v>15625.1694869</v>
      </c>
      <c r="AD87" s="163">
        <v>3.5400099432899998E-2</v>
      </c>
      <c r="AE87" s="140">
        <v>30147.7246949172</v>
      </c>
      <c r="AF87" s="162">
        <v>1.97649610166683E-2</v>
      </c>
    </row>
    <row r="88" spans="1:32">
      <c r="B88" s="98" t="s">
        <v>127</v>
      </c>
      <c r="C88" s="107">
        <v>1055.447419652</v>
      </c>
      <c r="D88" s="104">
        <v>2.61747495852994E-2</v>
      </c>
      <c r="E88" s="101">
        <v>28411.7325545331</v>
      </c>
      <c r="F88" s="101">
        <v>2.6176035685650301E-2</v>
      </c>
      <c r="G88" s="130">
        <v>20976.042541700001</v>
      </c>
      <c r="H88" s="114">
        <v>1.178446405E-2</v>
      </c>
      <c r="I88" s="101">
        <v>2759.8033159299998</v>
      </c>
      <c r="J88" s="101">
        <v>7.3071497510899999E-3</v>
      </c>
      <c r="K88" s="140">
        <v>31171.535870468098</v>
      </c>
      <c r="L88" s="162">
        <v>2.12470179395663E-2</v>
      </c>
      <c r="M88" s="141">
        <v>8595.2428869682499</v>
      </c>
      <c r="N88" s="162">
        <v>0.20988552206189201</v>
      </c>
      <c r="O88" s="138">
        <v>231357.74711743899</v>
      </c>
      <c r="P88" s="162">
        <v>0.20987888583084799</v>
      </c>
      <c r="Q88" s="164">
        <v>289442.45713900001</v>
      </c>
      <c r="R88" s="141">
        <v>0.162610412816</v>
      </c>
      <c r="S88" s="165">
        <v>16674.445031300002</v>
      </c>
      <c r="T88" s="163">
        <v>4.4070593873899999E-2</v>
      </c>
      <c r="U88" s="138">
        <v>248032.192148701</v>
      </c>
      <c r="V88" s="162">
        <v>0.16721522981599801</v>
      </c>
      <c r="W88" s="141">
        <v>641.17626660573205</v>
      </c>
      <c r="X88" s="162">
        <v>1.5654904371883702E-2</v>
      </c>
      <c r="Y88" s="141">
        <v>17258.681072451702</v>
      </c>
      <c r="Z88" s="162">
        <v>1.5654558865140399E-2</v>
      </c>
      <c r="AA88" s="164">
        <v>152245.96336600001</v>
      </c>
      <c r="AB88" s="138">
        <v>8.55326341431E-2</v>
      </c>
      <c r="AC88" s="165">
        <v>14527.810609800001</v>
      </c>
      <c r="AD88" s="163">
        <v>3.8201755535500002E-2</v>
      </c>
      <c r="AE88" s="141">
        <v>31786.491682298802</v>
      </c>
      <c r="AF88" s="162">
        <v>2.1481697280087499E-2</v>
      </c>
    </row>
    <row r="89" spans="1:32">
      <c r="B89" s="98" t="s">
        <v>128</v>
      </c>
      <c r="C89" s="107">
        <v>785.99261328450098</v>
      </c>
      <c r="D89" s="104">
        <v>1.71879524408113E-2</v>
      </c>
      <c r="E89" s="101">
        <v>17638.374225903201</v>
      </c>
      <c r="F89" s="101">
        <v>1.71898822356586E-2</v>
      </c>
      <c r="G89" s="130">
        <v>14702.760069399999</v>
      </c>
      <c r="H89" s="101">
        <v>1.09224872102E-2</v>
      </c>
      <c r="I89" s="101">
        <v>1920.6340663200001</v>
      </c>
      <c r="J89" s="101">
        <v>6.13121968066E-3</v>
      </c>
      <c r="K89" s="140">
        <v>19559.008292223902</v>
      </c>
      <c r="L89" s="162">
        <v>1.45618161920998E-2</v>
      </c>
      <c r="M89" s="141">
        <v>10774.9545460033</v>
      </c>
      <c r="N89" s="162">
        <v>0.23221542957987301</v>
      </c>
      <c r="O89" s="140">
        <v>241750.86934328801</v>
      </c>
      <c r="P89" s="162">
        <v>0.23219487044749099</v>
      </c>
      <c r="Q89" s="164">
        <v>306471.93425300001</v>
      </c>
      <c r="R89" s="141">
        <v>0.22767399101800001</v>
      </c>
      <c r="S89" s="165">
        <v>18097.379632200002</v>
      </c>
      <c r="T89" s="163">
        <v>5.7567694316500002E-2</v>
      </c>
      <c r="U89" s="138">
        <v>259848.24897547899</v>
      </c>
      <c r="V89" s="162">
        <v>0.191435264647843</v>
      </c>
      <c r="W89" s="163">
        <v>925.87551897842695</v>
      </c>
      <c r="X89" s="162">
        <v>1.9964720857678801E-2</v>
      </c>
      <c r="Y89" s="140">
        <v>20774.7979397827</v>
      </c>
      <c r="Z89" s="162">
        <v>1.9964400189793601E-2</v>
      </c>
      <c r="AA89" s="164">
        <v>140294.66901400001</v>
      </c>
      <c r="AB89" s="141">
        <v>0.104223089703</v>
      </c>
      <c r="AC89" s="165">
        <v>13294.075795299999</v>
      </c>
      <c r="AD89" s="163">
        <v>4.2105041331699997E-2</v>
      </c>
      <c r="AE89" s="140">
        <v>34068.873735102599</v>
      </c>
      <c r="AF89" s="162">
        <v>2.5155652184377101E-2</v>
      </c>
    </row>
    <row r="90" spans="1:32">
      <c r="B90" s="98" t="s">
        <v>129</v>
      </c>
      <c r="C90" s="107">
        <v>524.14866001849998</v>
      </c>
      <c r="D90" s="104">
        <v>9.6835030420209696E-3</v>
      </c>
      <c r="E90" s="101">
        <v>9517.6799702776098</v>
      </c>
      <c r="F90" s="101">
        <v>9.6859084613664208E-3</v>
      </c>
      <c r="G90" s="101">
        <v>9525.6987562400009</v>
      </c>
      <c r="H90" s="101">
        <v>9.3271889524700006E-3</v>
      </c>
      <c r="I90" s="101">
        <v>1231.7801392700001</v>
      </c>
      <c r="J90" s="101">
        <v>4.6035806974300004E-3</v>
      </c>
      <c r="K90" s="141">
        <v>10749.4601095497</v>
      </c>
      <c r="L90" s="162">
        <v>8.5783062306743693E-3</v>
      </c>
      <c r="M90" s="140">
        <v>14090.9844244463</v>
      </c>
      <c r="N90" s="162">
        <v>0.25700964010945898</v>
      </c>
      <c r="O90" s="140">
        <v>255783.335133635</v>
      </c>
      <c r="P90" s="162">
        <v>0.256987592111457</v>
      </c>
      <c r="Q90" s="164">
        <v>299505.01708600001</v>
      </c>
      <c r="R90" s="141">
        <v>0.293263650815</v>
      </c>
      <c r="S90" s="165">
        <v>18223.688199799999</v>
      </c>
      <c r="T90" s="163">
        <v>6.7896715804800001E-2</v>
      </c>
      <c r="U90" s="138">
        <v>274007.02333344502</v>
      </c>
      <c r="V90" s="162">
        <v>0.21655133261250301</v>
      </c>
      <c r="W90" s="141">
        <v>899.00802718063198</v>
      </c>
      <c r="X90" s="162">
        <v>1.6388325430356E-2</v>
      </c>
      <c r="Y90" s="141">
        <v>16319.525489201</v>
      </c>
      <c r="Z90" s="162">
        <v>1.6387406533857101E-2</v>
      </c>
      <c r="AA90" s="164">
        <v>126232.882142</v>
      </c>
      <c r="AB90" s="141">
        <v>0.123602315186</v>
      </c>
      <c r="AC90" s="165">
        <v>11892.0876708</v>
      </c>
      <c r="AD90" s="163">
        <v>4.4145922471700003E-2</v>
      </c>
      <c r="AE90" s="141">
        <v>28211.613159967001</v>
      </c>
      <c r="AF90" s="162">
        <v>2.2346435637767802E-2</v>
      </c>
    </row>
    <row r="91" spans="1:32">
      <c r="B91" s="98" t="s">
        <v>130</v>
      </c>
      <c r="C91" s="107">
        <v>309.63657150850003</v>
      </c>
      <c r="D91" s="104">
        <v>5.6404772545017899E-3</v>
      </c>
      <c r="E91" s="101">
        <v>4377.9637154846596</v>
      </c>
      <c r="F91" s="101">
        <v>5.6427669293145901E-3</v>
      </c>
      <c r="G91" s="101">
        <v>5317.8143433200003</v>
      </c>
      <c r="H91" s="101">
        <v>7.6889260932199999E-3</v>
      </c>
      <c r="I91" s="115">
        <v>688.24562061899996</v>
      </c>
      <c r="J91" s="101">
        <v>3.4024462643199999E-3</v>
      </c>
      <c r="K91" s="140">
        <v>5066.2093361037296</v>
      </c>
      <c r="L91" s="162">
        <v>5.1696245673820002E-3</v>
      </c>
      <c r="M91" s="140">
        <v>16216.8192882979</v>
      </c>
      <c r="N91" s="162">
        <v>0.29241301623551003</v>
      </c>
      <c r="O91" s="140">
        <v>229159.920598795</v>
      </c>
      <c r="P91" s="162">
        <v>0.29236543692453998</v>
      </c>
      <c r="Q91" s="164">
        <v>240907.487544</v>
      </c>
      <c r="R91" s="141">
        <v>0.34832348655599998</v>
      </c>
      <c r="S91" s="165">
        <v>15308.045699300001</v>
      </c>
      <c r="T91" s="163">
        <v>7.5498540582300003E-2</v>
      </c>
      <c r="U91" s="138">
        <v>244467.96629814099</v>
      </c>
      <c r="V91" s="162">
        <v>0.24750685016853999</v>
      </c>
      <c r="W91" s="140">
        <v>1027.02832219736</v>
      </c>
      <c r="X91" s="162">
        <v>1.8516199726359098E-2</v>
      </c>
      <c r="Y91" s="140">
        <v>14515.9658255756</v>
      </c>
      <c r="Z91" s="162">
        <v>1.85170556273145E-2</v>
      </c>
      <c r="AA91" s="175">
        <v>99169.200901699995</v>
      </c>
      <c r="AB91" s="141">
        <v>0.14338683053500001</v>
      </c>
      <c r="AC91" s="165">
        <v>9422.6777113900007</v>
      </c>
      <c r="AD91" s="163">
        <v>4.6300122076600003E-2</v>
      </c>
      <c r="AE91" s="140">
        <v>23938.6435369682</v>
      </c>
      <c r="AF91" s="162">
        <v>2.42836918978191E-2</v>
      </c>
    </row>
    <row r="92" spans="1:32">
      <c r="B92" s="98" t="s">
        <v>131</v>
      </c>
      <c r="C92" s="107">
        <v>47.452359025113999</v>
      </c>
      <c r="D92" s="104">
        <v>5.04158583959464E-4</v>
      </c>
      <c r="E92" s="101">
        <v>451.79720352012401</v>
      </c>
      <c r="F92" s="101">
        <v>5.6188935341649798E-4</v>
      </c>
      <c r="G92" s="101">
        <v>568.25623948999998</v>
      </c>
      <c r="H92" s="101">
        <v>9.3832581468699999E-4</v>
      </c>
      <c r="I92" s="115">
        <v>103.41832825500001</v>
      </c>
      <c r="J92" s="101">
        <v>4.9731218222500003E-4</v>
      </c>
      <c r="K92" s="141">
        <v>555.21553177503699</v>
      </c>
      <c r="L92" s="162">
        <v>5.4830395471585096E-4</v>
      </c>
      <c r="M92" s="141">
        <v>30579.825969568599</v>
      </c>
      <c r="N92" s="162">
        <v>0.32445700995976601</v>
      </c>
      <c r="O92" s="138">
        <v>260127.10029333999</v>
      </c>
      <c r="P92" s="162">
        <v>0.322932369335797</v>
      </c>
      <c r="Q92" s="164">
        <v>238705.34648800001</v>
      </c>
      <c r="R92" s="141">
        <v>0.394159040224</v>
      </c>
      <c r="S92" s="165">
        <v>15785.539899699999</v>
      </c>
      <c r="T92" s="163">
        <v>7.5826731019800003E-2</v>
      </c>
      <c r="U92" s="138">
        <v>275912.64019308903</v>
      </c>
      <c r="V92" s="162">
        <v>0.27206715527141501</v>
      </c>
      <c r="W92" s="163">
        <v>1521.4434275185599</v>
      </c>
      <c r="X92" s="162">
        <v>1.6146150515192099E-2</v>
      </c>
      <c r="Y92" s="140">
        <v>13262.574631143199</v>
      </c>
      <c r="Z92" s="162">
        <v>1.6469750619387401E-2</v>
      </c>
      <c r="AA92" s="175">
        <v>96292.494507900003</v>
      </c>
      <c r="AB92" s="141">
        <v>0.159001706247</v>
      </c>
      <c r="AC92" s="165">
        <v>9191.5301251599994</v>
      </c>
      <c r="AD92" s="163">
        <v>4.4016289653899997E-2</v>
      </c>
      <c r="AE92" s="140">
        <v>22454.1047563051</v>
      </c>
      <c r="AF92" s="162">
        <v>2.2157107822632E-2</v>
      </c>
    </row>
    <row r="93" spans="1:32">
      <c r="B93" s="97" t="s">
        <v>132</v>
      </c>
      <c r="C93" s="111">
        <v>49580.490868146597</v>
      </c>
      <c r="D93" s="108">
        <v>3.41542204744818E-2</v>
      </c>
      <c r="E93" s="183">
        <v>2946031.2531992602</v>
      </c>
      <c r="F93" s="184">
        <v>3.0521683575048801E-2</v>
      </c>
      <c r="G93" s="185">
        <v>1235562.05137</v>
      </c>
      <c r="H93" s="184">
        <v>1.2338931945400001E-2</v>
      </c>
      <c r="I93" s="189">
        <v>126436.26595099999</v>
      </c>
      <c r="J93" s="184">
        <v>1.1437438215499999E-2</v>
      </c>
      <c r="K93" s="167">
        <v>3072467.51915017</v>
      </c>
      <c r="L93" s="168">
        <v>2.85558827140092E-2</v>
      </c>
      <c r="M93" s="169">
        <v>102607.13766849</v>
      </c>
      <c r="N93" s="168">
        <v>7.0397390609805197E-2</v>
      </c>
      <c r="O93" s="149">
        <v>2323626.86830618</v>
      </c>
      <c r="P93" s="168">
        <v>2.4029131120134498E-2</v>
      </c>
      <c r="Q93" s="170">
        <v>3194915.3826700002</v>
      </c>
      <c r="R93" s="171">
        <v>3.1906019195200003E-2</v>
      </c>
      <c r="S93" s="170">
        <v>193129.73265799999</v>
      </c>
      <c r="T93" s="172">
        <v>1.7457634064099999E-2</v>
      </c>
      <c r="U93" s="167">
        <v>2516756.60096442</v>
      </c>
      <c r="V93" s="168">
        <v>2.3352800402312499E-2</v>
      </c>
      <c r="W93" s="171">
        <v>6821.2015112962599</v>
      </c>
      <c r="X93" s="168">
        <v>4.6782612206426599E-3</v>
      </c>
      <c r="Y93" s="169">
        <v>164283.931579456</v>
      </c>
      <c r="Z93" s="168">
        <v>1.69848509093432E-3</v>
      </c>
      <c r="AA93" s="168">
        <v>1927661.52263</v>
      </c>
      <c r="AB93" s="172">
        <v>1.92506126354E-2</v>
      </c>
      <c r="AC93" s="173">
        <v>167731.15669900001</v>
      </c>
      <c r="AD93" s="172">
        <v>1.5097834373499999E-2</v>
      </c>
      <c r="AE93" s="149">
        <v>332015.08827830502</v>
      </c>
      <c r="AF93" s="168">
        <v>3.08038678889662E-3</v>
      </c>
    </row>
    <row r="94" spans="1:32">
      <c r="A94">
        <v>1995</v>
      </c>
      <c r="B94" s="98" t="s">
        <v>115</v>
      </c>
      <c r="C94" s="107">
        <v>7964.9837773689896</v>
      </c>
      <c r="D94" s="104">
        <v>1.8619871066655299E-2</v>
      </c>
      <c r="E94" s="102">
        <v>682609.93319858599</v>
      </c>
      <c r="F94" s="101">
        <v>1.8619809020697899E-2</v>
      </c>
      <c r="G94" s="130">
        <v>36573.980842700003</v>
      </c>
      <c r="H94" s="101">
        <v>2.7013953676999999E-3</v>
      </c>
      <c r="I94" s="130">
        <v>4377.3607279799999</v>
      </c>
      <c r="J94" s="101">
        <v>4.5367200000000002E-3</v>
      </c>
      <c r="K94" s="134">
        <v>686987.29392656195</v>
      </c>
      <c r="L94" s="162">
        <v>1.8251483794959601E-2</v>
      </c>
      <c r="M94" s="141">
        <v>1870.6478395414399</v>
      </c>
      <c r="N94" s="162">
        <v>4.3715449008792703E-3</v>
      </c>
      <c r="O94" s="140">
        <v>160317.07190734299</v>
      </c>
      <c r="P94" s="162">
        <v>4.3715306297940496E-3</v>
      </c>
      <c r="Q94" s="165">
        <v>32361.555509400001</v>
      </c>
      <c r="R94" s="162">
        <v>2.3901944779100002E-3</v>
      </c>
      <c r="S94" s="176">
        <v>3110.6758197600002</v>
      </c>
      <c r="T94" s="162">
        <v>3.2093503704300002E-3</v>
      </c>
      <c r="U94" s="140">
        <v>163427.747727098</v>
      </c>
      <c r="V94" s="162">
        <v>4.3407994590952698E-3</v>
      </c>
      <c r="W94" s="162">
        <v>50.182581921116899</v>
      </c>
      <c r="X94" s="162">
        <v>1.17252728540692E-4</v>
      </c>
      <c r="Y94" s="141">
        <v>4300.6097488371197</v>
      </c>
      <c r="Z94" s="162">
        <v>1.1724945939472901E-4</v>
      </c>
      <c r="AA94" s="176">
        <v>1058.8749768299999</v>
      </c>
      <c r="AB94" s="177">
        <v>7.8208007547600004E-5</v>
      </c>
      <c r="AC94" s="134">
        <v>52.0267310483</v>
      </c>
      <c r="AD94" s="177">
        <v>5.3028840168799998E-5</v>
      </c>
      <c r="AE94" s="141">
        <v>4352.6364798854302</v>
      </c>
      <c r="AF94" s="162">
        <v>1.15603137452486E-4</v>
      </c>
    </row>
    <row r="95" spans="1:32">
      <c r="B95" s="98" t="s">
        <v>116</v>
      </c>
      <c r="C95" s="107">
        <v>362.91505820370003</v>
      </c>
      <c r="D95" s="104">
        <v>1.1925790249876E-2</v>
      </c>
      <c r="E95" s="102">
        <v>29317.996425085799</v>
      </c>
      <c r="F95" s="101">
        <v>1.19257364471277E-2</v>
      </c>
      <c r="G95" s="101">
        <v>7328.0291548499999</v>
      </c>
      <c r="H95" s="101">
        <v>5.2270111548200003E-4</v>
      </c>
      <c r="I95" s="130">
        <v>1239.0675965099999</v>
      </c>
      <c r="J95" s="182">
        <v>1.19537795902E-3</v>
      </c>
      <c r="K95" s="140">
        <v>30557.064021600399</v>
      </c>
      <c r="L95" s="162">
        <v>8.7274886079730801E-3</v>
      </c>
      <c r="M95" s="163">
        <v>306.94041671938299</v>
      </c>
      <c r="N95" s="162">
        <v>1.0088675247635201E-2</v>
      </c>
      <c r="O95" s="141">
        <v>24795.599370318399</v>
      </c>
      <c r="P95" s="162">
        <v>1.0088426348457E-2</v>
      </c>
      <c r="Q95" s="164">
        <v>82908.040456400005</v>
      </c>
      <c r="R95" s="162">
        <v>5.9136673764099996E-3</v>
      </c>
      <c r="S95" s="165">
        <v>5985.3907188399999</v>
      </c>
      <c r="T95" s="162">
        <v>5.7349316821400003E-3</v>
      </c>
      <c r="U95" s="140">
        <v>30780.990089160401</v>
      </c>
      <c r="V95" s="162">
        <v>8.7887106141846302E-3</v>
      </c>
      <c r="W95" s="162">
        <v>15.0487150830178</v>
      </c>
      <c r="X95" s="162">
        <v>4.9477856023770798E-4</v>
      </c>
      <c r="Y95" s="163">
        <v>1215.5943930707101</v>
      </c>
      <c r="Z95" s="162">
        <v>4.9473072111587597E-4</v>
      </c>
      <c r="AA95" s="164">
        <v>11843.072452799999</v>
      </c>
      <c r="AB95" s="162">
        <v>8.44741625924E-4</v>
      </c>
      <c r="AC95" s="165">
        <v>562.95229030799999</v>
      </c>
      <c r="AD95" s="162">
        <v>5.35147423147E-4</v>
      </c>
      <c r="AE95" s="141">
        <v>1778.5466833791299</v>
      </c>
      <c r="AF95" s="162">
        <v>5.0701096833200596E-4</v>
      </c>
    </row>
    <row r="96" spans="1:32">
      <c r="B96" s="98" t="s">
        <v>117</v>
      </c>
      <c r="C96" s="107">
        <v>15.86414891996</v>
      </c>
      <c r="D96" s="104">
        <v>1.1317175847843401E-3</v>
      </c>
      <c r="E96" s="101">
        <v>1197.29221193444</v>
      </c>
      <c r="F96" s="101">
        <v>1.1317187270596201E-3</v>
      </c>
      <c r="G96" s="115">
        <v>310.38797715599998</v>
      </c>
      <c r="H96" s="125">
        <v>2.5121527195099999E-5</v>
      </c>
      <c r="I96" s="130">
        <v>54.279994502999998</v>
      </c>
      <c r="J96" s="101">
        <v>5.5735723795600001E-5</v>
      </c>
      <c r="K96" s="140">
        <v>1251.5722064374399</v>
      </c>
      <c r="L96" s="162">
        <v>6.1662349707274501E-4</v>
      </c>
      <c r="M96" s="162">
        <v>282.72033368063097</v>
      </c>
      <c r="N96" s="162">
        <v>2.0158127002526099E-2</v>
      </c>
      <c r="O96" s="141">
        <v>21337.281823465099</v>
      </c>
      <c r="P96" s="162">
        <v>2.01580860739465E-2</v>
      </c>
      <c r="Q96" s="164">
        <v>101979.647187</v>
      </c>
      <c r="R96" s="162">
        <v>8.2537850013400006E-3</v>
      </c>
      <c r="S96" s="165">
        <v>6795.4107013499997</v>
      </c>
      <c r="T96" s="163">
        <v>6.9794194128399998E-3</v>
      </c>
      <c r="U96" s="140">
        <v>28132.692524817499</v>
      </c>
      <c r="V96" s="162">
        <v>1.3858407796120799E-2</v>
      </c>
      <c r="W96" s="163">
        <v>35.707765908441601</v>
      </c>
      <c r="X96" s="162">
        <v>2.5444245640856501E-3</v>
      </c>
      <c r="Y96" s="138">
        <v>2694.7663721143899</v>
      </c>
      <c r="Z96" s="162">
        <v>2.5442808659312502E-3</v>
      </c>
      <c r="AA96" s="165">
        <v>42906.486922600001</v>
      </c>
      <c r="AB96" s="162">
        <v>3.4726822538799999E-3</v>
      </c>
      <c r="AC96" s="176">
        <v>2210.26957133</v>
      </c>
      <c r="AD96" s="162">
        <v>2.2624015506499998E-3</v>
      </c>
      <c r="AE96" s="141">
        <v>4905.0359434440998</v>
      </c>
      <c r="AF96" s="162">
        <v>2.4095233086714701E-3</v>
      </c>
    </row>
    <row r="97" spans="1:32">
      <c r="B97" s="98" t="s">
        <v>118</v>
      </c>
      <c r="C97" s="107">
        <v>657.50928419349998</v>
      </c>
      <c r="D97" s="104">
        <v>4.0888347312345599E-2</v>
      </c>
      <c r="E97" s="101">
        <v>46281.558339114999</v>
      </c>
      <c r="F97" s="101">
        <v>4.08815251476023E-2</v>
      </c>
      <c r="G97" s="130">
        <v>63230.324254699997</v>
      </c>
      <c r="H97" s="101">
        <v>5.7209588502600004E-3</v>
      </c>
      <c r="I97" s="130">
        <v>5476.35927257</v>
      </c>
      <c r="J97" s="101">
        <v>5.5112116654400002E-3</v>
      </c>
      <c r="K97" s="140">
        <v>51757.917611688703</v>
      </c>
      <c r="L97" s="162">
        <v>2.4341821944342E-2</v>
      </c>
      <c r="M97" s="163">
        <v>484.11125507802802</v>
      </c>
      <c r="N97" s="162">
        <v>2.97204649802554E-2</v>
      </c>
      <c r="O97" s="134">
        <v>34081.142532169601</v>
      </c>
      <c r="P97" s="162">
        <v>2.9719744933755801E-2</v>
      </c>
      <c r="Q97" s="164">
        <v>167479.50560900001</v>
      </c>
      <c r="R97" s="163">
        <v>1.5153195971699999E-2</v>
      </c>
      <c r="S97" s="165">
        <v>10416.6427862</v>
      </c>
      <c r="T97" s="163">
        <v>1.04714665948E-2</v>
      </c>
      <c r="U97" s="140">
        <v>44497.785318363298</v>
      </c>
      <c r="V97" s="162">
        <v>2.07848650605243E-2</v>
      </c>
      <c r="W97" s="162">
        <v>68.033577359395096</v>
      </c>
      <c r="X97" s="162">
        <v>4.1762759587517803E-3</v>
      </c>
      <c r="Y97" s="141">
        <v>4789.4337085265797</v>
      </c>
      <c r="Z97" s="162">
        <v>4.1760956956780901E-3</v>
      </c>
      <c r="AA97" s="164">
        <v>93985.950236000004</v>
      </c>
      <c r="AB97" s="162">
        <v>8.5036324706500004E-3</v>
      </c>
      <c r="AC97" s="165">
        <v>5412.3945754099996</v>
      </c>
      <c r="AD97" s="162">
        <v>5.4233510224199998E-3</v>
      </c>
      <c r="AE97" s="141">
        <v>10201.8282839395</v>
      </c>
      <c r="AF97" s="162">
        <v>4.7618466394318904E-3</v>
      </c>
    </row>
    <row r="98" spans="1:32">
      <c r="B98" s="98" t="s">
        <v>119</v>
      </c>
      <c r="C98" s="107">
        <v>4393.0081363974004</v>
      </c>
      <c r="D98" s="104">
        <v>0.183806996962736</v>
      </c>
      <c r="E98" s="102">
        <v>287564.58596858598</v>
      </c>
      <c r="F98" s="101">
        <v>0.18380530488459401</v>
      </c>
      <c r="G98" s="145">
        <v>253086.56907100001</v>
      </c>
      <c r="H98" s="101">
        <v>2.6353362380300002E-2</v>
      </c>
      <c r="I98" s="130">
        <v>22262.490578199999</v>
      </c>
      <c r="J98" s="101">
        <v>2.2201865593200001E-2</v>
      </c>
      <c r="K98" s="140">
        <v>309827.07654676703</v>
      </c>
      <c r="L98" s="162">
        <v>0.120547124024035</v>
      </c>
      <c r="M98" s="163">
        <v>681.79071861063596</v>
      </c>
      <c r="N98" s="162">
        <v>2.8456994483500201E-2</v>
      </c>
      <c r="O98" s="138">
        <v>44630.188331356301</v>
      </c>
      <c r="P98" s="162">
        <v>2.8457009036392401E-2</v>
      </c>
      <c r="Q98" s="164">
        <v>135191.222633</v>
      </c>
      <c r="R98" s="141">
        <v>1.4077171336499999E-2</v>
      </c>
      <c r="S98" s="165">
        <v>8634.98734745</v>
      </c>
      <c r="T98" s="162">
        <v>8.6015476185300008E-3</v>
      </c>
      <c r="U98" s="140">
        <v>53265.175678805601</v>
      </c>
      <c r="V98" s="162">
        <v>2.0688998043760599E-2</v>
      </c>
      <c r="W98" s="163">
        <v>55.087279458045103</v>
      </c>
      <c r="X98" s="162">
        <v>2.2987955398484899E-3</v>
      </c>
      <c r="Y98" s="138">
        <v>3605.8495118917699</v>
      </c>
      <c r="Z98" s="162">
        <v>2.2986834940233098E-3</v>
      </c>
      <c r="AA98" s="164">
        <v>125203.94452400001</v>
      </c>
      <c r="AB98" s="163">
        <v>1.3037225853E-2</v>
      </c>
      <c r="AC98" s="165">
        <v>8314.4347169800003</v>
      </c>
      <c r="AD98" s="140">
        <v>8.25407899461E-3</v>
      </c>
      <c r="AE98" s="140">
        <v>11920.2842288683</v>
      </c>
      <c r="AF98" s="162">
        <v>4.6366514543482104E-3</v>
      </c>
    </row>
    <row r="99" spans="1:32">
      <c r="B99" s="98" t="s">
        <v>120</v>
      </c>
      <c r="C99" s="107">
        <v>8607.7196306460992</v>
      </c>
      <c r="D99" s="104">
        <v>0.30529426663986697</v>
      </c>
      <c r="E99" s="102">
        <v>521611.678798793</v>
      </c>
      <c r="F99" s="101">
        <v>0.30529355038651801</v>
      </c>
      <c r="G99" s="145">
        <v>294907.94275400002</v>
      </c>
      <c r="H99" s="101">
        <v>3.6477912199900001E-2</v>
      </c>
      <c r="I99" s="130">
        <v>26608.723169199999</v>
      </c>
      <c r="J99" s="101">
        <v>2.84875904258E-2</v>
      </c>
      <c r="K99" s="138">
        <v>548220.40196795797</v>
      </c>
      <c r="L99" s="162">
        <v>0.20718393608595501</v>
      </c>
      <c r="M99" s="163">
        <v>659.65244825739705</v>
      </c>
      <c r="N99" s="162">
        <v>2.3623958548607899E-2</v>
      </c>
      <c r="O99" s="140">
        <v>39973.976790488399</v>
      </c>
      <c r="P99" s="162">
        <v>2.3624057989610502E-2</v>
      </c>
      <c r="Q99" s="164">
        <v>136795.170801</v>
      </c>
      <c r="R99" s="163">
        <v>1.6920555845200001E-2</v>
      </c>
      <c r="S99" s="165">
        <v>8657.8945544500002</v>
      </c>
      <c r="T99" s="163">
        <v>9.26187593846E-3</v>
      </c>
      <c r="U99" s="140">
        <v>48631.871344934298</v>
      </c>
      <c r="V99" s="162">
        <v>1.8489268116912601E-2</v>
      </c>
      <c r="W99" s="162">
        <v>84.392433622406799</v>
      </c>
      <c r="X99" s="162">
        <v>3.01825937517113E-3</v>
      </c>
      <c r="Y99" s="163">
        <v>5114.2131045115802</v>
      </c>
      <c r="Z99" s="162">
        <v>3.01836328193041E-3</v>
      </c>
      <c r="AA99" s="164">
        <v>148818.642605</v>
      </c>
      <c r="AB99" s="163">
        <v>1.8407755898099998E-2</v>
      </c>
      <c r="AC99" s="165">
        <v>11077.0634192</v>
      </c>
      <c r="AD99" s="163">
        <v>1.1808447524200001E-2</v>
      </c>
      <c r="AE99" s="141">
        <v>16191.2765236696</v>
      </c>
      <c r="AF99" s="162">
        <v>6.1598840104815601E-3</v>
      </c>
    </row>
    <row r="100" spans="1:32">
      <c r="B100" s="98" t="s">
        <v>121</v>
      </c>
      <c r="C100" s="109">
        <v>8767.3279598006993</v>
      </c>
      <c r="D100" s="104">
        <v>0.319620197952178</v>
      </c>
      <c r="E100" s="115">
        <v>488202.78167337697</v>
      </c>
      <c r="F100" s="101">
        <v>0.31961767961295601</v>
      </c>
      <c r="G100" s="145">
        <v>250603.373364</v>
      </c>
      <c r="H100" s="101">
        <v>3.79098218133E-2</v>
      </c>
      <c r="I100" s="101">
        <v>23318.195748400001</v>
      </c>
      <c r="J100" s="101">
        <v>2.7963314551700001E-2</v>
      </c>
      <c r="K100" s="138">
        <v>511520.97742181702</v>
      </c>
      <c r="L100" s="162">
        <v>0.216396795484816</v>
      </c>
      <c r="M100" s="163">
        <v>917.46170339643004</v>
      </c>
      <c r="N100" s="162">
        <v>3.3479045357412501E-2</v>
      </c>
      <c r="O100" s="141">
        <v>51089.089290826501</v>
      </c>
      <c r="P100" s="162">
        <v>3.3479325256222298E-2</v>
      </c>
      <c r="Q100" s="164">
        <v>133595.15767099999</v>
      </c>
      <c r="R100" s="141">
        <v>2.02094938897E-2</v>
      </c>
      <c r="S100" s="165">
        <v>8483.2367679800009</v>
      </c>
      <c r="T100" s="163">
        <v>1.0162658679900001E-2</v>
      </c>
      <c r="U100" s="140">
        <v>59572.326058807797</v>
      </c>
      <c r="V100" s="162">
        <v>2.5207553808790199E-2</v>
      </c>
      <c r="W100" s="162">
        <v>84.174925562295797</v>
      </c>
      <c r="X100" s="162">
        <v>3.0744237377798101E-3</v>
      </c>
      <c r="Y100" s="141">
        <v>4687.22513955468</v>
      </c>
      <c r="Z100" s="162">
        <v>3.0743988125385199E-3</v>
      </c>
      <c r="AA100" s="164">
        <v>155226.52606199999</v>
      </c>
      <c r="AB100" s="163">
        <v>2.34817455174E-2</v>
      </c>
      <c r="AC100" s="165">
        <v>12619.5306767</v>
      </c>
      <c r="AD100" s="163">
        <v>1.5075949078899999E-2</v>
      </c>
      <c r="AE100" s="140">
        <v>17306.7558162737</v>
      </c>
      <c r="AF100" s="162">
        <v>7.3385884385346297E-3</v>
      </c>
    </row>
    <row r="101" spans="1:32">
      <c r="B101" s="98" t="s">
        <v>122</v>
      </c>
      <c r="C101" s="112">
        <v>7395.8780103066902</v>
      </c>
      <c r="D101" s="104">
        <v>0.27653258029210598</v>
      </c>
      <c r="E101" s="114">
        <v>375405.10316792299</v>
      </c>
      <c r="F101" s="101">
        <v>0.27652669940675101</v>
      </c>
      <c r="G101" s="174">
        <v>187268.35462</v>
      </c>
      <c r="H101" s="101">
        <v>3.4768596184499997E-2</v>
      </c>
      <c r="I101" s="101">
        <v>20239.574041600001</v>
      </c>
      <c r="J101" s="101">
        <v>2.7346890813099999E-2</v>
      </c>
      <c r="K101" s="138">
        <v>395644.67720950698</v>
      </c>
      <c r="L101" s="162">
        <v>0.18828752288341399</v>
      </c>
      <c r="M101" s="141">
        <v>1260.3966024386</v>
      </c>
      <c r="N101" s="162">
        <v>4.7069346585831499E-2</v>
      </c>
      <c r="O101" s="140">
        <v>63978.531992681099</v>
      </c>
      <c r="P101" s="162">
        <v>4.7070081155979597E-2</v>
      </c>
      <c r="Q101" s="164">
        <v>140243.01966699999</v>
      </c>
      <c r="R101" s="141">
        <v>2.6037796619499998E-2</v>
      </c>
      <c r="S101" s="165">
        <v>8930.0733176499998</v>
      </c>
      <c r="T101" s="163">
        <v>1.2067674758800001E-2</v>
      </c>
      <c r="U101" s="140">
        <v>72908.605310326398</v>
      </c>
      <c r="V101" s="162">
        <v>3.4661335254302802E-2</v>
      </c>
      <c r="W101" s="162">
        <v>85.769115404027502</v>
      </c>
      <c r="X101" s="162">
        <v>3.2018391007625001E-3</v>
      </c>
      <c r="Y101" s="141">
        <v>4354.0962378199001</v>
      </c>
      <c r="Z101" s="162">
        <v>3.2021846898777902E-3</v>
      </c>
      <c r="AA101" s="164">
        <v>155914.827662</v>
      </c>
      <c r="AB101" s="163">
        <v>2.8947466243E-2</v>
      </c>
      <c r="AC101" s="165">
        <v>13468.853138799999</v>
      </c>
      <c r="AD101" s="163">
        <v>1.81395406456E-2</v>
      </c>
      <c r="AE101" s="138">
        <v>17822.949376655899</v>
      </c>
      <c r="AF101" s="162">
        <v>8.5118543366558205E-3</v>
      </c>
    </row>
    <row r="102" spans="1:32">
      <c r="B102" s="98" t="s">
        <v>123</v>
      </c>
      <c r="C102" s="107">
        <v>5884.1925752425996</v>
      </c>
      <c r="D102" s="104">
        <v>0.22724374818321399</v>
      </c>
      <c r="E102" s="114">
        <v>269853.54008565302</v>
      </c>
      <c r="F102" s="101">
        <v>0.227236720260484</v>
      </c>
      <c r="G102" s="145">
        <v>127199.834116</v>
      </c>
      <c r="H102" s="101">
        <v>2.9059444919000001E-2</v>
      </c>
      <c r="I102" s="101">
        <v>15388.864527600001</v>
      </c>
      <c r="J102" s="101">
        <v>2.33325676025E-2</v>
      </c>
      <c r="K102" s="134">
        <v>285242.404613233</v>
      </c>
      <c r="L102" s="162">
        <v>0.15414494162287801</v>
      </c>
      <c r="M102" s="141">
        <v>1830.1454237011201</v>
      </c>
      <c r="N102" s="162">
        <v>6.9824102231725194E-2</v>
      </c>
      <c r="O102" s="140">
        <v>83935.946570944201</v>
      </c>
      <c r="P102" s="162">
        <v>6.9825290804495302E-2</v>
      </c>
      <c r="Q102" s="164">
        <v>204389.720646</v>
      </c>
      <c r="R102" s="163">
        <v>4.6693897343000001E-2</v>
      </c>
      <c r="S102" s="165">
        <v>10798.3487061</v>
      </c>
      <c r="T102" s="163">
        <v>1.6351607812700002E-2</v>
      </c>
      <c r="U102" s="140">
        <v>94734.295277078898</v>
      </c>
      <c r="V102" s="162">
        <v>5.0807627825400201E-2</v>
      </c>
      <c r="W102" s="163">
        <v>172.63969956550201</v>
      </c>
      <c r="X102" s="162">
        <v>6.5843611045137097E-3</v>
      </c>
      <c r="Y102" s="140">
        <v>7917.7579098985098</v>
      </c>
      <c r="Z102" s="162">
        <v>6.5844605891883E-3</v>
      </c>
      <c r="AA102" s="164">
        <v>154682.90773800001</v>
      </c>
      <c r="AB102" s="163">
        <v>3.5338137853200002E-2</v>
      </c>
      <c r="AC102" s="165">
        <v>14085.195523099999</v>
      </c>
      <c r="AD102" s="163">
        <v>2.1285019042699999E-2</v>
      </c>
      <c r="AE102" s="140">
        <v>22002.953432961</v>
      </c>
      <c r="AF102" s="162">
        <v>1.1843555471452299E-2</v>
      </c>
    </row>
    <row r="103" spans="1:32">
      <c r="B103" s="98" t="s">
        <v>124</v>
      </c>
      <c r="C103" s="107">
        <v>4434.6346064930103</v>
      </c>
      <c r="D103" s="104">
        <v>0.161972951810188</v>
      </c>
      <c r="E103" s="114">
        <v>181825.03469182199</v>
      </c>
      <c r="F103" s="101">
        <v>0.16197466726257601</v>
      </c>
      <c r="G103" s="130">
        <v>71164.029311200007</v>
      </c>
      <c r="H103" s="101">
        <v>2.0829898991799999E-2</v>
      </c>
      <c r="I103" s="101">
        <v>10390.2567855</v>
      </c>
      <c r="J103" s="101">
        <v>1.8764947285299999E-2</v>
      </c>
      <c r="K103" s="138">
        <v>192215.29147728501</v>
      </c>
      <c r="L103" s="162">
        <v>0.114278035853628</v>
      </c>
      <c r="M103" s="141">
        <v>2677.4881341117198</v>
      </c>
      <c r="N103" s="162">
        <v>9.6407655586180002E-2</v>
      </c>
      <c r="O103" s="134">
        <v>109777.23151336399</v>
      </c>
      <c r="P103" s="162">
        <v>9.64062063752366E-2</v>
      </c>
      <c r="Q103" s="164">
        <v>217822.988736</v>
      </c>
      <c r="R103" s="163">
        <v>6.3757333367600005E-2</v>
      </c>
      <c r="S103" s="164">
        <v>11580.3522971</v>
      </c>
      <c r="T103" s="163">
        <v>2.0851622875599999E-2</v>
      </c>
      <c r="U103" s="140">
        <v>121357.583810439</v>
      </c>
      <c r="V103" s="162">
        <v>7.1509480589705396E-2</v>
      </c>
      <c r="W103" s="163">
        <v>262.99796792774703</v>
      </c>
      <c r="X103" s="162">
        <v>9.4749025933876501E-3</v>
      </c>
      <c r="Y103" s="141">
        <v>10782.994706421099</v>
      </c>
      <c r="Z103" s="162">
        <v>9.4748109094762705E-3</v>
      </c>
      <c r="AA103" s="164">
        <v>151059.40683399999</v>
      </c>
      <c r="AB103" s="163">
        <v>4.4215483309799998E-2</v>
      </c>
      <c r="AC103" s="165">
        <v>14387.254092499999</v>
      </c>
      <c r="AD103" s="141">
        <v>2.5828872283300001E-2</v>
      </c>
      <c r="AE103" s="141">
        <v>25170.2487989207</v>
      </c>
      <c r="AF103" s="162">
        <v>1.4899230916808901E-2</v>
      </c>
    </row>
    <row r="104" spans="1:32">
      <c r="B104" s="98" t="s">
        <v>125</v>
      </c>
      <c r="C104" s="107">
        <v>2858.4941745712999</v>
      </c>
      <c r="D104" s="104">
        <v>9.3823775572957402E-2</v>
      </c>
      <c r="E104" s="102">
        <v>103615.228519777</v>
      </c>
      <c r="F104" s="101">
        <v>9.3823775572957402E-2</v>
      </c>
      <c r="G104" s="130">
        <v>45577.989316300002</v>
      </c>
      <c r="H104" s="101">
        <v>1.5782338255E-2</v>
      </c>
      <c r="I104" s="101">
        <v>6584.7512406100004</v>
      </c>
      <c r="J104" s="101">
        <v>1.30568730522E-2</v>
      </c>
      <c r="K104" s="138">
        <v>110199.979760391</v>
      </c>
      <c r="L104" s="162">
        <v>6.8260697646258306E-2</v>
      </c>
      <c r="M104" s="141">
        <v>4192.7619968979097</v>
      </c>
      <c r="N104" s="162">
        <v>0.135057218719105</v>
      </c>
      <c r="O104" s="140">
        <v>151980.01671728701</v>
      </c>
      <c r="P104" s="162">
        <v>0.135057218719105</v>
      </c>
      <c r="Q104" s="164">
        <v>242713.716063</v>
      </c>
      <c r="R104" s="163">
        <v>8.4044709211199997E-2</v>
      </c>
      <c r="S104" s="165">
        <v>13192.666190800001</v>
      </c>
      <c r="T104" s="163">
        <v>2.6111807323199999E-2</v>
      </c>
      <c r="U104" s="140">
        <v>165172.68290813299</v>
      </c>
      <c r="V104" s="162">
        <v>0.10106319274203</v>
      </c>
      <c r="W104" s="138">
        <v>432.37300017008698</v>
      </c>
      <c r="X104" s="162">
        <v>1.3941377863434501E-2</v>
      </c>
      <c r="Y104" s="141">
        <v>15672.736931543301</v>
      </c>
      <c r="Z104" s="162">
        <v>1.3941377863434501E-2</v>
      </c>
      <c r="AA104" s="164">
        <v>161197.82684200001</v>
      </c>
      <c r="AB104" s="163">
        <v>5.5818136499100002E-2</v>
      </c>
      <c r="AC104" s="165">
        <v>15638.8865544</v>
      </c>
      <c r="AD104" s="163">
        <v>3.0819171788300001E-2</v>
      </c>
      <c r="AE104" s="140">
        <v>31311.623485986202</v>
      </c>
      <c r="AF104" s="162">
        <v>1.9230561298069701E-2</v>
      </c>
    </row>
    <row r="105" spans="1:32">
      <c r="B105" s="98" t="s">
        <v>126</v>
      </c>
      <c r="C105" s="107">
        <v>2014.0081208448</v>
      </c>
      <c r="D105" s="104">
        <v>5.72153099486108E-2</v>
      </c>
      <c r="E105" s="114">
        <v>63490.339097370801</v>
      </c>
      <c r="F105" s="101">
        <v>5.7215898351080298E-2</v>
      </c>
      <c r="G105" s="130">
        <v>33681.089654099997</v>
      </c>
      <c r="H105" s="101">
        <v>1.3964620448999999E-2</v>
      </c>
      <c r="I105" s="115">
        <v>4746.0988024199996</v>
      </c>
      <c r="J105" s="101">
        <v>1.05485625469E-2</v>
      </c>
      <c r="K105" s="138">
        <v>68236.437899786906</v>
      </c>
      <c r="L105" s="162">
        <v>4.3602406935754602E-2</v>
      </c>
      <c r="M105" s="163">
        <v>5861.2162925522698</v>
      </c>
      <c r="N105" s="162">
        <v>0.163544677232104</v>
      </c>
      <c r="O105" s="140">
        <v>184765.31704279</v>
      </c>
      <c r="P105" s="162">
        <v>0.16354121951233999</v>
      </c>
      <c r="Q105" s="164">
        <v>277639.12533200003</v>
      </c>
      <c r="R105" s="141">
        <v>0.115112765539</v>
      </c>
      <c r="S105" s="165">
        <v>15627.705455900001</v>
      </c>
      <c r="T105" s="163">
        <v>3.4613317689E-2</v>
      </c>
      <c r="U105" s="140">
        <v>200393.022498732</v>
      </c>
      <c r="V105" s="162">
        <v>0.12647764435522399</v>
      </c>
      <c r="W105" s="141">
        <v>479.66461510421499</v>
      </c>
      <c r="X105" s="162">
        <v>1.3370300420264899E-2</v>
      </c>
      <c r="Y105" s="141">
        <v>15120.941996752999</v>
      </c>
      <c r="Z105" s="162">
        <v>1.3370277456988501E-2</v>
      </c>
      <c r="AA105" s="164">
        <v>168902.74420700001</v>
      </c>
      <c r="AB105" s="163">
        <v>7.0029276486599998E-2</v>
      </c>
      <c r="AC105" s="165">
        <v>16278.1655483</v>
      </c>
      <c r="AD105" s="163">
        <v>3.5888432182499999E-2</v>
      </c>
      <c r="AE105" s="140">
        <v>31399.1075450315</v>
      </c>
      <c r="AF105" s="162">
        <v>1.9877765013154199E-2</v>
      </c>
    </row>
    <row r="106" spans="1:32">
      <c r="B106" s="98" t="s">
        <v>127</v>
      </c>
      <c r="C106" s="107">
        <v>1389.2997252458999</v>
      </c>
      <c r="D106" s="104">
        <v>3.3788976788041297E-2</v>
      </c>
      <c r="E106" s="114">
        <v>37398.374267262399</v>
      </c>
      <c r="F106" s="101">
        <v>3.3790417098453499E-2</v>
      </c>
      <c r="G106" s="130">
        <v>24041.182707100001</v>
      </c>
      <c r="H106" s="101">
        <v>1.32625227448E-2</v>
      </c>
      <c r="I106" s="115">
        <v>3292.7915714599999</v>
      </c>
      <c r="J106" s="101">
        <v>8.5578176493199994E-3</v>
      </c>
      <c r="K106" s="140">
        <v>40691.165838724803</v>
      </c>
      <c r="L106" s="162">
        <v>2.7201234502039501E-2</v>
      </c>
      <c r="M106" s="141">
        <v>8689.1714787702404</v>
      </c>
      <c r="N106" s="162">
        <v>0.207934387811649</v>
      </c>
      <c r="O106" s="138">
        <v>233884.972614317</v>
      </c>
      <c r="P106" s="162">
        <v>0.20792762299869899</v>
      </c>
      <c r="Q106" s="164">
        <v>294483.24873499997</v>
      </c>
      <c r="R106" s="141">
        <v>0.16245405968400001</v>
      </c>
      <c r="S106" s="165">
        <v>16943.794620100001</v>
      </c>
      <c r="T106" s="163">
        <v>4.3930744406999997E-2</v>
      </c>
      <c r="U106" s="138">
        <v>250828.76723437599</v>
      </c>
      <c r="V106" s="162">
        <v>0.165745086013487</v>
      </c>
      <c r="W106" s="141">
        <v>660.98314380788395</v>
      </c>
      <c r="X106" s="162">
        <v>1.5818676213092499E-2</v>
      </c>
      <c r="Y106" s="141">
        <v>17791.727947640102</v>
      </c>
      <c r="Z106" s="162">
        <v>1.58182946518312E-2</v>
      </c>
      <c r="AA106" s="164">
        <v>157271.35395399999</v>
      </c>
      <c r="AB106" s="138">
        <v>8.6760017682099996E-2</v>
      </c>
      <c r="AC106" s="165">
        <v>14997.7226133</v>
      </c>
      <c r="AD106" s="163">
        <v>3.8696675464799997E-2</v>
      </c>
      <c r="AE106" s="141">
        <v>32789.4505609888</v>
      </c>
      <c r="AF106" s="162">
        <v>2.1728182704454899E-2</v>
      </c>
    </row>
    <row r="107" spans="1:32">
      <c r="B107" s="98" t="s">
        <v>128</v>
      </c>
      <c r="C107" s="107">
        <v>1023.641181308</v>
      </c>
      <c r="D107" s="104">
        <v>2.21948095630865E-2</v>
      </c>
      <c r="E107" s="101">
        <v>22971.393416878502</v>
      </c>
      <c r="F107" s="101">
        <v>2.2196982998674099E-2</v>
      </c>
      <c r="G107" s="130">
        <v>16916.426469099999</v>
      </c>
      <c r="H107" s="101">
        <v>1.24535750236E-2</v>
      </c>
      <c r="I107" s="145">
        <v>2281.21090439</v>
      </c>
      <c r="J107" s="101">
        <v>7.2222793587300004E-3</v>
      </c>
      <c r="K107" s="140">
        <v>25252.6043212728</v>
      </c>
      <c r="L107" s="162">
        <v>1.86389751261451E-2</v>
      </c>
      <c r="M107" s="141">
        <v>10764.603688778499</v>
      </c>
      <c r="N107" s="162">
        <v>0.229856294451803</v>
      </c>
      <c r="O107" s="140">
        <v>241521.590338535</v>
      </c>
      <c r="P107" s="162">
        <v>0.229835738083005</v>
      </c>
      <c r="Q107" s="164">
        <v>310064.555009</v>
      </c>
      <c r="R107" s="141">
        <v>0.22826414829899999</v>
      </c>
      <c r="S107" s="165">
        <v>18255.1019414</v>
      </c>
      <c r="T107" s="163">
        <v>5.7569062082299997E-2</v>
      </c>
      <c r="U107" s="138">
        <v>259776.69227998401</v>
      </c>
      <c r="V107" s="162">
        <v>0.189629914821524</v>
      </c>
      <c r="W107" s="163">
        <v>946.50410701668102</v>
      </c>
      <c r="X107" s="162">
        <v>2.02171475954845E-2</v>
      </c>
      <c r="Y107" s="140">
        <v>21237.8663645671</v>
      </c>
      <c r="Z107" s="162">
        <v>2.02167497644106E-2</v>
      </c>
      <c r="AA107" s="164">
        <v>143759.15968099999</v>
      </c>
      <c r="AB107" s="141">
        <v>0.105833008447</v>
      </c>
      <c r="AC107" s="165">
        <v>13622.6990498</v>
      </c>
      <c r="AD107" s="163">
        <v>4.2771482582600003E-2</v>
      </c>
      <c r="AE107" s="140">
        <v>34860.5654143789</v>
      </c>
      <c r="AF107" s="162">
        <v>2.5506551718508699E-2</v>
      </c>
    </row>
    <row r="108" spans="1:32">
      <c r="B108" s="98" t="s">
        <v>129</v>
      </c>
      <c r="C108" s="109">
        <v>689.74612123229997</v>
      </c>
      <c r="D108" s="104">
        <v>1.26618906156584E-2</v>
      </c>
      <c r="E108" s="101">
        <v>12524.549627182399</v>
      </c>
      <c r="F108" s="101">
        <v>1.2664754052727401E-2</v>
      </c>
      <c r="G108" s="130">
        <v>10906.1229855</v>
      </c>
      <c r="H108" s="101">
        <v>1.06012921702E-2</v>
      </c>
      <c r="I108" s="101">
        <v>1469.6469545099999</v>
      </c>
      <c r="J108" s="101">
        <v>5.46334774614E-3</v>
      </c>
      <c r="K108" s="141">
        <v>13994.1965816907</v>
      </c>
      <c r="L108" s="162">
        <v>1.10954916288843E-2</v>
      </c>
      <c r="M108" s="140">
        <v>14112.4505428677</v>
      </c>
      <c r="N108" s="162">
        <v>0.25556239488166799</v>
      </c>
      <c r="O108" s="140">
        <v>256176.09040419199</v>
      </c>
      <c r="P108" s="162">
        <v>0.25554013475662901</v>
      </c>
      <c r="Q108" s="164">
        <v>302090.117853</v>
      </c>
      <c r="R108" s="141">
        <v>0.29364666648400001</v>
      </c>
      <c r="S108" s="165">
        <v>18345.612424399998</v>
      </c>
      <c r="T108" s="163">
        <v>6.7925243615499994E-2</v>
      </c>
      <c r="U108" s="138">
        <v>274521.70282860502</v>
      </c>
      <c r="V108" s="162">
        <v>0.21542588826449899</v>
      </c>
      <c r="W108" s="141">
        <v>921.75016628344201</v>
      </c>
      <c r="X108" s="162">
        <v>1.6681422178140701E-2</v>
      </c>
      <c r="Y108" s="141">
        <v>16732.473169205001</v>
      </c>
      <c r="Z108" s="162">
        <v>1.66803770517207E-2</v>
      </c>
      <c r="AA108" s="164">
        <v>129043.174874</v>
      </c>
      <c r="AB108" s="141">
        <v>0.12543638978800001</v>
      </c>
      <c r="AC108" s="165">
        <v>12183.8561539</v>
      </c>
      <c r="AD108" s="163">
        <v>4.4945755622800003E-2</v>
      </c>
      <c r="AE108" s="141">
        <v>28916.329323096801</v>
      </c>
      <c r="AF108" s="162">
        <v>2.2746465947754601E-2</v>
      </c>
    </row>
    <row r="109" spans="1:32">
      <c r="B109" s="98" t="s">
        <v>130</v>
      </c>
      <c r="C109" s="107">
        <v>408.87798651529903</v>
      </c>
      <c r="D109" s="104">
        <v>7.35101194885808E-3</v>
      </c>
      <c r="E109" s="101">
        <v>5781.0859960483303</v>
      </c>
      <c r="F109" s="101">
        <v>7.3538577269254496E-3</v>
      </c>
      <c r="G109" s="101">
        <v>6189.2071351900004</v>
      </c>
      <c r="H109" s="101">
        <v>8.8102310150499994E-3</v>
      </c>
      <c r="I109" s="101">
        <v>831.14029705300004</v>
      </c>
      <c r="J109" s="101">
        <v>4.0471767819999999E-3</v>
      </c>
      <c r="K109" s="140">
        <v>6612.2262931011901</v>
      </c>
      <c r="L109" s="162">
        <v>6.65542292420899E-3</v>
      </c>
      <c r="M109" s="140">
        <v>16380.5392276031</v>
      </c>
      <c r="N109" s="162">
        <v>0.29128375908980803</v>
      </c>
      <c r="O109" s="140">
        <v>231475.118045212</v>
      </c>
      <c r="P109" s="162">
        <v>0.29123584879205</v>
      </c>
      <c r="Q109" s="164">
        <v>244872.63941</v>
      </c>
      <c r="R109" s="141">
        <v>0.34857211992600001</v>
      </c>
      <c r="S109" s="165">
        <v>15533.464358900001</v>
      </c>
      <c r="T109" s="163">
        <v>7.5452441224799993E-2</v>
      </c>
      <c r="U109" s="138">
        <v>247008.582404143</v>
      </c>
      <c r="V109" s="162">
        <v>0.24652985302055599</v>
      </c>
      <c r="W109" s="140">
        <v>1068.5979330894199</v>
      </c>
      <c r="X109" s="162">
        <v>1.89934224538016E-2</v>
      </c>
      <c r="Y109" s="140">
        <v>15103.527529760901</v>
      </c>
      <c r="Z109" s="162">
        <v>1.8994154372466401E-2</v>
      </c>
      <c r="AA109" s="175">
        <v>102123.943742</v>
      </c>
      <c r="AB109" s="141">
        <v>0.14537172592100001</v>
      </c>
      <c r="AC109" s="165">
        <v>9701.9167726300002</v>
      </c>
      <c r="AD109" s="163">
        <v>4.6955273224300001E-2</v>
      </c>
      <c r="AE109" s="140">
        <v>24805.444302389998</v>
      </c>
      <c r="AF109" s="162">
        <v>2.4806665361562501E-2</v>
      </c>
    </row>
    <row r="110" spans="1:32">
      <c r="B110" s="98" t="s">
        <v>131</v>
      </c>
      <c r="C110" s="107">
        <v>63.956037951081598</v>
      </c>
      <c r="D110" s="104">
        <v>6.6577915800184102E-4</v>
      </c>
      <c r="E110" s="101">
        <v>607.819397461422</v>
      </c>
      <c r="F110" s="101">
        <v>7.41196214668865E-4</v>
      </c>
      <c r="G110" s="115">
        <v>699.77490055299995</v>
      </c>
      <c r="H110" s="101">
        <v>1.13088373058E-3</v>
      </c>
      <c r="I110" s="115">
        <v>123.686053097</v>
      </c>
      <c r="J110" s="125">
        <v>5.8339410528899995E-4</v>
      </c>
      <c r="K110" s="141">
        <v>731.50545055874397</v>
      </c>
      <c r="L110" s="162">
        <v>7.0818771917243199E-4</v>
      </c>
      <c r="M110" s="141">
        <v>31272.953437874301</v>
      </c>
      <c r="N110" s="162">
        <v>0.32498694212457002</v>
      </c>
      <c r="O110" s="138">
        <v>265777.24229749298</v>
      </c>
      <c r="P110" s="162">
        <v>0.32338559951788898</v>
      </c>
      <c r="Q110" s="164">
        <v>244002.66518099999</v>
      </c>
      <c r="R110" s="141">
        <v>0.39432483948899999</v>
      </c>
      <c r="S110" s="165">
        <v>16106.237288099999</v>
      </c>
      <c r="T110" s="163">
        <v>7.5806842912400002E-2</v>
      </c>
      <c r="U110" s="138">
        <v>281883.47958559002</v>
      </c>
      <c r="V110" s="162">
        <v>0.27239951932559903</v>
      </c>
      <c r="W110" s="163">
        <v>1610.1624438804699</v>
      </c>
      <c r="X110" s="162">
        <v>1.67370595388769E-2</v>
      </c>
      <c r="Y110" s="140">
        <v>14015.074620376399</v>
      </c>
      <c r="Z110" s="162">
        <v>1.7059021417862402E-2</v>
      </c>
      <c r="AA110" s="175">
        <v>99633.986004199993</v>
      </c>
      <c r="AB110" s="141">
        <v>0.16101526308799999</v>
      </c>
      <c r="AC110" s="165">
        <v>9514.22630226</v>
      </c>
      <c r="AD110" s="163">
        <v>4.4645901248199997E-2</v>
      </c>
      <c r="AE110" s="140">
        <v>23529.300922637602</v>
      </c>
      <c r="AF110" s="162">
        <v>2.2757185859464599E-2</v>
      </c>
    </row>
    <row r="111" spans="1:32">
      <c r="B111" s="97" t="s">
        <v>132</v>
      </c>
      <c r="C111" s="111">
        <v>65195.261597320401</v>
      </c>
      <c r="D111" s="108">
        <v>4.3639024314289197E-2</v>
      </c>
      <c r="E111" s="183">
        <v>3852629.3423140398</v>
      </c>
      <c r="F111" s="184">
        <v>3.8800295343507499E-2</v>
      </c>
      <c r="G111" s="185">
        <v>1440907.8790200001</v>
      </c>
      <c r="H111" s="184">
        <v>1.39524978678E-2</v>
      </c>
      <c r="I111" s="184">
        <v>150031.22533700001</v>
      </c>
      <c r="J111" s="184">
        <v>1.3168221466499999E-2</v>
      </c>
      <c r="K111" s="167">
        <v>4002660.5676513002</v>
      </c>
      <c r="L111" s="168">
        <v>3.6155647087020099E-2</v>
      </c>
      <c r="M111" s="169">
        <v>103929.96304146299</v>
      </c>
      <c r="N111" s="168">
        <v>6.9281027023560093E-2</v>
      </c>
      <c r="O111" s="149">
        <v>2347048.3214392602</v>
      </c>
      <c r="P111" s="168">
        <v>2.3593159533847101E-2</v>
      </c>
      <c r="Q111" s="170">
        <v>3268632.0965</v>
      </c>
      <c r="R111" s="171">
        <v>3.1650628977600001E-2</v>
      </c>
      <c r="S111" s="170">
        <v>197472.289372</v>
      </c>
      <c r="T111" s="172">
        <v>1.7316906093799999E-2</v>
      </c>
      <c r="U111" s="167">
        <v>2544520.6108114799</v>
      </c>
      <c r="V111" s="168">
        <v>2.2946175236184401E-2</v>
      </c>
      <c r="W111" s="171">
        <v>7103.2836671718596</v>
      </c>
      <c r="X111" s="168">
        <v>4.7334650753329301E-3</v>
      </c>
      <c r="Y111" s="169">
        <v>171189.61762245701</v>
      </c>
      <c r="Z111" s="168">
        <v>1.72046808959961E-3</v>
      </c>
      <c r="AA111" s="168">
        <v>2002632.82932</v>
      </c>
      <c r="AB111" s="172">
        <v>1.9391793972299998E-2</v>
      </c>
      <c r="AC111" s="173">
        <v>174127.44773000001</v>
      </c>
      <c r="AD111" s="172">
        <v>1.5206831277800001E-2</v>
      </c>
      <c r="AE111" s="149">
        <v>345317.06535247201</v>
      </c>
      <c r="AF111" s="168">
        <v>3.11396063139135E-3</v>
      </c>
    </row>
    <row r="112" spans="1:32">
      <c r="A112">
        <v>1996</v>
      </c>
      <c r="B112" s="98" t="s">
        <v>115</v>
      </c>
      <c r="C112" s="112">
        <v>9778.0822911822106</v>
      </c>
      <c r="D112" s="104">
        <v>2.2423176439425999E-2</v>
      </c>
      <c r="E112" s="115">
        <v>837897.85963266098</v>
      </c>
      <c r="F112" s="101">
        <v>2.2423102556708999E-2</v>
      </c>
      <c r="G112" s="130">
        <v>44341.0740554</v>
      </c>
      <c r="H112" s="101">
        <v>3.1652319488599998E-3</v>
      </c>
      <c r="I112" s="130">
        <v>5263.7589060999999</v>
      </c>
      <c r="J112" s="182">
        <v>5.2875448068900001E-3</v>
      </c>
      <c r="K112" s="134">
        <v>843161.61853875697</v>
      </c>
      <c r="L112" s="162">
        <v>2.1969885972514602E-2</v>
      </c>
      <c r="M112" s="141">
        <v>1827.94683659357</v>
      </c>
      <c r="N112" s="162">
        <v>4.1910942907382202E-3</v>
      </c>
      <c r="O112" s="140">
        <v>156639.36989368999</v>
      </c>
      <c r="P112" s="162">
        <v>4.1910802334180703E-3</v>
      </c>
      <c r="Q112" s="165">
        <v>33573.956539699997</v>
      </c>
      <c r="R112" s="162">
        <v>2.3965736817500001E-3</v>
      </c>
      <c r="S112" s="176">
        <v>3229.9691846699998</v>
      </c>
      <c r="T112" s="162">
        <v>3.2309639710299998E-3</v>
      </c>
      <c r="U112" s="140">
        <v>159869.33907836</v>
      </c>
      <c r="V112" s="162">
        <v>4.1652813414324204E-3</v>
      </c>
      <c r="W112" s="162">
        <v>51.713460445314396</v>
      </c>
      <c r="X112" s="162">
        <v>1.1852725983572E-4</v>
      </c>
      <c r="Y112" s="141">
        <v>4431.2908473312</v>
      </c>
      <c r="Z112" s="162">
        <v>1.1852394230797999E-4</v>
      </c>
      <c r="AA112" s="176">
        <v>1096.3850562</v>
      </c>
      <c r="AB112" s="177">
        <v>7.8262443260899994E-5</v>
      </c>
      <c r="AC112" s="134">
        <v>53.864175005900002</v>
      </c>
      <c r="AD112" s="177">
        <v>5.3237728160099998E-5</v>
      </c>
      <c r="AE112" s="141">
        <v>4485.1550223370696</v>
      </c>
      <c r="AF112" s="162">
        <v>1.1683099489930901E-4</v>
      </c>
    </row>
    <row r="113" spans="2:32">
      <c r="B113" s="98" t="s">
        <v>116</v>
      </c>
      <c r="C113" s="107">
        <v>560.15738546670002</v>
      </c>
      <c r="D113" s="104">
        <v>1.7608651692580999E-2</v>
      </c>
      <c r="E113" s="114">
        <v>45246.584764625703</v>
      </c>
      <c r="F113" s="101">
        <v>1.7608586102028801E-2</v>
      </c>
      <c r="G113" s="130">
        <v>11107.8866686</v>
      </c>
      <c r="H113" s="101">
        <v>7.6778499614299999E-4</v>
      </c>
      <c r="I113" s="130">
        <v>1752.0867938900001</v>
      </c>
      <c r="J113" s="101">
        <v>1.635584E-3</v>
      </c>
      <c r="K113" s="140">
        <v>46998.671558511502</v>
      </c>
      <c r="L113" s="162">
        <v>1.28860352501178E-2</v>
      </c>
      <c r="M113" s="163">
        <v>306.44427668607398</v>
      </c>
      <c r="N113" s="162">
        <v>9.6360555160895991E-3</v>
      </c>
      <c r="O113" s="141">
        <v>24752.447521125599</v>
      </c>
      <c r="P113" s="162">
        <v>9.6358177736987904E-3</v>
      </c>
      <c r="Q113" s="164">
        <v>86318.155239200001</v>
      </c>
      <c r="R113" s="162">
        <v>5.9662600251799997E-3</v>
      </c>
      <c r="S113" s="165">
        <v>6204.2594577399996</v>
      </c>
      <c r="T113" s="162">
        <v>5.7531423403199998E-3</v>
      </c>
      <c r="U113" s="140">
        <v>30956.706978860799</v>
      </c>
      <c r="V113" s="162">
        <v>8.4852182671678704E-3</v>
      </c>
      <c r="W113" s="162">
        <v>15.774094544958601</v>
      </c>
      <c r="X113" s="162">
        <v>4.9605875341020495E-4</v>
      </c>
      <c r="Y113" s="163">
        <v>1274.0314659005701</v>
      </c>
      <c r="Z113" s="162">
        <v>4.9601118983156397E-4</v>
      </c>
      <c r="AA113" s="164">
        <v>12240.305704799999</v>
      </c>
      <c r="AB113" s="162">
        <v>8.4604141866499998E-4</v>
      </c>
      <c r="AC113" s="165">
        <v>580.96883424400005</v>
      </c>
      <c r="AD113" s="162">
        <v>5.3479451065600002E-4</v>
      </c>
      <c r="AE113" s="141">
        <v>1855.0003001443099</v>
      </c>
      <c r="AF113" s="162">
        <v>5.0761812684486604E-4</v>
      </c>
    </row>
    <row r="114" spans="2:32">
      <c r="B114" s="98" t="s">
        <v>117</v>
      </c>
      <c r="C114" s="107">
        <v>33.915452542099999</v>
      </c>
      <c r="D114" s="104">
        <v>2.3089695139470799E-3</v>
      </c>
      <c r="E114" s="101">
        <v>2559.6511595202801</v>
      </c>
      <c r="F114" s="101">
        <v>2.3089694919298598E-3</v>
      </c>
      <c r="G114" s="115">
        <v>667.35433420599998</v>
      </c>
      <c r="H114" s="125">
        <v>5.24510347295E-5</v>
      </c>
      <c r="I114" s="130">
        <v>118.723677567</v>
      </c>
      <c r="J114" s="101">
        <v>1.18065217399E-4</v>
      </c>
      <c r="K114" s="140">
        <v>2678.3748370871299</v>
      </c>
      <c r="L114" s="162">
        <v>1.26728001879545E-3</v>
      </c>
      <c r="M114" s="162">
        <v>284.85750538672602</v>
      </c>
      <c r="N114" s="162">
        <v>1.9390344023310802E-2</v>
      </c>
      <c r="O114" s="141">
        <v>21498.5961438419</v>
      </c>
      <c r="P114" s="162">
        <v>1.9390311249691199E-2</v>
      </c>
      <c r="Q114" s="164">
        <v>105064.09805499999</v>
      </c>
      <c r="R114" s="162">
        <v>8.2574962644600004E-3</v>
      </c>
      <c r="S114" s="165">
        <v>7005.3314489699997</v>
      </c>
      <c r="T114" s="163">
        <v>6.9534090888400003E-3</v>
      </c>
      <c r="U114" s="140">
        <v>28503.927592814001</v>
      </c>
      <c r="V114" s="162">
        <v>1.34837841603303E-2</v>
      </c>
      <c r="W114" s="163">
        <v>37.334699102521299</v>
      </c>
      <c r="X114" s="162">
        <v>2.5396363606309202E-3</v>
      </c>
      <c r="Y114" s="138">
        <v>2817.5457215524102</v>
      </c>
      <c r="Z114" s="162">
        <v>2.5394908363219702E-3</v>
      </c>
      <c r="AA114" s="165">
        <v>44404.348542699998</v>
      </c>
      <c r="AB114" s="162">
        <v>3.4899594012100001E-3</v>
      </c>
      <c r="AC114" s="176">
        <v>2275.0952545300001</v>
      </c>
      <c r="AD114" s="162">
        <v>2.2510276911000002E-3</v>
      </c>
      <c r="AE114" s="141">
        <v>5092.6409760776696</v>
      </c>
      <c r="AF114" s="162">
        <v>2.4026894005770398E-3</v>
      </c>
    </row>
    <row r="115" spans="2:32">
      <c r="B115" s="98" t="s">
        <v>118</v>
      </c>
      <c r="C115" s="107">
        <v>727.49777444929998</v>
      </c>
      <c r="D115" s="104">
        <v>4.3301006046891598E-2</v>
      </c>
      <c r="E115" s="101">
        <v>51207.501644519303</v>
      </c>
      <c r="F115" s="101">
        <v>4.3293247358360598E-2</v>
      </c>
      <c r="G115" s="130">
        <v>66141.868311400001</v>
      </c>
      <c r="H115" s="101">
        <v>5.8049367802900003E-3</v>
      </c>
      <c r="I115" s="130">
        <v>5765.2856122000003</v>
      </c>
      <c r="J115" s="101">
        <v>5.6192769519900002E-3</v>
      </c>
      <c r="K115" s="140">
        <v>56972.787256717398</v>
      </c>
      <c r="L115" s="162">
        <v>2.5788159539339901E-2</v>
      </c>
      <c r="M115" s="163">
        <v>489.46669669266799</v>
      </c>
      <c r="N115" s="162">
        <v>2.8770362465010999E-2</v>
      </c>
      <c r="O115" s="134">
        <v>34458.263891948198</v>
      </c>
      <c r="P115" s="162">
        <v>2.8769661444615902E-2</v>
      </c>
      <c r="Q115" s="164">
        <v>173272.915465</v>
      </c>
      <c r="R115" s="163">
        <v>1.52072717216E-2</v>
      </c>
      <c r="S115" s="165">
        <v>10782.906096299999</v>
      </c>
      <c r="T115" s="163">
        <v>1.0484563055600001E-2</v>
      </c>
      <c r="U115" s="140">
        <v>45241.169988198701</v>
      </c>
      <c r="V115" s="162">
        <v>2.0335227253799999E-2</v>
      </c>
      <c r="W115" s="162">
        <v>70.758853644518595</v>
      </c>
      <c r="X115" s="162">
        <v>4.1584628568031596E-3</v>
      </c>
      <c r="Y115" s="141">
        <v>4981.2844674354001</v>
      </c>
      <c r="Z115" s="162">
        <v>4.1582675276068499E-3</v>
      </c>
      <c r="AA115" s="164">
        <v>97830.691923899998</v>
      </c>
      <c r="AB115" s="162">
        <v>8.5860930297599995E-3</v>
      </c>
      <c r="AC115" s="165">
        <v>5642.8275325200002</v>
      </c>
      <c r="AD115" s="162">
        <v>5.4726615210000003E-3</v>
      </c>
      <c r="AE115" s="141">
        <v>10624.111999954999</v>
      </c>
      <c r="AF115" s="162">
        <v>4.7724515596837399E-3</v>
      </c>
    </row>
    <row r="116" spans="2:32">
      <c r="B116" s="98" t="s">
        <v>119</v>
      </c>
      <c r="C116" s="107">
        <v>5138.6509978574004</v>
      </c>
      <c r="D116" s="104">
        <v>0.20219577522266399</v>
      </c>
      <c r="E116" s="115">
        <v>336271.66422036302</v>
      </c>
      <c r="F116" s="101">
        <v>0.20219358216991801</v>
      </c>
      <c r="G116" s="145">
        <v>276177.411372</v>
      </c>
      <c r="H116" s="101">
        <v>2.7811315902099999E-2</v>
      </c>
      <c r="I116" s="130">
        <v>24246.997153200002</v>
      </c>
      <c r="J116" s="101">
        <v>2.3427390390699999E-2</v>
      </c>
      <c r="K116" s="140">
        <v>360518.66137351701</v>
      </c>
      <c r="L116" s="162">
        <v>0.13343250081823299</v>
      </c>
      <c r="M116" s="163">
        <v>691.46692850459101</v>
      </c>
      <c r="N116" s="162">
        <v>2.72244894431618E-2</v>
      </c>
      <c r="O116" s="138">
        <v>45249.904552883701</v>
      </c>
      <c r="P116" s="162">
        <v>2.7224510694644301E-2</v>
      </c>
      <c r="Q116" s="164">
        <v>140178.83185799999</v>
      </c>
      <c r="R116" s="141">
        <v>1.4116123133300001E-2</v>
      </c>
      <c r="S116" s="165">
        <v>8946.8970597799998</v>
      </c>
      <c r="T116" s="162">
        <v>8.6309483979099995E-3</v>
      </c>
      <c r="U116" s="140">
        <v>54196.801612659699</v>
      </c>
      <c r="V116" s="162">
        <v>2.0062073790842901E-2</v>
      </c>
      <c r="W116" s="163">
        <v>57.711594346507397</v>
      </c>
      <c r="X116" s="162">
        <v>2.2717087549112198E-3</v>
      </c>
      <c r="Y116" s="138">
        <v>3776.4857121220798</v>
      </c>
      <c r="Z116" s="162">
        <v>2.2715980159910198E-3</v>
      </c>
      <c r="AA116" s="164">
        <v>130984.727545</v>
      </c>
      <c r="AB116" s="163">
        <v>1.3190273969899999E-2</v>
      </c>
      <c r="AC116" s="165">
        <v>8711.0690830099993</v>
      </c>
      <c r="AD116" s="140">
        <v>8.3749423857100002E-3</v>
      </c>
      <c r="AE116" s="140">
        <v>12487.5547951352</v>
      </c>
      <c r="AF116" s="162">
        <v>4.6308011180556004E-3</v>
      </c>
    </row>
    <row r="117" spans="2:32">
      <c r="B117" s="98" t="s">
        <v>120</v>
      </c>
      <c r="C117" s="107">
        <v>10994.5066168882</v>
      </c>
      <c r="D117" s="104">
        <v>0.35012740657625002</v>
      </c>
      <c r="E117" s="102">
        <v>666139.18035579997</v>
      </c>
      <c r="F117" s="101">
        <v>0.35012718927913999</v>
      </c>
      <c r="G117" s="145">
        <v>344080.44519599999</v>
      </c>
      <c r="H117" s="101">
        <v>4.1004354280499998E-2</v>
      </c>
      <c r="I117" s="130">
        <v>31658.105432699998</v>
      </c>
      <c r="J117" s="101">
        <v>3.2564203361299997E-2</v>
      </c>
      <c r="K117" s="138">
        <v>697797.28578852001</v>
      </c>
      <c r="L117" s="162">
        <v>0.24232722605982601</v>
      </c>
      <c r="M117" s="163">
        <v>684.35627409916901</v>
      </c>
      <c r="N117" s="162">
        <v>2.2091556108747201E-2</v>
      </c>
      <c r="O117" s="140">
        <v>41464.229193582803</v>
      </c>
      <c r="P117" s="162">
        <v>2.2091643789964501E-2</v>
      </c>
      <c r="Q117" s="164">
        <v>142067.26318899999</v>
      </c>
      <c r="R117" s="163">
        <v>1.6930263640400001E-2</v>
      </c>
      <c r="S117" s="165">
        <v>8991.1762002699998</v>
      </c>
      <c r="T117" s="163">
        <v>9.2409512888800005E-3</v>
      </c>
      <c r="U117" s="140">
        <v>50455.405393854999</v>
      </c>
      <c r="V117" s="162">
        <v>1.76763591420298E-2</v>
      </c>
      <c r="W117" s="162">
        <v>89.737011016901405</v>
      </c>
      <c r="X117" s="162">
        <v>2.8937875680292002E-3</v>
      </c>
      <c r="Y117" s="163">
        <v>5437.2106726578104</v>
      </c>
      <c r="Z117" s="162">
        <v>2.89388707670701E-3</v>
      </c>
      <c r="AA117" s="164">
        <v>156310.53180500001</v>
      </c>
      <c r="AB117" s="163">
        <v>1.8627627268700001E-2</v>
      </c>
      <c r="AC117" s="165">
        <v>11642.558321799999</v>
      </c>
      <c r="AD117" s="163">
        <v>1.1925023888E-2</v>
      </c>
      <c r="AE117" s="141">
        <v>17079.768994498601</v>
      </c>
      <c r="AF117" s="162">
        <v>5.9881294538472801E-3</v>
      </c>
    </row>
    <row r="118" spans="2:32">
      <c r="B118" s="98" t="s">
        <v>121</v>
      </c>
      <c r="C118" s="107">
        <v>11395.6761447107</v>
      </c>
      <c r="D118" s="104">
        <v>0.37036509266350898</v>
      </c>
      <c r="E118" s="115">
        <v>634561.90307378804</v>
      </c>
      <c r="F118" s="101">
        <v>0.37036293830540701</v>
      </c>
      <c r="G118" s="145">
        <v>294717.531862</v>
      </c>
      <c r="H118" s="101">
        <v>4.3031781646099998E-2</v>
      </c>
      <c r="I118" s="101">
        <v>28365.2590796</v>
      </c>
      <c r="J118" s="101">
        <v>3.2655241204199999E-2</v>
      </c>
      <c r="K118" s="138">
        <v>662927.16215336905</v>
      </c>
      <c r="L118" s="162">
        <v>0.25646402600428903</v>
      </c>
      <c r="M118" s="163">
        <v>949.77703327415395</v>
      </c>
      <c r="N118" s="162">
        <v>3.0953790444174401E-2</v>
      </c>
      <c r="O118" s="141">
        <v>52888.587308422801</v>
      </c>
      <c r="P118" s="162">
        <v>3.0954056464610601E-2</v>
      </c>
      <c r="Q118" s="164">
        <v>138694.18596999999</v>
      </c>
      <c r="R118" s="141">
        <v>2.02507669649E-2</v>
      </c>
      <c r="S118" s="165">
        <v>8790.2295053199996</v>
      </c>
      <c r="T118" s="163">
        <v>1.01071510985E-2</v>
      </c>
      <c r="U118" s="140">
        <v>61678.816813741898</v>
      </c>
      <c r="V118" s="162">
        <v>2.3896403969045601E-2</v>
      </c>
      <c r="W118" s="162">
        <v>89.059993853307603</v>
      </c>
      <c r="X118" s="162">
        <v>2.9054558919496699E-3</v>
      </c>
      <c r="Y118" s="141">
        <v>4959.2502097025299</v>
      </c>
      <c r="Z118" s="162">
        <v>2.9054343508452302E-3</v>
      </c>
      <c r="AA118" s="164">
        <v>162767.90628200001</v>
      </c>
      <c r="AB118" s="163">
        <v>2.3765752260400001E-2</v>
      </c>
      <c r="AC118" s="165">
        <v>13225.424742699999</v>
      </c>
      <c r="AD118" s="163">
        <v>1.5174154394299999E-2</v>
      </c>
      <c r="AE118" s="140">
        <v>18184.674952397501</v>
      </c>
      <c r="AF118" s="162">
        <v>7.0615390196542603E-3</v>
      </c>
    </row>
    <row r="119" spans="2:32">
      <c r="B119" s="98" t="s">
        <v>122</v>
      </c>
      <c r="C119" s="112">
        <v>9658.4919787563904</v>
      </c>
      <c r="D119" s="104">
        <v>0.32465826386586599</v>
      </c>
      <c r="E119" s="102">
        <v>490350.405412252</v>
      </c>
      <c r="F119" s="101">
        <v>0.32465282923583499</v>
      </c>
      <c r="G119" s="145">
        <v>223418.70287400001</v>
      </c>
      <c r="H119" s="101">
        <v>3.9922657042299997E-2</v>
      </c>
      <c r="I119" s="101">
        <v>25316.564905200001</v>
      </c>
      <c r="J119" s="114">
        <v>3.2733739423099997E-2</v>
      </c>
      <c r="K119" s="138">
        <v>515666.97031749098</v>
      </c>
      <c r="L119" s="162">
        <v>0.225337748305591</v>
      </c>
      <c r="M119" s="141">
        <v>1309.8060131892501</v>
      </c>
      <c r="N119" s="162">
        <v>4.4074940455765502E-2</v>
      </c>
      <c r="O119" s="140">
        <v>66499.629696605305</v>
      </c>
      <c r="P119" s="162">
        <v>4.4075670024668501E-2</v>
      </c>
      <c r="Q119" s="164">
        <v>145814.51454599999</v>
      </c>
      <c r="R119" s="141">
        <v>2.60555779093E-2</v>
      </c>
      <c r="S119" s="165">
        <v>9298.4780919599998</v>
      </c>
      <c r="T119" s="163">
        <v>1.20145597079E-2</v>
      </c>
      <c r="U119" s="140">
        <v>75798.107788560505</v>
      </c>
      <c r="V119" s="162">
        <v>3.3140946380762301E-2</v>
      </c>
      <c r="W119" s="162">
        <v>91.818905014569694</v>
      </c>
      <c r="X119" s="162">
        <v>3.0892760555522899E-3</v>
      </c>
      <c r="Y119" s="141">
        <v>4662.1320500490401</v>
      </c>
      <c r="Z119" s="162">
        <v>3.0896136363651101E-3</v>
      </c>
      <c r="AA119" s="164">
        <v>164051.198821</v>
      </c>
      <c r="AB119" s="163">
        <v>2.9314274852399999E-2</v>
      </c>
      <c r="AC119" s="165">
        <v>14170.2866928</v>
      </c>
      <c r="AD119" s="163">
        <v>1.82517983956E-2</v>
      </c>
      <c r="AE119" s="138">
        <v>18832.418742848298</v>
      </c>
      <c r="AF119" s="162">
        <v>8.2739928226629803E-3</v>
      </c>
    </row>
    <row r="120" spans="2:32">
      <c r="B120" s="98" t="s">
        <v>123</v>
      </c>
      <c r="C120" s="109">
        <v>7717.5905203688999</v>
      </c>
      <c r="D120" s="104">
        <v>0.27256270477396699</v>
      </c>
      <c r="E120" s="102">
        <v>353935.31740875199</v>
      </c>
      <c r="F120" s="101">
        <v>0.272555717581415</v>
      </c>
      <c r="G120" s="145">
        <v>146272.27763500001</v>
      </c>
      <c r="H120" s="101">
        <v>3.2728016504999999E-2</v>
      </c>
      <c r="I120" s="101">
        <v>18382.748809799999</v>
      </c>
      <c r="J120" s="101">
        <v>2.7225925026299998E-2</v>
      </c>
      <c r="K120" s="134">
        <v>372318.06621857802</v>
      </c>
      <c r="L120" s="162">
        <v>0.18827193280097401</v>
      </c>
      <c r="M120" s="141">
        <v>1897.5142453170799</v>
      </c>
      <c r="N120" s="162">
        <v>6.6242979593153298E-2</v>
      </c>
      <c r="O120" s="140">
        <v>87025.431871101799</v>
      </c>
      <c r="P120" s="162">
        <v>6.6244126426002095E-2</v>
      </c>
      <c r="Q120" s="164">
        <v>208957.90521500001</v>
      </c>
      <c r="R120" s="163">
        <v>4.6753749820699998E-2</v>
      </c>
      <c r="S120" s="165">
        <v>11052.787087999999</v>
      </c>
      <c r="T120" s="163">
        <v>1.63515618005E-2</v>
      </c>
      <c r="U120" s="140">
        <v>98078.218959074002</v>
      </c>
      <c r="V120" s="162">
        <v>4.9234351686107403E-2</v>
      </c>
      <c r="W120" s="163">
        <v>181.573317117584</v>
      </c>
      <c r="X120" s="162">
        <v>6.3368685234737702E-3</v>
      </c>
      <c r="Y120" s="140">
        <v>8327.4800643121907</v>
      </c>
      <c r="Z120" s="162">
        <v>6.33698428478027E-3</v>
      </c>
      <c r="AA120" s="164">
        <v>160083.19620100001</v>
      </c>
      <c r="AB120" s="163">
        <v>3.5818157994800003E-2</v>
      </c>
      <c r="AC120" s="165">
        <v>14581.883452399999</v>
      </c>
      <c r="AD120" s="163">
        <v>2.15168355382E-2</v>
      </c>
      <c r="AE120" s="140">
        <v>22909.363516686699</v>
      </c>
      <c r="AF120" s="162">
        <v>1.15446766211063E-2</v>
      </c>
    </row>
    <row r="121" spans="2:32">
      <c r="B121" s="98" t="s">
        <v>124</v>
      </c>
      <c r="C121" s="109">
        <v>5815.1106738948001</v>
      </c>
      <c r="D121" s="104">
        <v>0.19728258960092901</v>
      </c>
      <c r="E121" s="102">
        <v>238480.71184633201</v>
      </c>
      <c r="F121" s="101">
        <v>0.19728431618876299</v>
      </c>
      <c r="G121" s="130">
        <v>86242.990618800002</v>
      </c>
      <c r="H121" s="101">
        <v>2.4167249429E-2</v>
      </c>
      <c r="I121" s="101">
        <v>13224.0328214</v>
      </c>
      <c r="J121" s="101">
        <v>2.2801558217000001E-2</v>
      </c>
      <c r="K121" s="138">
        <v>251704.74466775899</v>
      </c>
      <c r="L121" s="162">
        <v>0.140227406579401</v>
      </c>
      <c r="M121" s="141">
        <v>2796.74162417755</v>
      </c>
      <c r="N121" s="162">
        <v>9.3557129305128398E-2</v>
      </c>
      <c r="O121" s="134">
        <v>114693.063589453</v>
      </c>
      <c r="P121" s="162">
        <v>9.3555690882021106E-2</v>
      </c>
      <c r="Q121" s="164">
        <v>227675.63617400001</v>
      </c>
      <c r="R121" s="163">
        <v>6.3799873620800002E-2</v>
      </c>
      <c r="S121" s="164">
        <v>12081.5833219</v>
      </c>
      <c r="T121" s="163">
        <v>2.07655556974E-2</v>
      </c>
      <c r="U121" s="140">
        <v>126774.64691130701</v>
      </c>
      <c r="V121" s="162">
        <v>7.0011686405433607E-2</v>
      </c>
      <c r="W121" s="163">
        <v>275.39803106726498</v>
      </c>
      <c r="X121" s="162">
        <v>9.2177516725167209E-3</v>
      </c>
      <c r="Y121" s="141">
        <v>11293.987868706199</v>
      </c>
      <c r="Z121" s="162">
        <v>9.2176463515930892E-3</v>
      </c>
      <c r="AA121" s="164">
        <v>160028.82891700001</v>
      </c>
      <c r="AB121" s="163">
        <v>4.4843721588599998E-2</v>
      </c>
      <c r="AC121" s="165">
        <v>15236.0585085</v>
      </c>
      <c r="AD121" s="141">
        <v>2.6106203382499998E-2</v>
      </c>
      <c r="AE121" s="141">
        <v>26530.0463772166</v>
      </c>
      <c r="AF121" s="162">
        <v>1.4719614649800299E-2</v>
      </c>
    </row>
    <row r="122" spans="2:32">
      <c r="B122" s="98" t="s">
        <v>125</v>
      </c>
      <c r="C122" s="107">
        <v>3719.9702714751002</v>
      </c>
      <c r="D122" s="104">
        <v>0.117344485325982</v>
      </c>
      <c r="E122" s="102">
        <v>134865.688496891</v>
      </c>
      <c r="F122" s="101">
        <v>0.117345304421448</v>
      </c>
      <c r="G122" s="130">
        <v>52530.037885099999</v>
      </c>
      <c r="H122" s="101">
        <v>1.7865955330800001E-2</v>
      </c>
      <c r="I122" s="101">
        <v>8056.0720765699998</v>
      </c>
      <c r="J122" s="101">
        <v>1.5666021439700001E-2</v>
      </c>
      <c r="K122" s="138">
        <v>142921.76057345999</v>
      </c>
      <c r="L122" s="162">
        <v>8.5588492130729193E-2</v>
      </c>
      <c r="M122" s="141">
        <v>4287.3562900201596</v>
      </c>
      <c r="N122" s="162">
        <v>0.13264660851402699</v>
      </c>
      <c r="O122" s="140">
        <v>155431.350422897</v>
      </c>
      <c r="P122" s="162">
        <v>0.132643591280836</v>
      </c>
      <c r="Q122" s="164">
        <v>247501.860074</v>
      </c>
      <c r="R122" s="163">
        <v>8.4177719126699996E-2</v>
      </c>
      <c r="S122" s="165">
        <v>13439.2456571</v>
      </c>
      <c r="T122" s="163">
        <v>2.6073459738100001E-2</v>
      </c>
      <c r="U122" s="140">
        <v>168870.59608000601</v>
      </c>
      <c r="V122" s="162">
        <v>9.9858523993783102E-2</v>
      </c>
      <c r="W122" s="138">
        <v>443.94756456519599</v>
      </c>
      <c r="X122" s="162">
        <v>1.37448720770808E-2</v>
      </c>
      <c r="Y122" s="141">
        <v>16094.7853218417</v>
      </c>
      <c r="Z122" s="162">
        <v>1.3744698831704301E-2</v>
      </c>
      <c r="AA122" s="164">
        <v>166579.737903</v>
      </c>
      <c r="AB122" s="163">
        <v>5.6655355666499999E-2</v>
      </c>
      <c r="AC122" s="165">
        <v>16155.273197500001</v>
      </c>
      <c r="AD122" s="163">
        <v>3.1200890308399998E-2</v>
      </c>
      <c r="AE122" s="140">
        <v>32250.058519362101</v>
      </c>
      <c r="AF122" s="162">
        <v>1.9143779618848399E-2</v>
      </c>
    </row>
    <row r="123" spans="2:32">
      <c r="B123" s="98" t="s">
        <v>126</v>
      </c>
      <c r="C123" s="107">
        <v>2563.8677020662999</v>
      </c>
      <c r="D123" s="104">
        <v>7.0703728653692205E-2</v>
      </c>
      <c r="E123" s="114">
        <v>80832.418456793996</v>
      </c>
      <c r="F123" s="101">
        <v>7.0703728653692205E-2</v>
      </c>
      <c r="G123" s="130">
        <v>38769.018259900004</v>
      </c>
      <c r="H123" s="101">
        <v>1.5756077605100002E-2</v>
      </c>
      <c r="I123" s="101">
        <v>5772.1367251800002</v>
      </c>
      <c r="J123" s="101">
        <v>1.256186797E-2</v>
      </c>
      <c r="K123" s="138">
        <v>86604.555181971606</v>
      </c>
      <c r="L123" s="162">
        <v>5.3840279258074997E-2</v>
      </c>
      <c r="M123" s="163">
        <v>6015.6218849774305</v>
      </c>
      <c r="N123" s="162">
        <v>0.16285019202001999</v>
      </c>
      <c r="O123" s="140">
        <v>189657.705462905</v>
      </c>
      <c r="P123" s="162">
        <v>0.16285019202001999</v>
      </c>
      <c r="Q123" s="164">
        <v>283293.42136400001</v>
      </c>
      <c r="R123" s="141">
        <v>0.115132992606</v>
      </c>
      <c r="S123" s="165">
        <v>15942.3275519</v>
      </c>
      <c r="T123" s="163">
        <v>3.4569094732199997E-2</v>
      </c>
      <c r="U123" s="140">
        <v>205600.03301476501</v>
      </c>
      <c r="V123" s="162">
        <v>0.12620587669259201</v>
      </c>
      <c r="W123" s="141">
        <v>493.03256651865303</v>
      </c>
      <c r="X123" s="162">
        <v>1.33330718516487E-2</v>
      </c>
      <c r="Y123" s="141">
        <v>15544.0995249264</v>
      </c>
      <c r="Z123" s="162">
        <v>1.33330718516487E-2</v>
      </c>
      <c r="AA123" s="164">
        <v>174902.71671099999</v>
      </c>
      <c r="AB123" s="163">
        <v>7.1082062778100003E-2</v>
      </c>
      <c r="AC123" s="165">
        <v>16854.833490199999</v>
      </c>
      <c r="AD123" s="163">
        <v>3.63789127571E-2</v>
      </c>
      <c r="AE123" s="140">
        <v>32398.933015172501</v>
      </c>
      <c r="AF123" s="162">
        <v>1.99538195427655E-2</v>
      </c>
    </row>
    <row r="124" spans="2:32">
      <c r="B124" s="98" t="s">
        <v>127</v>
      </c>
      <c r="C124" s="107">
        <v>1768.0325370311</v>
      </c>
      <c r="D124" s="104">
        <v>4.2072172487719398E-2</v>
      </c>
      <c r="E124" s="101">
        <v>47592.967178982901</v>
      </c>
      <c r="F124" s="101">
        <v>4.2073705144323202E-2</v>
      </c>
      <c r="G124" s="130">
        <v>27213.669175200001</v>
      </c>
      <c r="H124" s="101">
        <v>1.47295263733E-2</v>
      </c>
      <c r="I124" s="115">
        <v>3930.5810635799999</v>
      </c>
      <c r="J124" s="101">
        <v>1.00117759681E-2</v>
      </c>
      <c r="K124" s="140">
        <v>51523.548242564</v>
      </c>
      <c r="L124" s="162">
        <v>3.3703993155793997E-2</v>
      </c>
      <c r="M124" s="141">
        <v>8904.3585203648508</v>
      </c>
      <c r="N124" s="162">
        <v>0.20830910741220701</v>
      </c>
      <c r="O124" s="138">
        <v>239676.10646888599</v>
      </c>
      <c r="P124" s="162">
        <v>0.208302203030169</v>
      </c>
      <c r="Q124" s="164">
        <v>300233.43697400001</v>
      </c>
      <c r="R124" s="141">
        <v>0.162502633906</v>
      </c>
      <c r="S124" s="165">
        <v>17260.6223302</v>
      </c>
      <c r="T124" s="163">
        <v>4.38312873058E-2</v>
      </c>
      <c r="U124" s="138">
        <v>256936.728799042</v>
      </c>
      <c r="V124" s="162">
        <v>0.16604039272108601</v>
      </c>
      <c r="W124" s="141">
        <v>681.46622603287597</v>
      </c>
      <c r="X124" s="162">
        <v>1.59472191510628E-2</v>
      </c>
      <c r="Y124" s="141">
        <v>18342.982464758999</v>
      </c>
      <c r="Z124" s="162">
        <v>1.5946814063845901E-2</v>
      </c>
      <c r="AA124" s="164">
        <v>162616.66065999999</v>
      </c>
      <c r="AB124" s="138">
        <v>8.8016934825400003E-2</v>
      </c>
      <c r="AC124" s="165">
        <v>15504.703443799999</v>
      </c>
      <c r="AD124" s="163">
        <v>3.9180399614400001E-2</v>
      </c>
      <c r="AE124" s="141">
        <v>33847.685908531697</v>
      </c>
      <c r="AF124" s="162">
        <v>2.1943848642865599E-2</v>
      </c>
    </row>
    <row r="125" spans="2:32">
      <c r="B125" s="98" t="s">
        <v>128</v>
      </c>
      <c r="C125" s="109">
        <v>1285.0692821303001</v>
      </c>
      <c r="D125" s="104">
        <v>2.76566128445421E-2</v>
      </c>
      <c r="E125" s="101">
        <v>28841.212824956801</v>
      </c>
      <c r="F125" s="101">
        <v>2.7658183199826498E-2</v>
      </c>
      <c r="G125" s="130">
        <v>19224.117515099999</v>
      </c>
      <c r="H125" s="101">
        <v>1.4007470584E-2</v>
      </c>
      <c r="I125" s="145">
        <v>2744.8495036300001</v>
      </c>
      <c r="J125" s="101">
        <v>8.5904520944000001E-3</v>
      </c>
      <c r="K125" s="140">
        <v>31586.062328583001</v>
      </c>
      <c r="L125" s="162">
        <v>2.31101895897243E-2</v>
      </c>
      <c r="M125" s="141">
        <v>10853.416961937301</v>
      </c>
      <c r="N125" s="162">
        <v>0.229842834756285</v>
      </c>
      <c r="O125" s="140">
        <v>243558.19985478101</v>
      </c>
      <c r="P125" s="162">
        <v>0.22982917778106601</v>
      </c>
      <c r="Q125" s="164">
        <v>314245.52088899998</v>
      </c>
      <c r="R125" s="141">
        <v>0.22897216010599999</v>
      </c>
      <c r="S125" s="165">
        <v>18465.759027100001</v>
      </c>
      <c r="T125" s="163">
        <v>5.7549791493799997E-2</v>
      </c>
      <c r="U125" s="138">
        <v>262023.958881867</v>
      </c>
      <c r="V125" s="162">
        <v>0.189504392343672</v>
      </c>
      <c r="W125" s="163">
        <v>963.69785847687797</v>
      </c>
      <c r="X125" s="162">
        <v>2.0408811377813699E-2</v>
      </c>
      <c r="Y125" s="140">
        <v>21627.023094490902</v>
      </c>
      <c r="Z125" s="162">
        <v>2.0408511728760102E-2</v>
      </c>
      <c r="AA125" s="164">
        <v>147434.58773100001</v>
      </c>
      <c r="AB125" s="141">
        <v>0.10742688782400001</v>
      </c>
      <c r="AC125" s="165">
        <v>13962.8506263</v>
      </c>
      <c r="AD125" s="163">
        <v>4.3329451081200003E-2</v>
      </c>
      <c r="AE125" s="140">
        <v>35589.8737207823</v>
      </c>
      <c r="AF125" s="162">
        <v>2.5802384795937799E-2</v>
      </c>
    </row>
    <row r="126" spans="2:32">
      <c r="B126" s="98" t="s">
        <v>129</v>
      </c>
      <c r="C126" s="107">
        <v>873.64958112349905</v>
      </c>
      <c r="D126" s="104">
        <v>1.5999356310772098E-2</v>
      </c>
      <c r="E126" s="114">
        <v>15863.8371447067</v>
      </c>
      <c r="F126" s="101">
        <v>1.6002632714608701E-2</v>
      </c>
      <c r="G126" s="130">
        <v>12335.3552683</v>
      </c>
      <c r="H126" s="101">
        <v>1.19173241436E-2</v>
      </c>
      <c r="I126" s="130">
        <v>1772.94591722</v>
      </c>
      <c r="J126" s="101">
        <v>6.5475490436099999E-3</v>
      </c>
      <c r="K126" s="141">
        <v>17636.7830619245</v>
      </c>
      <c r="L126" s="162">
        <v>1.3937302094948501E-2</v>
      </c>
      <c r="M126" s="140">
        <v>14207.454511178001</v>
      </c>
      <c r="N126" s="162">
        <v>0.25643293968218001</v>
      </c>
      <c r="O126" s="140">
        <v>257904.928825101</v>
      </c>
      <c r="P126" s="162">
        <v>0.25641054144125502</v>
      </c>
      <c r="Q126" s="164">
        <v>304842.81955900003</v>
      </c>
      <c r="R126" s="141">
        <v>0.29451219685000002</v>
      </c>
      <c r="S126" s="165">
        <v>18473.426975400002</v>
      </c>
      <c r="T126" s="163">
        <v>6.7985970649100003E-2</v>
      </c>
      <c r="U126" s="138">
        <v>276378.35580049601</v>
      </c>
      <c r="V126" s="162">
        <v>0.21602241411515899</v>
      </c>
      <c r="W126" s="141">
        <v>937.36226369655799</v>
      </c>
      <c r="X126" s="162">
        <v>1.69059781814065E-2</v>
      </c>
      <c r="Y126" s="141">
        <v>17016.0782576975</v>
      </c>
      <c r="Z126" s="162">
        <v>1.6904833112161399E-2</v>
      </c>
      <c r="AA126" s="164">
        <v>131782.29605899999</v>
      </c>
      <c r="AB126" s="141">
        <v>0.12731642306400001</v>
      </c>
      <c r="AC126" s="165">
        <v>12434.290964600001</v>
      </c>
      <c r="AD126" s="163">
        <v>4.55916142998E-2</v>
      </c>
      <c r="AE126" s="141">
        <v>29450.369222253899</v>
      </c>
      <c r="AF126" s="162">
        <v>2.3080133411545901E-2</v>
      </c>
    </row>
    <row r="127" spans="2:32">
      <c r="B127" s="98" t="s">
        <v>130</v>
      </c>
      <c r="C127" s="109">
        <v>519.24287640110003</v>
      </c>
      <c r="D127" s="104">
        <v>9.2766293293907297E-3</v>
      </c>
      <c r="E127" s="101">
        <v>7341.4704388068803</v>
      </c>
      <c r="F127" s="101">
        <v>9.2800528225838105E-3</v>
      </c>
      <c r="G127" s="101">
        <v>7103.2984098400002</v>
      </c>
      <c r="H127" s="101">
        <v>9.9870635393699992E-3</v>
      </c>
      <c r="I127" s="101">
        <v>1012.8164778300001</v>
      </c>
      <c r="J127" s="101">
        <v>4.86724225901E-3</v>
      </c>
      <c r="K127" s="140">
        <v>8354.2869166358996</v>
      </c>
      <c r="L127" s="162">
        <v>8.3434091397697405E-3</v>
      </c>
      <c r="M127" s="140">
        <v>16556.197984292401</v>
      </c>
      <c r="N127" s="162">
        <v>0.29230252688803898</v>
      </c>
      <c r="O127" s="140">
        <v>233959.83450190999</v>
      </c>
      <c r="P127" s="162">
        <v>0.292254468856328</v>
      </c>
      <c r="Q127" s="164">
        <v>248356.425101</v>
      </c>
      <c r="R127" s="141">
        <v>0.34918303185299998</v>
      </c>
      <c r="S127" s="165">
        <v>15730.085853799999</v>
      </c>
      <c r="T127" s="163">
        <v>7.5418866851999999E-2</v>
      </c>
      <c r="U127" s="138">
        <v>249689.92035567801</v>
      </c>
      <c r="V127" s="162">
        <v>0.247103949046549</v>
      </c>
      <c r="W127" s="140">
        <v>1101.6016661216199</v>
      </c>
      <c r="X127" s="162">
        <v>1.9433166747609001E-2</v>
      </c>
      <c r="Y127" s="140">
        <v>15570.057527889399</v>
      </c>
      <c r="Z127" s="162">
        <v>1.94337822917038E-2</v>
      </c>
      <c r="AA127" s="175">
        <v>104864.77626</v>
      </c>
      <c r="AB127" s="141">
        <v>0.147437306327</v>
      </c>
      <c r="AC127" s="165">
        <v>9947.1848292600007</v>
      </c>
      <c r="AD127" s="163">
        <v>4.7526293918900002E-2</v>
      </c>
      <c r="AE127" s="140">
        <v>25517.242357147399</v>
      </c>
      <c r="AF127" s="162">
        <v>2.53038904620271E-2</v>
      </c>
    </row>
    <row r="128" spans="2:32">
      <c r="B128" s="98" t="s">
        <v>131</v>
      </c>
      <c r="C128" s="107">
        <v>83.235191525957006</v>
      </c>
      <c r="D128" s="104">
        <v>8.5017495845542699E-4</v>
      </c>
      <c r="E128" s="101">
        <v>789.863863078961</v>
      </c>
      <c r="F128" s="101">
        <v>9.4564406145732798E-4</v>
      </c>
      <c r="G128" s="115">
        <v>863.62691921199996</v>
      </c>
      <c r="H128" s="114">
        <v>1.36428018E-3</v>
      </c>
      <c r="I128" s="115">
        <v>158.485205665</v>
      </c>
      <c r="J128" s="101">
        <v>7.3168141896699996E-4</v>
      </c>
      <c r="K128" s="141">
        <v>948.34906874372098</v>
      </c>
      <c r="L128" s="162">
        <v>9.0072027800052899E-4</v>
      </c>
      <c r="M128" s="141">
        <v>32092.667631805802</v>
      </c>
      <c r="N128" s="162">
        <v>0.32708287445769302</v>
      </c>
      <c r="O128" s="138">
        <v>272556.12749237701</v>
      </c>
      <c r="P128" s="162">
        <v>0.32543738127876098</v>
      </c>
      <c r="Q128" s="164">
        <v>250004.41735800001</v>
      </c>
      <c r="R128" s="141">
        <v>0.39493449530199998</v>
      </c>
      <c r="S128" s="165">
        <v>16495.1401214</v>
      </c>
      <c r="T128" s="163">
        <v>7.5963832178600005E-2</v>
      </c>
      <c r="U128" s="138">
        <v>289051.26761381899</v>
      </c>
      <c r="V128" s="162">
        <v>0.27392320914329998</v>
      </c>
      <c r="W128" s="163">
        <v>1699.19594812901</v>
      </c>
      <c r="X128" s="162">
        <v>1.73226296662157E-2</v>
      </c>
      <c r="Y128" s="140">
        <v>14767.282836058101</v>
      </c>
      <c r="Z128" s="162">
        <v>1.7638709842920201E-2</v>
      </c>
      <c r="AA128" s="175">
        <v>103318.46776100001</v>
      </c>
      <c r="AB128" s="141">
        <v>0.16321321945600001</v>
      </c>
      <c r="AC128" s="165">
        <v>9867.8101883599993</v>
      </c>
      <c r="AD128" s="163">
        <v>4.5303548482600001E-2</v>
      </c>
      <c r="AE128" s="140">
        <v>24635.093024420101</v>
      </c>
      <c r="AF128" s="162">
        <v>2.3368787109998401E-2</v>
      </c>
    </row>
    <row r="129" spans="1:32">
      <c r="B129" s="97" t="s">
        <v>132</v>
      </c>
      <c r="C129" s="111">
        <v>82921.3178529219</v>
      </c>
      <c r="D129" s="108">
        <v>5.3639454857162802E-2</v>
      </c>
      <c r="E129" s="183">
        <v>4872207.1455965498</v>
      </c>
      <c r="F129" s="184">
        <v>4.7363300845537797E-2</v>
      </c>
      <c r="G129" s="190">
        <v>1664718.6148000001</v>
      </c>
      <c r="H129" s="184">
        <v>1.5627590117599999E-2</v>
      </c>
      <c r="I129" s="186">
        <v>179153.665029</v>
      </c>
      <c r="J129" s="184">
        <v>1.5247843660199999E-2</v>
      </c>
      <c r="K129" s="167">
        <v>5051360.8106251601</v>
      </c>
      <c r="L129" s="168">
        <v>4.40617602107716E-2</v>
      </c>
      <c r="M129" s="169">
        <v>105808.52711279799</v>
      </c>
      <c r="N129" s="168">
        <v>6.8162374104829504E-2</v>
      </c>
      <c r="O129" s="149">
        <v>2382684.8763297801</v>
      </c>
      <c r="P129" s="168">
        <v>2.3120178111967302E-2</v>
      </c>
      <c r="Q129" s="170">
        <v>3350095.36357</v>
      </c>
      <c r="R129" s="171">
        <v>3.1449121165200003E-2</v>
      </c>
      <c r="S129" s="170">
        <v>202267.323611</v>
      </c>
      <c r="T129" s="172">
        <v>1.7193083848300001E-2</v>
      </c>
      <c r="U129" s="167">
        <v>2584952.1999409199</v>
      </c>
      <c r="V129" s="168">
        <v>2.2511689228766601E-2</v>
      </c>
      <c r="W129" s="171">
        <v>7352.5941223334503</v>
      </c>
      <c r="X129" s="168">
        <v>4.7348068867040898E-3</v>
      </c>
      <c r="Y129" s="169">
        <v>177167.751468745</v>
      </c>
      <c r="Z129" s="168">
        <v>1.71871892989701E-3</v>
      </c>
      <c r="AA129" s="168">
        <v>2081297.3638800001</v>
      </c>
      <c r="AB129" s="172">
        <v>1.9538258772200001E-2</v>
      </c>
      <c r="AC129" s="173">
        <v>180846.98333799999</v>
      </c>
      <c r="AD129" s="172">
        <v>1.53095640075E-2</v>
      </c>
      <c r="AE129" s="149">
        <v>358014.73480627901</v>
      </c>
      <c r="AF129" s="168">
        <v>3.1181273053112499E-3</v>
      </c>
    </row>
    <row r="130" spans="1:32">
      <c r="A130">
        <v>1997</v>
      </c>
      <c r="B130" s="98" t="s">
        <v>115</v>
      </c>
      <c r="C130" s="107">
        <v>11578.946325893399</v>
      </c>
      <c r="D130" s="104">
        <v>2.64487794827266E-2</v>
      </c>
      <c r="E130" s="102">
        <v>992275.53276426101</v>
      </c>
      <c r="F130" s="101">
        <v>2.64487794827266E-2</v>
      </c>
      <c r="G130" s="130">
        <v>54340.016187900001</v>
      </c>
      <c r="H130" s="101">
        <v>3.7495260704599998E-3</v>
      </c>
      <c r="I130" s="130">
        <v>6341.6444246399997</v>
      </c>
      <c r="J130" s="182">
        <v>6.1739426682600003E-3</v>
      </c>
      <c r="K130" s="134">
        <v>998617.17718889797</v>
      </c>
      <c r="L130" s="162">
        <v>2.5898333756738699E-2</v>
      </c>
      <c r="M130" s="141">
        <v>1771.3325355760901</v>
      </c>
      <c r="N130" s="162">
        <v>4.0454921070523604E-3</v>
      </c>
      <c r="O130" s="140">
        <v>151797.05354630601</v>
      </c>
      <c r="P130" s="162">
        <v>4.0454921070523604E-3</v>
      </c>
      <c r="Q130" s="165">
        <v>35018.124029099999</v>
      </c>
      <c r="R130" s="162">
        <v>2.4162456907100001E-3</v>
      </c>
      <c r="S130" s="176">
        <v>3367.10240286</v>
      </c>
      <c r="T130" s="162">
        <v>3.2654219829300001E-3</v>
      </c>
      <c r="U130" s="140">
        <v>155164.155949165</v>
      </c>
      <c r="V130" s="162">
        <v>4.0238921503868699E-3</v>
      </c>
      <c r="W130" s="162">
        <v>53.240175164845397</v>
      </c>
      <c r="X130" s="162">
        <v>1.21547428061929E-4</v>
      </c>
      <c r="Y130" s="141">
        <v>4562.4983214596105</v>
      </c>
      <c r="Z130" s="162">
        <v>1.21547428061929E-4</v>
      </c>
      <c r="AA130" s="176">
        <v>1135.71071949</v>
      </c>
      <c r="AB130" s="177">
        <v>7.8364035678600005E-5</v>
      </c>
      <c r="AC130" s="134">
        <v>55.790938538799999</v>
      </c>
      <c r="AD130" s="177">
        <v>5.3473781418399999E-5</v>
      </c>
      <c r="AE130" s="141">
        <v>4618.2892599984398</v>
      </c>
      <c r="AF130" s="162">
        <v>1.19735335669393E-4</v>
      </c>
    </row>
    <row r="131" spans="1:32">
      <c r="B131" s="98" t="s">
        <v>116</v>
      </c>
      <c r="C131" s="107">
        <v>821.20458030769896</v>
      </c>
      <c r="D131" s="104">
        <v>2.5806011631081101E-2</v>
      </c>
      <c r="E131" s="114">
        <v>66340.815769150504</v>
      </c>
      <c r="F131" s="101">
        <v>2.5805952461543099E-2</v>
      </c>
      <c r="G131" s="130">
        <v>17418.349184899998</v>
      </c>
      <c r="H131" s="101">
        <v>1.1654623741200001E-3</v>
      </c>
      <c r="I131" s="130">
        <v>2561.6665235099999</v>
      </c>
      <c r="J131" s="101">
        <v>2.30803E-3</v>
      </c>
      <c r="K131" s="140">
        <v>68902.482292660003</v>
      </c>
      <c r="L131" s="162">
        <v>1.8685330560077502E-2</v>
      </c>
      <c r="M131" s="163">
        <v>303.57749698485401</v>
      </c>
      <c r="N131" s="162">
        <v>9.5415508635259792E-3</v>
      </c>
      <c r="O131" s="141">
        <v>24523.909845471801</v>
      </c>
      <c r="P131" s="162">
        <v>9.5413246056251493E-3</v>
      </c>
      <c r="Q131" s="164">
        <v>89375.784814700004</v>
      </c>
      <c r="R131" s="162">
        <v>5.9800368696200003E-3</v>
      </c>
      <c r="S131" s="165">
        <v>6424.8520848899998</v>
      </c>
      <c r="T131" s="162">
        <v>5.7523028110600003E-3</v>
      </c>
      <c r="U131" s="140">
        <v>30948.761930364999</v>
      </c>
      <c r="V131" s="162">
        <v>8.3900443243331308E-3</v>
      </c>
      <c r="W131" s="162">
        <v>16.4805879873131</v>
      </c>
      <c r="X131" s="162">
        <v>5.1796038901941199E-4</v>
      </c>
      <c r="Y131" s="163">
        <v>1331.2580891371699</v>
      </c>
      <c r="Z131" s="162">
        <v>5.1791163132333597E-4</v>
      </c>
      <c r="AA131" s="164">
        <v>12662.864994699999</v>
      </c>
      <c r="AB131" s="162">
        <v>8.4725598880099995E-4</v>
      </c>
      <c r="AC131" s="165">
        <v>602.35612430900005</v>
      </c>
      <c r="AD131" s="162">
        <v>5.3462000492399998E-4</v>
      </c>
      <c r="AE131" s="141">
        <v>1933.61421344665</v>
      </c>
      <c r="AF131" s="162">
        <v>5.2318066711756696E-4</v>
      </c>
    </row>
    <row r="132" spans="1:32">
      <c r="B132" s="98" t="s">
        <v>117</v>
      </c>
      <c r="C132" s="107">
        <v>67.480267706000006</v>
      </c>
      <c r="D132" s="104">
        <v>4.64074135222446E-3</v>
      </c>
      <c r="E132" s="101">
        <v>5092.5402891859503</v>
      </c>
      <c r="F132" s="101">
        <v>4.6407309761876299E-3</v>
      </c>
      <c r="G132" s="101">
        <v>1462.7572773100001</v>
      </c>
      <c r="H132" s="101">
        <v>1.1165400930999999E-4</v>
      </c>
      <c r="I132" s="130">
        <v>258.61698409500002</v>
      </c>
      <c r="J132" s="101">
        <v>2.48449254106E-4</v>
      </c>
      <c r="K132" s="140">
        <v>5351.1572732813302</v>
      </c>
      <c r="L132" s="162">
        <v>2.5027996536305E-3</v>
      </c>
      <c r="M132" s="162">
        <v>285.87426738859</v>
      </c>
      <c r="N132" s="162">
        <v>1.96590158431857E-2</v>
      </c>
      <c r="O132" s="141">
        <v>21574.086449294799</v>
      </c>
      <c r="P132" s="162">
        <v>1.9658956612625001E-2</v>
      </c>
      <c r="Q132" s="164">
        <v>108851.156189</v>
      </c>
      <c r="R132" s="162">
        <v>8.3087619456500006E-3</v>
      </c>
      <c r="S132" s="165">
        <v>7269.7868079399996</v>
      </c>
      <c r="T132" s="163">
        <v>6.9703798889500001E-3</v>
      </c>
      <c r="U132" s="140">
        <v>28843.8732572392</v>
      </c>
      <c r="V132" s="162">
        <v>1.3486044116106899E-2</v>
      </c>
      <c r="W132" s="163">
        <v>39.088546567636399</v>
      </c>
      <c r="X132" s="162">
        <v>2.6859186122148398E-3</v>
      </c>
      <c r="Y132" s="138">
        <v>2949.6459384199902</v>
      </c>
      <c r="Z132" s="162">
        <v>2.6856815451870701E-3</v>
      </c>
      <c r="AA132" s="165">
        <v>45927.792388000002</v>
      </c>
      <c r="AB132" s="162">
        <v>3.50572864661E-3</v>
      </c>
      <c r="AC132" s="176">
        <v>2382.6170231599999</v>
      </c>
      <c r="AD132" s="162">
        <v>2.2746545047899998E-3</v>
      </c>
      <c r="AE132" s="141">
        <v>5332.2629615802298</v>
      </c>
      <c r="AF132" s="162">
        <v>2.48603976254725E-3</v>
      </c>
    </row>
    <row r="133" spans="1:32">
      <c r="B133" s="98" t="s">
        <v>118</v>
      </c>
      <c r="C133" s="107">
        <v>772.88184658</v>
      </c>
      <c r="D133" s="104">
        <v>4.5844571066085103E-2</v>
      </c>
      <c r="E133" s="114">
        <v>54395.942874109896</v>
      </c>
      <c r="F133" s="101">
        <v>4.5834399652024502E-2</v>
      </c>
      <c r="G133" s="130">
        <v>68707.814073400004</v>
      </c>
      <c r="H133" s="101">
        <v>5.8489105175400001E-3</v>
      </c>
      <c r="I133" s="130">
        <v>5959.7793761900002</v>
      </c>
      <c r="J133" s="101">
        <v>5.6125164854100001E-3</v>
      </c>
      <c r="K133" s="140">
        <v>60355.722250296298</v>
      </c>
      <c r="L133" s="162">
        <v>2.6838027314129199E-2</v>
      </c>
      <c r="M133" s="163">
        <v>494.42247407882502</v>
      </c>
      <c r="N133" s="162">
        <v>2.8956744143468299E-2</v>
      </c>
      <c r="O133" s="134">
        <v>34804.6239242191</v>
      </c>
      <c r="P133" s="162">
        <v>2.8955910760753E-2</v>
      </c>
      <c r="Q133" s="164">
        <v>179598.72081599999</v>
      </c>
      <c r="R133" s="163">
        <v>1.52887503775E-2</v>
      </c>
      <c r="S133" s="165">
        <v>11172.1036009</v>
      </c>
      <c r="T133" s="163">
        <v>1.0501260216200001E-2</v>
      </c>
      <c r="U133" s="140">
        <v>45976.727525127601</v>
      </c>
      <c r="V133" s="162">
        <v>2.0300328038496799E-2</v>
      </c>
      <c r="W133" s="162">
        <v>73.590189220728803</v>
      </c>
      <c r="X133" s="162">
        <v>4.3092012173295696E-3</v>
      </c>
      <c r="Y133" s="141">
        <v>5180.1846189705002</v>
      </c>
      <c r="Z133" s="162">
        <v>4.3089423671351301E-3</v>
      </c>
      <c r="AA133" s="164">
        <v>101829.97055899999</v>
      </c>
      <c r="AB133" s="162">
        <v>8.6684924765500007E-3</v>
      </c>
      <c r="AC133" s="165">
        <v>5859.77876535</v>
      </c>
      <c r="AD133" s="162">
        <v>5.4958117681999999E-3</v>
      </c>
      <c r="AE133" s="141">
        <v>11039.963384323701</v>
      </c>
      <c r="AF133" s="162">
        <v>4.8728224629448801E-3</v>
      </c>
    </row>
    <row r="134" spans="1:32">
      <c r="B134" s="98" t="s">
        <v>119</v>
      </c>
      <c r="C134" s="107">
        <v>5798.2005628859897</v>
      </c>
      <c r="D134" s="104">
        <v>0.219661944999098</v>
      </c>
      <c r="E134" s="102">
        <v>379339.63309948001</v>
      </c>
      <c r="F134" s="101">
        <v>0.21965660045736199</v>
      </c>
      <c r="G134" s="145">
        <v>299394.850676</v>
      </c>
      <c r="H134" s="101">
        <v>2.9174988980599999E-2</v>
      </c>
      <c r="I134" s="130">
        <v>26271.065823299999</v>
      </c>
      <c r="J134" s="101">
        <v>2.4602346602399999E-2</v>
      </c>
      <c r="K134" s="140">
        <v>405610.69892277702</v>
      </c>
      <c r="L134" s="162">
        <v>0.14490380048232901</v>
      </c>
      <c r="M134" s="163">
        <v>700.18262836513395</v>
      </c>
      <c r="N134" s="162">
        <v>2.6618578722741499E-2</v>
      </c>
      <c r="O134" s="138">
        <v>45809.744911055801</v>
      </c>
      <c r="P134" s="162">
        <v>2.66186277517814E-2</v>
      </c>
      <c r="Q134" s="164">
        <v>145027.04049000001</v>
      </c>
      <c r="R134" s="141">
        <v>1.41323824481E-2</v>
      </c>
      <c r="S134" s="165">
        <v>9285.8739361299995</v>
      </c>
      <c r="T134" s="162">
        <v>8.6869501919699995E-3</v>
      </c>
      <c r="U134" s="140">
        <v>55095.618847182799</v>
      </c>
      <c r="V134" s="162">
        <v>1.9719935076318799E-2</v>
      </c>
      <c r="W134" s="163">
        <v>60.678746829997003</v>
      </c>
      <c r="X134" s="162">
        <v>2.3065289282966799E-3</v>
      </c>
      <c r="Y134" s="138">
        <v>3969.5379230093199</v>
      </c>
      <c r="Z134" s="162">
        <v>2.3063034561188701E-3</v>
      </c>
      <c r="AA134" s="164">
        <v>136949.25081999999</v>
      </c>
      <c r="AB134" s="163">
        <v>1.33452409617E-2</v>
      </c>
      <c r="AC134" s="165">
        <v>9097.7672416000005</v>
      </c>
      <c r="AD134" s="140">
        <v>8.4818530153199997E-3</v>
      </c>
      <c r="AE134" s="140">
        <v>13067.305164613799</v>
      </c>
      <c r="AF134" s="162">
        <v>4.6867186570827097E-3</v>
      </c>
    </row>
    <row r="135" spans="1:32">
      <c r="B135" s="98" t="s">
        <v>120</v>
      </c>
      <c r="C135" s="107">
        <v>13547.580703821501</v>
      </c>
      <c r="D135" s="104">
        <v>0.39362514174191798</v>
      </c>
      <c r="E135" s="102">
        <v>820629.01376925898</v>
      </c>
      <c r="F135" s="101">
        <v>0.39362565524263199</v>
      </c>
      <c r="G135" s="145">
        <v>400643.90559500002</v>
      </c>
      <c r="H135" s="101">
        <v>4.6057751642499999E-2</v>
      </c>
      <c r="I135" s="130">
        <v>38597.410362900002</v>
      </c>
      <c r="J135" s="101">
        <v>3.8173956839699999E-2</v>
      </c>
      <c r="K135" s="138">
        <v>859226.42413217505</v>
      </c>
      <c r="L135" s="162">
        <v>0.27691663193612098</v>
      </c>
      <c r="M135" s="163">
        <v>709.97315705710105</v>
      </c>
      <c r="N135" s="162">
        <v>2.0983269766345201E-2</v>
      </c>
      <c r="O135" s="140">
        <v>43006.081855910401</v>
      </c>
      <c r="P135" s="162">
        <v>2.0983424439183399E-2</v>
      </c>
      <c r="Q135" s="164">
        <v>148302.64303800001</v>
      </c>
      <c r="R135" s="163">
        <v>1.7048759003499999E-2</v>
      </c>
      <c r="S135" s="165">
        <v>9371.9439449099991</v>
      </c>
      <c r="T135" s="163">
        <v>9.2559215077699999E-3</v>
      </c>
      <c r="U135" s="140">
        <v>52378.025800819203</v>
      </c>
      <c r="V135" s="162">
        <v>1.7071790137670399E-2</v>
      </c>
      <c r="W135" s="162">
        <v>95.418081995479696</v>
      </c>
      <c r="X135" s="162">
        <v>2.8178874133771101E-3</v>
      </c>
      <c r="Y135" s="163">
        <v>5780.2338402586201</v>
      </c>
      <c r="Z135" s="162">
        <v>2.8180818715037598E-3</v>
      </c>
      <c r="AA135" s="164">
        <v>163935.564877</v>
      </c>
      <c r="AB135" s="163">
        <v>1.8845912096499998E-2</v>
      </c>
      <c r="AC135" s="165">
        <v>12200.6083617</v>
      </c>
      <c r="AD135" s="163">
        <v>1.20074090583E-2</v>
      </c>
      <c r="AE135" s="141">
        <v>17980.8422020049</v>
      </c>
      <c r="AF135" s="162">
        <v>5.8664295991075598E-3</v>
      </c>
    </row>
    <row r="136" spans="1:32">
      <c r="B136" s="98" t="s">
        <v>121</v>
      </c>
      <c r="C136" s="107">
        <v>14333.7656634223</v>
      </c>
      <c r="D136" s="104">
        <v>0.41976642078007897</v>
      </c>
      <c r="E136" s="102">
        <v>798169.43958934001</v>
      </c>
      <c r="F136" s="101">
        <v>0.419764619166765</v>
      </c>
      <c r="G136" s="145">
        <v>346815.63685100002</v>
      </c>
      <c r="H136" s="101">
        <v>4.8775855058500003E-2</v>
      </c>
      <c r="I136" s="130">
        <v>35277.166538199999</v>
      </c>
      <c r="J136" s="101">
        <v>3.88481363683E-2</v>
      </c>
      <c r="K136" s="138">
        <v>833446.60612755094</v>
      </c>
      <c r="L136" s="162">
        <v>0.29618726712593202</v>
      </c>
      <c r="M136" s="163">
        <v>984.954851746842</v>
      </c>
      <c r="N136" s="162">
        <v>2.8966424942981701E-2</v>
      </c>
      <c r="O136" s="141">
        <v>54847.508161553102</v>
      </c>
      <c r="P136" s="162">
        <v>2.8966677071740599E-2</v>
      </c>
      <c r="Q136" s="164">
        <v>144640.07521899999</v>
      </c>
      <c r="R136" s="141">
        <v>2.0342072566199999E-2</v>
      </c>
      <c r="S136" s="165">
        <v>9157.4435336999995</v>
      </c>
      <c r="T136" s="163">
        <v>1.0067195369900001E-2</v>
      </c>
      <c r="U136" s="140">
        <v>64004.951695256903</v>
      </c>
      <c r="V136" s="162">
        <v>2.2802584380616699E-2</v>
      </c>
      <c r="W136" s="162">
        <v>94.304576138542004</v>
      </c>
      <c r="X136" s="162">
        <v>2.7764174376912398E-3</v>
      </c>
      <c r="Y136" s="141">
        <v>5251.2989202850204</v>
      </c>
      <c r="Z136" s="162">
        <v>2.7763993199228301E-3</v>
      </c>
      <c r="AA136" s="164">
        <v>170993.91250999999</v>
      </c>
      <c r="AB136" s="163">
        <v>2.4048430561199999E-2</v>
      </c>
      <c r="AC136" s="165">
        <v>13908.7723183</v>
      </c>
      <c r="AD136" s="163">
        <v>1.52475096351E-2</v>
      </c>
      <c r="AE136" s="140">
        <v>19160.071238587901</v>
      </c>
      <c r="AF136" s="162">
        <v>6.84337514042784E-3</v>
      </c>
    </row>
    <row r="137" spans="1:32">
      <c r="B137" s="98" t="s">
        <v>122</v>
      </c>
      <c r="C137" s="107">
        <v>12236.683918168301</v>
      </c>
      <c r="D137" s="104">
        <v>0.37360765547232899</v>
      </c>
      <c r="E137" s="102">
        <v>621245.761441404</v>
      </c>
      <c r="F137" s="101">
        <v>0.37360259569250398</v>
      </c>
      <c r="G137" s="145">
        <v>265927.43178500002</v>
      </c>
      <c r="H137" s="101">
        <v>4.5826165347099997E-2</v>
      </c>
      <c r="I137" s="101">
        <v>31998.0825817</v>
      </c>
      <c r="J137" s="101">
        <v>3.9576073683100003E-2</v>
      </c>
      <c r="K137" s="138">
        <v>653243.84402308101</v>
      </c>
      <c r="L137" s="162">
        <v>0.26372327113736099</v>
      </c>
      <c r="M137" s="141">
        <v>1359.12056117203</v>
      </c>
      <c r="N137" s="162">
        <v>4.1621308356044801E-2</v>
      </c>
      <c r="O137" s="140">
        <v>69003.585260462307</v>
      </c>
      <c r="P137" s="162">
        <v>4.1622030743896303E-2</v>
      </c>
      <c r="Q137" s="164">
        <v>152002.41405699999</v>
      </c>
      <c r="R137" s="141">
        <v>2.6193926146399999E-2</v>
      </c>
      <c r="S137" s="165">
        <v>9678.5635987700007</v>
      </c>
      <c r="T137" s="163">
        <v>1.19585577869E-2</v>
      </c>
      <c r="U137" s="140">
        <v>78682.148859236098</v>
      </c>
      <c r="V137" s="162">
        <v>3.1827920182905797E-2</v>
      </c>
      <c r="W137" s="162">
        <v>98.369609378260606</v>
      </c>
      <c r="X137" s="162">
        <v>3.0125880912420001E-3</v>
      </c>
      <c r="Y137" s="141">
        <v>4994.7661196721901</v>
      </c>
      <c r="Z137" s="162">
        <v>3.0129219964739398E-3</v>
      </c>
      <c r="AA137" s="164">
        <v>172270.01855199999</v>
      </c>
      <c r="AB137" s="163">
        <v>2.9686556410600001E-2</v>
      </c>
      <c r="AC137" s="165">
        <v>14875.820603100001</v>
      </c>
      <c r="AD137" s="163">
        <v>1.83343926847E-2</v>
      </c>
      <c r="AE137" s="138">
        <v>19870.5867228153</v>
      </c>
      <c r="AF137" s="162">
        <v>8.0788874624451307E-3</v>
      </c>
    </row>
    <row r="138" spans="1:32">
      <c r="B138" s="98" t="s">
        <v>123</v>
      </c>
      <c r="C138" s="107">
        <v>9819.0795699429</v>
      </c>
      <c r="D138" s="104">
        <v>0.31876238717062</v>
      </c>
      <c r="E138" s="102">
        <v>450408.72972834302</v>
      </c>
      <c r="F138" s="101">
        <v>0.318755524649454</v>
      </c>
      <c r="G138" s="145">
        <v>171793.58614500001</v>
      </c>
      <c r="H138" s="101">
        <v>3.7348918827999997E-2</v>
      </c>
      <c r="I138" s="101">
        <v>22769.785137300001</v>
      </c>
      <c r="J138" s="101">
        <v>3.2652536447099999E-2</v>
      </c>
      <c r="K138" s="134">
        <v>473178.51486562</v>
      </c>
      <c r="L138" s="162">
        <v>0.223771820276291</v>
      </c>
      <c r="M138" s="141">
        <v>1972.20294088788</v>
      </c>
      <c r="N138" s="162">
        <v>6.3305165206967107E-2</v>
      </c>
      <c r="O138" s="140">
        <v>90470.058539461301</v>
      </c>
      <c r="P138" s="162">
        <v>6.3306269390473596E-2</v>
      </c>
      <c r="Q138" s="164">
        <v>216008.75803699999</v>
      </c>
      <c r="R138" s="163">
        <v>4.6961531515699997E-2</v>
      </c>
      <c r="S138" s="165">
        <v>11440.4478026</v>
      </c>
      <c r="T138" s="163">
        <v>1.63835730177E-2</v>
      </c>
      <c r="U138" s="140">
        <v>101910.506342094</v>
      </c>
      <c r="V138" s="162">
        <v>4.7846798049447303E-2</v>
      </c>
      <c r="W138" s="163">
        <v>191.59994263867401</v>
      </c>
      <c r="X138" s="162">
        <v>6.1479817500519696E-3</v>
      </c>
      <c r="Y138" s="140">
        <v>8789.2238919439405</v>
      </c>
      <c r="Z138" s="162">
        <v>6.1481150354938102E-3</v>
      </c>
      <c r="AA138" s="164">
        <v>167046.58818300001</v>
      </c>
      <c r="AB138" s="163">
        <v>3.63168724971E-2</v>
      </c>
      <c r="AC138" s="165">
        <v>15219.6618129</v>
      </c>
      <c r="AD138" s="163">
        <v>2.17430984056E-2</v>
      </c>
      <c r="AE138" s="140">
        <v>24008.885704856799</v>
      </c>
      <c r="AF138" s="162">
        <v>1.13207166792447E-2</v>
      </c>
    </row>
    <row r="139" spans="1:32">
      <c r="B139" s="98" t="s">
        <v>124</v>
      </c>
      <c r="C139" s="107">
        <v>7461.4570438402998</v>
      </c>
      <c r="D139" s="104">
        <v>0.235126168251162</v>
      </c>
      <c r="E139" s="114">
        <v>306068.92273891403</v>
      </c>
      <c r="F139" s="101">
        <v>0.23512797517412501</v>
      </c>
      <c r="G139" s="145">
        <v>103416.922041</v>
      </c>
      <c r="H139" s="101">
        <v>2.7935579938800002E-2</v>
      </c>
      <c r="I139" s="101">
        <v>16766.610617099999</v>
      </c>
      <c r="J139" s="101">
        <v>2.7741569022499999E-2</v>
      </c>
      <c r="K139" s="138">
        <v>322835.53335600399</v>
      </c>
      <c r="L139" s="162">
        <v>0.16877728312844301</v>
      </c>
      <c r="M139" s="141">
        <v>2937.0122041253499</v>
      </c>
      <c r="N139" s="162">
        <v>9.1262175695316194E-2</v>
      </c>
      <c r="O139" s="134">
        <v>120473.437392158</v>
      </c>
      <c r="P139" s="162">
        <v>9.1260765779356795E-2</v>
      </c>
      <c r="Q139" s="164">
        <v>236582.928537</v>
      </c>
      <c r="R139" s="163">
        <v>6.3907205409200002E-2</v>
      </c>
      <c r="S139" s="164">
        <v>12529.0891815</v>
      </c>
      <c r="T139" s="163">
        <v>2.0669761215700001E-2</v>
      </c>
      <c r="U139" s="140">
        <v>133002.526573674</v>
      </c>
      <c r="V139" s="162">
        <v>6.8925722760909594E-2</v>
      </c>
      <c r="W139" s="163">
        <v>290.62601410283702</v>
      </c>
      <c r="X139" s="162">
        <v>9.0349416799347607E-3</v>
      </c>
      <c r="Y139" s="141">
        <v>11921.226104912301</v>
      </c>
      <c r="Z139" s="162">
        <v>9.0348211990639703E-3</v>
      </c>
      <c r="AA139" s="164">
        <v>168490.91892699999</v>
      </c>
      <c r="AB139" s="163">
        <v>4.5513770603300002E-2</v>
      </c>
      <c r="AC139" s="165">
        <v>16053.5353049</v>
      </c>
      <c r="AD139" s="141">
        <v>2.6389838330600001E-2</v>
      </c>
      <c r="AE139" s="141">
        <v>27974.761409806699</v>
      </c>
      <c r="AF139" s="162">
        <v>1.4567952843213E-2</v>
      </c>
    </row>
    <row r="140" spans="1:32">
      <c r="B140" s="98" t="s">
        <v>125</v>
      </c>
      <c r="C140" s="107">
        <v>4588.19377166511</v>
      </c>
      <c r="D140" s="104">
        <v>0.14225076994011199</v>
      </c>
      <c r="E140" s="114">
        <v>166357.01837675599</v>
      </c>
      <c r="F140" s="101">
        <v>0.14225076994011199</v>
      </c>
      <c r="G140" s="130">
        <v>60308.307789799997</v>
      </c>
      <c r="H140" s="101">
        <v>2.01662607298E-2</v>
      </c>
      <c r="I140" s="101">
        <v>9895.3488034999991</v>
      </c>
      <c r="J140" s="101">
        <v>1.8843755434199999E-2</v>
      </c>
      <c r="K140" s="138">
        <v>176252.36718025801</v>
      </c>
      <c r="L140" s="162">
        <v>0.103618226426653</v>
      </c>
      <c r="M140" s="141">
        <v>4321.0366222472903</v>
      </c>
      <c r="N140" s="162">
        <v>0.13128962144105499</v>
      </c>
      <c r="O140" s="140">
        <v>156670.534102782</v>
      </c>
      <c r="P140" s="162">
        <v>0.13128962144105499</v>
      </c>
      <c r="Q140" s="164">
        <v>252428.70280599999</v>
      </c>
      <c r="R140" s="163">
        <v>8.4408726103599993E-2</v>
      </c>
      <c r="S140" s="165">
        <v>13678.262336399999</v>
      </c>
      <c r="T140" s="163">
        <v>2.5995786860800001E-2</v>
      </c>
      <c r="U140" s="140">
        <v>170348.796439164</v>
      </c>
      <c r="V140" s="162">
        <v>9.8849371475416101E-2</v>
      </c>
      <c r="W140" s="138">
        <v>449.07475183992</v>
      </c>
      <c r="X140" s="162">
        <v>1.36505268986133E-2</v>
      </c>
      <c r="Y140" s="141">
        <v>16282.3848473294</v>
      </c>
      <c r="Z140" s="162">
        <v>1.36505268986133E-2</v>
      </c>
      <c r="AA140" s="164">
        <v>172126.09170300001</v>
      </c>
      <c r="AB140" s="163">
        <v>5.7556611091999998E-2</v>
      </c>
      <c r="AC140" s="165">
        <v>16676.865237599999</v>
      </c>
      <c r="AD140" s="163">
        <v>3.1561304849900003E-2</v>
      </c>
      <c r="AE140" s="140">
        <v>32959.250084974701</v>
      </c>
      <c r="AF140" s="162">
        <v>1.9202900720667299E-2</v>
      </c>
    </row>
    <row r="141" spans="1:32">
      <c r="B141" s="98" t="s">
        <v>126</v>
      </c>
      <c r="C141" s="107">
        <v>3172.5511050432001</v>
      </c>
      <c r="D141" s="104">
        <v>8.5355429591565904E-2</v>
      </c>
      <c r="E141" s="114">
        <v>100041.553207023</v>
      </c>
      <c r="F141" s="101">
        <v>8.5355852483661607E-2</v>
      </c>
      <c r="G141" s="130">
        <v>44486.968852799997</v>
      </c>
      <c r="H141" s="101">
        <v>1.7707458438399999E-2</v>
      </c>
      <c r="I141" s="101">
        <v>7024.6722627099998</v>
      </c>
      <c r="J141" s="101">
        <v>1.49347456375E-2</v>
      </c>
      <c r="K141" s="138">
        <v>107066.225469734</v>
      </c>
      <c r="L141" s="162">
        <v>6.4945292321428205E-2</v>
      </c>
      <c r="M141" s="163">
        <v>6179.6941206393703</v>
      </c>
      <c r="N141" s="162">
        <v>0.16308172264953999</v>
      </c>
      <c r="O141" s="140">
        <v>194861.966703527</v>
      </c>
      <c r="P141" s="162">
        <v>0.16307818040229199</v>
      </c>
      <c r="Q141" s="164">
        <v>289518.76712199999</v>
      </c>
      <c r="R141" s="141">
        <v>0.115239180463</v>
      </c>
      <c r="S141" s="165">
        <v>16242.154814899999</v>
      </c>
      <c r="T141" s="163">
        <v>3.44142895405E-2</v>
      </c>
      <c r="U141" s="140">
        <v>211104.12151839701</v>
      </c>
      <c r="V141" s="162">
        <v>0.12637211344447799</v>
      </c>
      <c r="W141" s="141">
        <v>507.91453510096602</v>
      </c>
      <c r="X141" s="162">
        <v>1.33909200487928E-2</v>
      </c>
      <c r="Y141" s="141">
        <v>16016.1719720007</v>
      </c>
      <c r="Z141" s="162">
        <v>1.3390874648915399E-2</v>
      </c>
      <c r="AA141" s="164">
        <v>181396.281369</v>
      </c>
      <c r="AB141" s="163">
        <v>7.2202445073100002E-2</v>
      </c>
      <c r="AC141" s="165">
        <v>17484.228992200002</v>
      </c>
      <c r="AD141" s="163">
        <v>3.68662959416E-2</v>
      </c>
      <c r="AE141" s="140">
        <v>33500.400964192297</v>
      </c>
      <c r="AF141" s="162">
        <v>2.01287873298913E-2</v>
      </c>
    </row>
    <row r="142" spans="1:32">
      <c r="B142" s="98" t="s">
        <v>127</v>
      </c>
      <c r="C142" s="107">
        <v>2172.1596285726</v>
      </c>
      <c r="D142" s="104">
        <v>5.08017668580516E-2</v>
      </c>
      <c r="E142" s="114">
        <v>58484.438135636003</v>
      </c>
      <c r="F142" s="101">
        <v>5.08041390684928E-2</v>
      </c>
      <c r="G142" s="130">
        <v>30859.550734699998</v>
      </c>
      <c r="H142" s="101">
        <v>1.6341455159400001E-2</v>
      </c>
      <c r="I142" s="115">
        <v>4713.3373008799999</v>
      </c>
      <c r="J142" s="101">
        <v>1.1715645608E-2</v>
      </c>
      <c r="K142" s="140">
        <v>63197.775436513701</v>
      </c>
      <c r="L142" s="162">
        <v>4.0541292568294099E-2</v>
      </c>
      <c r="M142" s="141">
        <v>9125.4021425650499</v>
      </c>
      <c r="N142" s="162">
        <v>0.209595206455991</v>
      </c>
      <c r="O142" s="138">
        <v>245673.40837496999</v>
      </c>
      <c r="P142" s="162">
        <v>0.20958468002323299</v>
      </c>
      <c r="Q142" s="164">
        <v>307278.25840300001</v>
      </c>
      <c r="R142" s="141">
        <v>0.162717019524</v>
      </c>
      <c r="S142" s="165">
        <v>17653.4085462</v>
      </c>
      <c r="T142" s="163">
        <v>4.3741298691999997E-2</v>
      </c>
      <c r="U142" s="138">
        <v>263326.81692115503</v>
      </c>
      <c r="V142" s="162">
        <v>0.166757840157331</v>
      </c>
      <c r="W142" s="141">
        <v>703.77795454183001</v>
      </c>
      <c r="X142" s="162">
        <v>1.6174599428147599E-2</v>
      </c>
      <c r="Y142" s="141">
        <v>18947.232246424701</v>
      </c>
      <c r="Z142" s="162">
        <v>1.6173926447666499E-2</v>
      </c>
      <c r="AA142" s="164">
        <v>168782.06307900001</v>
      </c>
      <c r="AB142" s="138">
        <v>8.9377337142300006E-2</v>
      </c>
      <c r="AC142" s="165">
        <v>16086.9197676</v>
      </c>
      <c r="AD142" s="163">
        <v>3.9662457278400003E-2</v>
      </c>
      <c r="AE142" s="141">
        <v>35034.1520140383</v>
      </c>
      <c r="AF142" s="162">
        <v>2.2267937954084702E-2</v>
      </c>
    </row>
    <row r="143" spans="1:32">
      <c r="B143" s="98" t="s">
        <v>128</v>
      </c>
      <c r="C143" s="107">
        <v>1562.4191340912</v>
      </c>
      <c r="D143" s="104">
        <v>3.3407189208356697E-2</v>
      </c>
      <c r="E143" s="114">
        <v>35065.667507968399</v>
      </c>
      <c r="F143" s="101">
        <v>3.3408872156652003E-2</v>
      </c>
      <c r="G143" s="130">
        <v>21765.224329500001</v>
      </c>
      <c r="H143" s="101">
        <v>1.5665582034100001E-2</v>
      </c>
      <c r="I143" s="178">
        <v>3320.1935487599999</v>
      </c>
      <c r="J143" s="101">
        <v>1.02262114109E-2</v>
      </c>
      <c r="K143" s="140">
        <v>38385.861056726499</v>
      </c>
      <c r="L143" s="162">
        <v>2.78341474755146E-2</v>
      </c>
      <c r="M143" s="141">
        <v>11001.3404508935</v>
      </c>
      <c r="N143" s="162">
        <v>0.23123919213204</v>
      </c>
      <c r="O143" s="140">
        <v>246877.91694107899</v>
      </c>
      <c r="P143" s="162">
        <v>0.23122547880964101</v>
      </c>
      <c r="Q143" s="164">
        <v>319139.46268300002</v>
      </c>
      <c r="R143" s="141">
        <v>0.229701561207</v>
      </c>
      <c r="S143" s="165">
        <v>18722.052595199999</v>
      </c>
      <c r="T143" s="163">
        <v>5.7407983384900003E-2</v>
      </c>
      <c r="U143" s="138">
        <v>265599.96953626402</v>
      </c>
      <c r="V143" s="162">
        <v>0.19025030760379999</v>
      </c>
      <c r="W143" s="163">
        <v>987.11253411698499</v>
      </c>
      <c r="X143" s="162">
        <v>2.07430117257482E-2</v>
      </c>
      <c r="Y143" s="140">
        <v>22152.444986086299</v>
      </c>
      <c r="Z143" s="162">
        <v>2.07426496185769E-2</v>
      </c>
      <c r="AA143" s="164">
        <v>151508.221001</v>
      </c>
      <c r="AB143" s="141">
        <v>0.109048460298</v>
      </c>
      <c r="AC143" s="165">
        <v>14348.707463000001</v>
      </c>
      <c r="AD143" s="163">
        <v>4.3809389160200003E-2</v>
      </c>
      <c r="AE143" s="140">
        <v>36501.152449075002</v>
      </c>
      <c r="AF143" s="162">
        <v>2.6212082178997599E-2</v>
      </c>
    </row>
    <row r="144" spans="1:32">
      <c r="B144" s="98" t="s">
        <v>129</v>
      </c>
      <c r="C144" s="107">
        <v>1065.8829685144999</v>
      </c>
      <c r="D144" s="104">
        <v>1.95893251145597E-2</v>
      </c>
      <c r="E144" s="102">
        <v>19354.4494047876</v>
      </c>
      <c r="F144" s="101">
        <v>1.9592965324391899E-2</v>
      </c>
      <c r="G144" s="130">
        <v>13992.6701393</v>
      </c>
      <c r="H144" s="101">
        <v>1.3445305441399999E-2</v>
      </c>
      <c r="I144" s="101">
        <v>2128.4872647299999</v>
      </c>
      <c r="J144" s="101">
        <v>7.8185638608999995E-3</v>
      </c>
      <c r="K144" s="141">
        <v>21482.936669514798</v>
      </c>
      <c r="L144" s="162">
        <v>1.6996792571738299E-2</v>
      </c>
      <c r="M144" s="140">
        <v>14246.3722191673</v>
      </c>
      <c r="N144" s="162">
        <v>0.25778063419797898</v>
      </c>
      <c r="O144" s="140">
        <v>258616.53359875601</v>
      </c>
      <c r="P144" s="162">
        <v>0.25775819661014998</v>
      </c>
      <c r="Q144" s="164">
        <v>308230.91748599999</v>
      </c>
      <c r="R144" s="141">
        <v>0.29617363506099997</v>
      </c>
      <c r="S144" s="165">
        <v>18650.318056100001</v>
      </c>
      <c r="T144" s="163">
        <v>6.8209063805699993E-2</v>
      </c>
      <c r="U144" s="138">
        <v>277266.85165486299</v>
      </c>
      <c r="V144" s="162">
        <v>0.21682072329611399</v>
      </c>
      <c r="W144" s="141">
        <v>951.34577728138402</v>
      </c>
      <c r="X144" s="162">
        <v>1.7198923639929701E-2</v>
      </c>
      <c r="Y144" s="141">
        <v>17270.148969017599</v>
      </c>
      <c r="Z144" s="162">
        <v>1.71976477123954E-2</v>
      </c>
      <c r="AA144" s="164">
        <v>134622.467649</v>
      </c>
      <c r="AB144" s="141">
        <v>0.12935634721700001</v>
      </c>
      <c r="AC144" s="165">
        <v>12706.4661263</v>
      </c>
      <c r="AD144" s="163">
        <v>4.6289436139200002E-2</v>
      </c>
      <c r="AE144" s="141">
        <v>29976.6150952969</v>
      </c>
      <c r="AF144" s="162">
        <v>2.3507944824752099E-2</v>
      </c>
    </row>
    <row r="145" spans="1:32">
      <c r="B145" s="98" t="s">
        <v>130</v>
      </c>
      <c r="C145" s="107">
        <v>637.44375718750098</v>
      </c>
      <c r="D145" s="104">
        <v>1.13525255842125E-2</v>
      </c>
      <c r="E145" s="101">
        <v>9012.6433626792004</v>
      </c>
      <c r="F145" s="101">
        <v>1.13565310237628E-2</v>
      </c>
      <c r="G145" s="101">
        <v>8118.30135479</v>
      </c>
      <c r="H145" s="101">
        <v>1.1289161255200001E-2</v>
      </c>
      <c r="I145" s="101">
        <v>1219.5164173400001</v>
      </c>
      <c r="J145" s="101">
        <v>5.7856661966500002E-3</v>
      </c>
      <c r="K145" s="140">
        <v>10232.1597800171</v>
      </c>
      <c r="L145" s="162">
        <v>1.01640492147171E-2</v>
      </c>
      <c r="M145" s="140">
        <v>16712.8617072081</v>
      </c>
      <c r="N145" s="162">
        <v>0.29383953207902103</v>
      </c>
      <c r="O145" s="140">
        <v>236176.37939176901</v>
      </c>
      <c r="P145" s="162">
        <v>0.293791353064075</v>
      </c>
      <c r="Q145" s="164">
        <v>251844.909675</v>
      </c>
      <c r="R145" s="141">
        <v>0.35021088743399997</v>
      </c>
      <c r="S145" s="165">
        <v>15903.4761882</v>
      </c>
      <c r="T145" s="163">
        <v>7.5264417115099999E-2</v>
      </c>
      <c r="U145" s="138">
        <v>252079.855579956</v>
      </c>
      <c r="V145" s="162">
        <v>0.24794698249198899</v>
      </c>
      <c r="W145" s="140">
        <v>1136.0676358788301</v>
      </c>
      <c r="X145" s="162">
        <v>1.9951303284849401E-2</v>
      </c>
      <c r="Y145" s="140">
        <v>16057.230596651099</v>
      </c>
      <c r="Z145" s="162">
        <v>1.9951753278929899E-2</v>
      </c>
      <c r="AA145" s="175">
        <v>107630.768512</v>
      </c>
      <c r="AB145" s="141">
        <v>0.14966935453399999</v>
      </c>
      <c r="AC145" s="165">
        <v>10207.6563866</v>
      </c>
      <c r="AD145" s="163">
        <v>4.8133331725399998E-2</v>
      </c>
      <c r="AE145" s="140">
        <v>26264.886983287401</v>
      </c>
      <c r="AF145" s="162">
        <v>2.5887596357611599E-2</v>
      </c>
    </row>
    <row r="146" spans="1:32">
      <c r="B146" s="98" t="s">
        <v>131</v>
      </c>
      <c r="C146" s="107">
        <v>104.564107156869</v>
      </c>
      <c r="D146" s="104">
        <v>1.05110226057983E-3</v>
      </c>
      <c r="E146" s="101">
        <v>990.74200242030702</v>
      </c>
      <c r="F146" s="101">
        <v>1.1682348194353299E-3</v>
      </c>
      <c r="G146" s="101">
        <v>1066.74509706</v>
      </c>
      <c r="H146" s="101">
        <v>1.6480830713900001E-3</v>
      </c>
      <c r="I146" s="115">
        <v>202.52795419500001</v>
      </c>
      <c r="J146" s="101">
        <v>9.1575023443699998E-4</v>
      </c>
      <c r="K146" s="141">
        <v>1193.26995661502</v>
      </c>
      <c r="L146" s="162">
        <v>1.1146501523789599E-3</v>
      </c>
      <c r="M146" s="141">
        <v>32878.615681864801</v>
      </c>
      <c r="N146" s="162">
        <v>0.32960436449719499</v>
      </c>
      <c r="O146" s="138">
        <v>279018.67018839403</v>
      </c>
      <c r="P146" s="162">
        <v>0.32793847818281102</v>
      </c>
      <c r="Q146" s="164">
        <v>256261.437336</v>
      </c>
      <c r="R146" s="141">
        <v>0.39591479604300001</v>
      </c>
      <c r="S146" s="165">
        <v>16920.0154454</v>
      </c>
      <c r="T146" s="163">
        <v>7.6271572791600004E-2</v>
      </c>
      <c r="U146" s="138">
        <v>295938.68563381297</v>
      </c>
      <c r="V146" s="162">
        <v>0.275712489535202</v>
      </c>
      <c r="W146" s="163">
        <v>1791.4246855132999</v>
      </c>
      <c r="X146" s="162">
        <v>1.79643502166432E-2</v>
      </c>
      <c r="Y146" s="140">
        <v>15546.116802848401</v>
      </c>
      <c r="Z146" s="162">
        <v>1.8278865888822701E-2</v>
      </c>
      <c r="AA146" s="175">
        <v>107239.042522</v>
      </c>
      <c r="AB146" s="141">
        <v>0.165680496067</v>
      </c>
      <c r="AC146" s="165">
        <v>10234.701988999999</v>
      </c>
      <c r="AD146" s="163">
        <v>4.5988709725599999E-2</v>
      </c>
      <c r="AE146" s="140">
        <v>25780.818791846501</v>
      </c>
      <c r="AF146" s="162">
        <v>2.4045856861887E-2</v>
      </c>
    </row>
    <row r="147" spans="1:32">
      <c r="B147" s="97" t="s">
        <v>132</v>
      </c>
      <c r="C147" s="111">
        <v>102081.405217557</v>
      </c>
      <c r="D147" s="108">
        <v>6.4928646641732202E-2</v>
      </c>
      <c r="E147" s="189">
        <v>5962117.6997539997</v>
      </c>
      <c r="F147" s="184">
        <v>5.7129410433388601E-2</v>
      </c>
      <c r="G147" s="190">
        <v>1927025.2504</v>
      </c>
      <c r="H147" s="184">
        <v>1.7534569489499999E-2</v>
      </c>
      <c r="I147" s="184">
        <v>217232.25030000001</v>
      </c>
      <c r="J147" s="184">
        <v>1.7904371516300002E-2</v>
      </c>
      <c r="K147" s="167">
        <v>6179349.9500536397</v>
      </c>
      <c r="L147" s="168">
        <v>5.3030701793245497E-2</v>
      </c>
      <c r="M147" s="169">
        <v>107603.150187987</v>
      </c>
      <c r="N147" s="168">
        <v>6.8151891647151297E-2</v>
      </c>
      <c r="O147" s="149">
        <v>2416015.5725696101</v>
      </c>
      <c r="P147" s="168">
        <v>2.31078644133869E-2</v>
      </c>
      <c r="Q147" s="170">
        <v>3440110.1007400001</v>
      </c>
      <c r="R147" s="171">
        <v>3.1302595861899998E-2</v>
      </c>
      <c r="S147" s="170">
        <v>207546.56104100001</v>
      </c>
      <c r="T147" s="172">
        <v>1.7079742484500001E-2</v>
      </c>
      <c r="U147" s="167">
        <v>2623562.1336110001</v>
      </c>
      <c r="V147" s="168">
        <v>2.2479148680412502E-2</v>
      </c>
      <c r="W147" s="171">
        <v>7613.7103044408404</v>
      </c>
      <c r="X147" s="168">
        <v>4.8201755011439201E-3</v>
      </c>
      <c r="Y147" s="169">
        <v>183437.490695696</v>
      </c>
      <c r="Z147" s="168">
        <v>1.75396633918022E-3</v>
      </c>
      <c r="AA147" s="168">
        <v>2164547.52837</v>
      </c>
      <c r="AB147" s="172">
        <v>1.9695886239799999E-2</v>
      </c>
      <c r="AC147" s="173">
        <v>188002.254456</v>
      </c>
      <c r="AD147" s="172">
        <v>1.54071795423E-2</v>
      </c>
      <c r="AE147" s="149">
        <v>371439.74515201501</v>
      </c>
      <c r="AF147" s="168">
        <v>3.1829907119901401E-3</v>
      </c>
    </row>
    <row r="148" spans="1:32">
      <c r="A148">
        <v>1998</v>
      </c>
      <c r="B148" s="98" t="s">
        <v>115</v>
      </c>
      <c r="C148" s="107">
        <v>13318.6369828794</v>
      </c>
      <c r="D148" s="104">
        <v>2.9970632193204901E-2</v>
      </c>
      <c r="E148" s="101">
        <v>1141292.82321985</v>
      </c>
      <c r="F148" s="101">
        <v>2.99705337030374E-2</v>
      </c>
      <c r="G148" s="130">
        <v>65280.641613500004</v>
      </c>
      <c r="H148" s="101">
        <v>4.35562204334E-3</v>
      </c>
      <c r="I148" s="130">
        <v>7405.7238533700001</v>
      </c>
      <c r="J148" s="101">
        <v>6.9995309999999998E-3</v>
      </c>
      <c r="K148" s="134">
        <v>1148698.5470732199</v>
      </c>
      <c r="L148" s="162">
        <v>2.9337583398869198E-2</v>
      </c>
      <c r="M148" s="141">
        <v>1708.7396719018</v>
      </c>
      <c r="N148" s="162">
        <v>3.8440650615146001E-3</v>
      </c>
      <c r="O148" s="140">
        <v>146424.27181026799</v>
      </c>
      <c r="P148" s="162">
        <v>3.8440512427559098E-3</v>
      </c>
      <c r="Q148" s="165">
        <v>36660.151105800003</v>
      </c>
      <c r="R148" s="162">
        <v>2.4459569306300001E-3</v>
      </c>
      <c r="S148" s="162">
        <v>3507.2375301699999</v>
      </c>
      <c r="T148" s="162">
        <v>3.29818814444E-3</v>
      </c>
      <c r="U148" s="140">
        <v>149931.50934043701</v>
      </c>
      <c r="V148" s="162">
        <v>3.8285573776517599E-3</v>
      </c>
      <c r="W148" s="162">
        <v>54.80408878774</v>
      </c>
      <c r="X148" s="162">
        <v>1.2324620518167699E-4</v>
      </c>
      <c r="Y148" s="141">
        <v>4696.12194644993</v>
      </c>
      <c r="Z148" s="162">
        <v>1.2324271109077101E-4</v>
      </c>
      <c r="AA148" s="176">
        <v>1176.5192575799999</v>
      </c>
      <c r="AB148" s="177">
        <v>7.8496461169700005E-5</v>
      </c>
      <c r="AC148" s="134">
        <v>57.789694731200001</v>
      </c>
      <c r="AD148" s="177">
        <v>5.3741956956399999E-5</v>
      </c>
      <c r="AE148" s="141">
        <v>4753.9116411811001</v>
      </c>
      <c r="AF148" s="162">
        <v>1.21366322680741E-4</v>
      </c>
    </row>
    <row r="149" spans="1:32">
      <c r="B149" s="98" t="s">
        <v>116</v>
      </c>
      <c r="C149" s="107">
        <v>1149.3370741849001</v>
      </c>
      <c r="D149" s="104">
        <v>3.5001937215188503E-2</v>
      </c>
      <c r="E149" s="114">
        <v>92849.028406601297</v>
      </c>
      <c r="F149" s="101">
        <v>3.5001923755348802E-2</v>
      </c>
      <c r="G149" s="130">
        <v>25072.4077493</v>
      </c>
      <c r="H149" s="101">
        <v>1.6224258650800001E-3</v>
      </c>
      <c r="I149" s="130">
        <v>3465.77385693</v>
      </c>
      <c r="J149" s="101">
        <v>3.0007509999999999E-3</v>
      </c>
      <c r="K149" s="140">
        <v>96314.802263527105</v>
      </c>
      <c r="L149" s="162">
        <v>2.5264374573196899E-2</v>
      </c>
      <c r="M149" s="163">
        <v>299.61703677439903</v>
      </c>
      <c r="N149" s="162">
        <v>9.1265089240191097E-3</v>
      </c>
      <c r="O149" s="141">
        <v>24203.9621488585</v>
      </c>
      <c r="P149" s="162">
        <v>9.1262956924661603E-3</v>
      </c>
      <c r="Q149" s="164">
        <v>93020.902839400005</v>
      </c>
      <c r="R149" s="162">
        <v>6.0192898553999997E-3</v>
      </c>
      <c r="S149" s="164">
        <v>6722.5498129999996</v>
      </c>
      <c r="T149" s="162">
        <v>5.7978325765200003E-3</v>
      </c>
      <c r="U149" s="140">
        <v>30926.5119618551</v>
      </c>
      <c r="V149" s="162">
        <v>8.1090846152596808E-3</v>
      </c>
      <c r="W149" s="162">
        <v>17.1464439935969</v>
      </c>
      <c r="X149" s="162">
        <v>5.2225963231792997E-4</v>
      </c>
      <c r="Y149" s="163">
        <v>1385.0457789859199</v>
      </c>
      <c r="Z149" s="162">
        <v>5.2221146477764396E-4</v>
      </c>
      <c r="AA149" s="164">
        <v>13110.328484600001</v>
      </c>
      <c r="AB149" s="162">
        <v>8.4835072655400001E-4</v>
      </c>
      <c r="AC149" s="165">
        <v>624.72020973199994</v>
      </c>
      <c r="AD149" s="162">
        <v>5.3378779772499997E-4</v>
      </c>
      <c r="AE149" s="141">
        <v>2009.76598871755</v>
      </c>
      <c r="AF149" s="162">
        <v>5.2585773987423405E-4</v>
      </c>
    </row>
    <row r="150" spans="1:32">
      <c r="B150" s="98" t="s">
        <v>117</v>
      </c>
      <c r="C150" s="107">
        <v>125.7153426773</v>
      </c>
      <c r="D150" s="104">
        <v>8.4011122198101897E-3</v>
      </c>
      <c r="E150" s="101">
        <v>9487.91704645752</v>
      </c>
      <c r="F150" s="101">
        <v>8.4010831570874907E-3</v>
      </c>
      <c r="G150" s="130">
        <v>2638.8608385000002</v>
      </c>
      <c r="H150" s="101">
        <v>1.9555635918499999E-4</v>
      </c>
      <c r="I150" s="130">
        <v>455.10467549399999</v>
      </c>
      <c r="J150" s="101">
        <v>4.2200010692299998E-4</v>
      </c>
      <c r="K150" s="140">
        <v>9943.0217219512197</v>
      </c>
      <c r="L150" s="162">
        <v>4.5034683772172202E-3</v>
      </c>
      <c r="M150" s="162">
        <v>285.90838067296897</v>
      </c>
      <c r="N150" s="162">
        <v>1.9113366014924301E-2</v>
      </c>
      <c r="O150" s="141">
        <v>21577.943119444499</v>
      </c>
      <c r="P150" s="162">
        <v>1.9113324407961201E-2</v>
      </c>
      <c r="Q150" s="164">
        <v>112543.02064800001</v>
      </c>
      <c r="R150" s="162">
        <v>8.3400783423800001E-3</v>
      </c>
      <c r="S150" s="162">
        <v>7520.8345291699998</v>
      </c>
      <c r="T150" s="163">
        <v>6.9531440745100002E-3</v>
      </c>
      <c r="U150" s="140">
        <v>29098.777648616899</v>
      </c>
      <c r="V150" s="162">
        <v>1.3173298759445E-2</v>
      </c>
      <c r="W150" s="163">
        <v>40.875874953409699</v>
      </c>
      <c r="X150" s="162">
        <v>2.7301420698001701E-3</v>
      </c>
      <c r="Y150" s="138">
        <v>3084.7839641652599</v>
      </c>
      <c r="Z150" s="162">
        <v>2.7299758713569002E-3</v>
      </c>
      <c r="AA150" s="165">
        <v>47488.8429808</v>
      </c>
      <c r="AB150" s="162">
        <v>3.5191807056400002E-3</v>
      </c>
      <c r="AC150" s="176">
        <v>2447.7533269999999</v>
      </c>
      <c r="AD150" s="162">
        <v>2.25317582515E-3</v>
      </c>
      <c r="AE150" s="141">
        <v>5532.5372911680097</v>
      </c>
      <c r="AF150" s="162">
        <v>2.4974230812150298E-3</v>
      </c>
    </row>
    <row r="151" spans="1:32">
      <c r="B151" s="98" t="s">
        <v>118</v>
      </c>
      <c r="C151" s="107">
        <v>794.49733487809999</v>
      </c>
      <c r="D151" s="104">
        <v>4.5822208295962799E-2</v>
      </c>
      <c r="E151" s="114">
        <v>55916.665440987897</v>
      </c>
      <c r="F151" s="101">
        <v>4.5811337743734498E-2</v>
      </c>
      <c r="G151" s="130">
        <v>70902.381326400005</v>
      </c>
      <c r="H151" s="101">
        <v>5.85524708459E-3</v>
      </c>
      <c r="I151" s="130">
        <v>6129.2300674400003</v>
      </c>
      <c r="J151" s="101">
        <v>5.5797065957400001E-3</v>
      </c>
      <c r="K151" s="140">
        <v>62045.895508427697</v>
      </c>
      <c r="L151" s="162">
        <v>2.6755397267012801E-2</v>
      </c>
      <c r="M151" s="163">
        <v>497.12200438536502</v>
      </c>
      <c r="N151" s="162">
        <v>2.83102308448561E-2</v>
      </c>
      <c r="O151" s="134">
        <v>34994.800713600504</v>
      </c>
      <c r="P151" s="162">
        <v>2.8309385710206698E-2</v>
      </c>
      <c r="Q151" s="164">
        <v>185627.32824900001</v>
      </c>
      <c r="R151" s="163">
        <v>1.5329509743E-2</v>
      </c>
      <c r="S151" s="165">
        <v>11536.587611700001</v>
      </c>
      <c r="T151" s="163">
        <v>1.0483148631499999E-2</v>
      </c>
      <c r="U151" s="140">
        <v>46531.388325293898</v>
      </c>
      <c r="V151" s="162">
        <v>1.9922309355653801E-2</v>
      </c>
      <c r="W151" s="162">
        <v>76.062348055882396</v>
      </c>
      <c r="X151" s="162">
        <v>4.3306916968237803E-3</v>
      </c>
      <c r="Y151" s="141">
        <v>5354.1995573435697</v>
      </c>
      <c r="Z151" s="162">
        <v>4.3304040992163603E-3</v>
      </c>
      <c r="AA151" s="164">
        <v>105867.249467</v>
      </c>
      <c r="AB151" s="162">
        <v>8.7427374324600005E-3</v>
      </c>
      <c r="AC151" s="165">
        <v>6086.0196937600003</v>
      </c>
      <c r="AD151" s="162">
        <v>5.51726102408E-3</v>
      </c>
      <c r="AE151" s="141">
        <v>11440.219251108299</v>
      </c>
      <c r="AF151" s="162">
        <v>4.8964424928173997E-3</v>
      </c>
    </row>
    <row r="152" spans="1:32">
      <c r="B152" s="98" t="s">
        <v>119</v>
      </c>
      <c r="C152" s="110">
        <v>6343.2304422070001</v>
      </c>
      <c r="D152" s="104">
        <v>0.22989369876446</v>
      </c>
      <c r="E152" s="114">
        <v>414870.51226441801</v>
      </c>
      <c r="F152" s="101">
        <v>0.229887327199752</v>
      </c>
      <c r="G152" s="145">
        <v>321160.27664599998</v>
      </c>
      <c r="H152" s="101">
        <v>3.03087008197E-2</v>
      </c>
      <c r="I152" s="130">
        <v>28101.4209338</v>
      </c>
      <c r="J152" s="101">
        <v>2.55712798497E-2</v>
      </c>
      <c r="K152" s="140">
        <v>442971.93319823599</v>
      </c>
      <c r="L152" s="162">
        <v>0.15228628464174901</v>
      </c>
      <c r="M152" s="163">
        <v>705.74569537816001</v>
      </c>
      <c r="N152" s="162">
        <v>2.5731345890209902E-2</v>
      </c>
      <c r="O152" s="138">
        <v>46159.753780382802</v>
      </c>
      <c r="P152" s="162">
        <v>2.5731396481434701E-2</v>
      </c>
      <c r="Q152" s="164">
        <v>150765.83929100001</v>
      </c>
      <c r="R152" s="141">
        <v>1.4228147167999999E-2</v>
      </c>
      <c r="S152" s="162">
        <v>9633.8086379399992</v>
      </c>
      <c r="T152" s="162">
        <v>8.7540662491000006E-3</v>
      </c>
      <c r="U152" s="140">
        <v>55793.562418318303</v>
      </c>
      <c r="V152" s="162">
        <v>1.9247107307770399E-2</v>
      </c>
      <c r="W152" s="163">
        <v>63.1255055419646</v>
      </c>
      <c r="X152" s="162">
        <v>2.3013759750141901E-3</v>
      </c>
      <c r="Y152" s="138">
        <v>4128.3493469843697</v>
      </c>
      <c r="Z152" s="162">
        <v>2.3011486998152E-3</v>
      </c>
      <c r="AA152" s="164">
        <v>142902.73144800001</v>
      </c>
      <c r="AB152" s="163">
        <v>1.3486077376400001E-2</v>
      </c>
      <c r="AC152" s="165">
        <v>9518.7912133200007</v>
      </c>
      <c r="AD152" s="140">
        <v>8.6169022300599998E-3</v>
      </c>
      <c r="AE152" s="140">
        <v>13647.140560301899</v>
      </c>
      <c r="AF152" s="162">
        <v>4.7190615210109498E-3</v>
      </c>
    </row>
    <row r="153" spans="1:32">
      <c r="B153" s="98" t="s">
        <v>120</v>
      </c>
      <c r="C153" s="107">
        <v>16104.636329915</v>
      </c>
      <c r="D153" s="104">
        <v>0.427511693325072</v>
      </c>
      <c r="E153" s="115">
        <v>975363.76732351806</v>
      </c>
      <c r="F153" s="101">
        <v>0.42751339520925202</v>
      </c>
      <c r="G153" s="145">
        <v>457487.09079699998</v>
      </c>
      <c r="H153" s="101">
        <v>5.0777897129900003E-2</v>
      </c>
      <c r="I153" s="145">
        <v>46006.750401800004</v>
      </c>
      <c r="J153" s="101">
        <v>4.3778045057899999E-2</v>
      </c>
      <c r="K153" s="138">
        <v>1021370.51772528</v>
      </c>
      <c r="L153" s="162">
        <v>0.305736178693573</v>
      </c>
      <c r="M153" s="163">
        <v>732.45691175533</v>
      </c>
      <c r="N153" s="162">
        <v>1.98353835036988E-2</v>
      </c>
      <c r="O153" s="140">
        <v>44360.7577193896</v>
      </c>
      <c r="P153" s="162">
        <v>1.9835509298059498E-2</v>
      </c>
      <c r="Q153" s="164">
        <v>154788.63328800001</v>
      </c>
      <c r="R153" s="163">
        <v>1.7180459505299998E-2</v>
      </c>
      <c r="S153" s="162">
        <v>9800.1309907399991</v>
      </c>
      <c r="T153" s="163">
        <v>9.3145231805099992E-3</v>
      </c>
      <c r="U153" s="140">
        <v>54160.888710126099</v>
      </c>
      <c r="V153" s="162">
        <v>1.6431913054275101E-2</v>
      </c>
      <c r="W153" s="162">
        <v>100.12696540388001</v>
      </c>
      <c r="X153" s="162">
        <v>2.7099354974778399E-3</v>
      </c>
      <c r="Y153" s="163">
        <v>6064.50287735045</v>
      </c>
      <c r="Z153" s="162">
        <v>2.71012288167264E-3</v>
      </c>
      <c r="AA153" s="164">
        <v>171568.511161</v>
      </c>
      <c r="AB153" s="163">
        <v>1.90428971696E-2</v>
      </c>
      <c r="AC153" s="165">
        <v>12836.6486019</v>
      </c>
      <c r="AD153" s="163">
        <v>1.21622252306E-2</v>
      </c>
      <c r="AE153" s="141">
        <v>18901.1514792132</v>
      </c>
      <c r="AF153" s="162">
        <v>5.7418566182887596E-3</v>
      </c>
    </row>
    <row r="154" spans="1:32">
      <c r="B154" s="98" t="s">
        <v>121</v>
      </c>
      <c r="C154" s="112">
        <v>17465.892144700501</v>
      </c>
      <c r="D154" s="104">
        <v>0.46017155529831899</v>
      </c>
      <c r="E154" s="102">
        <v>972491.35225035797</v>
      </c>
      <c r="F154" s="101">
        <v>0.46016901723380299</v>
      </c>
      <c r="G154" s="145">
        <v>401118.53537699999</v>
      </c>
      <c r="H154" s="101">
        <v>5.4278162111100002E-2</v>
      </c>
      <c r="I154" s="130">
        <v>43235.174407899998</v>
      </c>
      <c r="J154" s="101">
        <v>4.5474964045800002E-2</v>
      </c>
      <c r="K154" s="138">
        <v>1015726.5266583</v>
      </c>
      <c r="L154" s="162">
        <v>0.33087778702931098</v>
      </c>
      <c r="M154" s="163">
        <v>1017.77720150579</v>
      </c>
      <c r="N154" s="162">
        <v>2.6953617300402698E-2</v>
      </c>
      <c r="O154" s="141">
        <v>56670.5725199308</v>
      </c>
      <c r="P154" s="162">
        <v>2.6954067174554501E-2</v>
      </c>
      <c r="Q154" s="164">
        <v>151356.18847299999</v>
      </c>
      <c r="R154" s="141">
        <v>2.0481072937100001E-2</v>
      </c>
      <c r="S154" s="162">
        <v>9571.4114513099994</v>
      </c>
      <c r="T154" s="163">
        <v>1.00434555823E-2</v>
      </c>
      <c r="U154" s="140">
        <v>66241.983971236506</v>
      </c>
      <c r="V154" s="162">
        <v>2.1647524524733501E-2</v>
      </c>
      <c r="W154" s="162">
        <v>99.075926584595607</v>
      </c>
      <c r="X154" s="162">
        <v>2.62656982392531E-3</v>
      </c>
      <c r="Y154" s="141">
        <v>5516.4625628673703</v>
      </c>
      <c r="Z154" s="162">
        <v>2.6265388365440102E-3</v>
      </c>
      <c r="AA154" s="164">
        <v>179611.73257699999</v>
      </c>
      <c r="AB154" s="163">
        <v>2.4304503625400001E-2</v>
      </c>
      <c r="AC154" s="165">
        <v>14613.8587897</v>
      </c>
      <c r="AD154" s="163">
        <v>1.52952094616E-2</v>
      </c>
      <c r="AE154" s="140">
        <v>20130.321352587202</v>
      </c>
      <c r="AF154" s="162">
        <v>6.5954936506497702E-3</v>
      </c>
    </row>
    <row r="155" spans="1:32">
      <c r="B155" s="98" t="s">
        <v>122</v>
      </c>
      <c r="C155" s="107">
        <v>15077.127216582499</v>
      </c>
      <c r="D155" s="104">
        <v>0.41659495435069999</v>
      </c>
      <c r="E155" s="102">
        <v>765519.50734768505</v>
      </c>
      <c r="F155" s="101">
        <v>0.41658844957728303</v>
      </c>
      <c r="G155" s="145">
        <v>309846.38866599998</v>
      </c>
      <c r="H155" s="101">
        <v>5.1566503088800002E-2</v>
      </c>
      <c r="I155" s="101">
        <v>39388.925905399999</v>
      </c>
      <c r="J155" s="101">
        <v>4.6651504456500001E-2</v>
      </c>
      <c r="K155" s="138">
        <v>804908.43325309595</v>
      </c>
      <c r="L155" s="162">
        <v>0.29940919028514701</v>
      </c>
      <c r="M155" s="141">
        <v>1404.13851651919</v>
      </c>
      <c r="N155" s="162">
        <v>3.8971141718004601E-2</v>
      </c>
      <c r="O155" s="140">
        <v>71296.217433262194</v>
      </c>
      <c r="P155" s="162">
        <v>3.8972154036453599E-2</v>
      </c>
      <c r="Q155" s="164">
        <v>157986.331718</v>
      </c>
      <c r="R155" s="141">
        <v>2.62930609812E-2</v>
      </c>
      <c r="S155" s="165">
        <v>10031.706295399999</v>
      </c>
      <c r="T155" s="163">
        <v>1.1872558895E-2</v>
      </c>
      <c r="U155" s="140">
        <v>81327.923728695794</v>
      </c>
      <c r="V155" s="162">
        <v>3.0346677293458399E-2</v>
      </c>
      <c r="W155" s="162">
        <v>104.111909889532</v>
      </c>
      <c r="X155" s="162">
        <v>2.8900778124907002E-3</v>
      </c>
      <c r="Y155" s="141">
        <v>5287.1143889964696</v>
      </c>
      <c r="Z155" s="162">
        <v>2.8905645998335899E-3</v>
      </c>
      <c r="AA155" s="164">
        <v>180414.55862</v>
      </c>
      <c r="AB155" s="163">
        <v>3.0025704503899998E-2</v>
      </c>
      <c r="AC155" s="165">
        <v>15585.821016</v>
      </c>
      <c r="AD155" s="163">
        <v>1.83954333772E-2</v>
      </c>
      <c r="AE155" s="138">
        <v>20872.9354049785</v>
      </c>
      <c r="AF155" s="162">
        <v>7.82939763031377E-3</v>
      </c>
    </row>
    <row r="156" spans="1:32">
      <c r="B156" s="98" t="s">
        <v>123</v>
      </c>
      <c r="C156" s="107">
        <v>12131.852828077201</v>
      </c>
      <c r="D156" s="104">
        <v>0.359645664822967</v>
      </c>
      <c r="E156" s="102">
        <v>556541.482060157</v>
      </c>
      <c r="F156" s="101">
        <v>0.35963629542126901</v>
      </c>
      <c r="G156" s="145">
        <v>200450.34662900001</v>
      </c>
      <c r="H156" s="101">
        <v>4.20954022287E-2</v>
      </c>
      <c r="I156" s="101">
        <v>27974.483693400001</v>
      </c>
      <c r="J156" s="101">
        <v>3.8634956502000002E-2</v>
      </c>
      <c r="K156" s="134">
        <v>584515.96575359197</v>
      </c>
      <c r="L156" s="162">
        <v>0.256768103073031</v>
      </c>
      <c r="M156" s="141">
        <v>2049.6627604514301</v>
      </c>
      <c r="N156" s="162">
        <v>6.0082226804696597E-2</v>
      </c>
      <c r="O156" s="140">
        <v>94031.973143647396</v>
      </c>
      <c r="P156" s="162">
        <v>6.0083739872006103E-2</v>
      </c>
      <c r="Q156" s="164">
        <v>224272.373177</v>
      </c>
      <c r="R156" s="163">
        <v>4.7098140757299997E-2</v>
      </c>
      <c r="S156" s="165">
        <v>11840.2314661</v>
      </c>
      <c r="T156" s="163">
        <v>1.6328780952999999E-2</v>
      </c>
      <c r="U156" s="140">
        <v>105872.20460978799</v>
      </c>
      <c r="V156" s="162">
        <v>4.6165367057282601E-2</v>
      </c>
      <c r="W156" s="163">
        <v>201.26271810917299</v>
      </c>
      <c r="X156" s="162">
        <v>5.8975182622852404E-3</v>
      </c>
      <c r="Y156" s="140">
        <v>9233.4005574211005</v>
      </c>
      <c r="Z156" s="162">
        <v>5.8977362766791603E-3</v>
      </c>
      <c r="AA156" s="164">
        <v>175115.55934599999</v>
      </c>
      <c r="AB156" s="163">
        <v>3.6774991661500001E-2</v>
      </c>
      <c r="AC156" s="165">
        <v>15941.703683</v>
      </c>
      <c r="AD156" s="163">
        <v>2.19237749465E-2</v>
      </c>
      <c r="AE156" s="140">
        <v>25175.104240378401</v>
      </c>
      <c r="AF156" s="162">
        <v>1.1028022105107499E-2</v>
      </c>
    </row>
    <row r="157" spans="1:32">
      <c r="B157" s="98" t="s">
        <v>124</v>
      </c>
      <c r="C157" s="107">
        <v>9255.5069750664006</v>
      </c>
      <c r="D157" s="104">
        <v>0.27049668317908498</v>
      </c>
      <c r="E157" s="102">
        <v>379748.78240301099</v>
      </c>
      <c r="F157" s="101">
        <v>0.27049851613390202</v>
      </c>
      <c r="G157" s="145">
        <v>121244.605547</v>
      </c>
      <c r="H157" s="101">
        <v>3.1592228311200003E-2</v>
      </c>
      <c r="I157" s="101">
        <v>20651.004228999998</v>
      </c>
      <c r="J157" s="101">
        <v>3.2795294872400002E-2</v>
      </c>
      <c r="K157" s="138">
        <v>400399.786632034</v>
      </c>
      <c r="L157" s="162">
        <v>0.19622380047551199</v>
      </c>
      <c r="M157" s="141">
        <v>3066.6104105241898</v>
      </c>
      <c r="N157" s="162">
        <v>8.8370682414316795E-2</v>
      </c>
      <c r="O157" s="134">
        <v>125818.702019355</v>
      </c>
      <c r="P157" s="162">
        <v>8.8369332993682007E-2</v>
      </c>
      <c r="Q157" s="164">
        <v>245690.562794</v>
      </c>
      <c r="R157" s="163">
        <v>6.4018676278600001E-2</v>
      </c>
      <c r="S157" s="175">
        <v>13016.75878</v>
      </c>
      <c r="T157" s="163">
        <v>2.0605940283100001E-2</v>
      </c>
      <c r="U157" s="140">
        <v>138835.460799311</v>
      </c>
      <c r="V157" s="162">
        <v>6.7441890084973602E-2</v>
      </c>
      <c r="W157" s="163">
        <v>304.46552804432099</v>
      </c>
      <c r="X157" s="162">
        <v>8.7772536520194008E-3</v>
      </c>
      <c r="Y157" s="141">
        <v>12491.7905356558</v>
      </c>
      <c r="Z157" s="162">
        <v>8.7771194855033197E-3</v>
      </c>
      <c r="AA157" s="164">
        <v>177051.139455</v>
      </c>
      <c r="AB157" s="163">
        <v>4.6133557074500002E-2</v>
      </c>
      <c r="AC157" s="165">
        <v>16851.8998307</v>
      </c>
      <c r="AD157" s="141">
        <v>2.6591864864699999E-2</v>
      </c>
      <c r="AE157" s="141">
        <v>29343.690366371098</v>
      </c>
      <c r="AF157" s="162">
        <v>1.43267573069894E-2</v>
      </c>
    </row>
    <row r="158" spans="1:32">
      <c r="B158" s="98" t="s">
        <v>125</v>
      </c>
      <c r="C158" s="107">
        <v>5496.2211939749996</v>
      </c>
      <c r="D158" s="104">
        <v>0.16583338651868901</v>
      </c>
      <c r="E158" s="114">
        <v>199313.86085244801</v>
      </c>
      <c r="F158" s="101">
        <v>0.165833932687529</v>
      </c>
      <c r="G158" s="130">
        <v>67849.560843700005</v>
      </c>
      <c r="H158" s="101">
        <v>2.23862923103E-2</v>
      </c>
      <c r="I158" s="101">
        <v>11780.3346927</v>
      </c>
      <c r="J158" s="101">
        <v>2.2065355418000001E-2</v>
      </c>
      <c r="K158" s="138">
        <v>211094.19554513699</v>
      </c>
      <c r="L158" s="162">
        <v>0.12114909074247</v>
      </c>
      <c r="M158" s="141">
        <v>4374.1494797976502</v>
      </c>
      <c r="N158" s="162">
        <v>0.12922917148365001</v>
      </c>
      <c r="O158" s="140">
        <v>158619.14290628699</v>
      </c>
      <c r="P158" s="162">
        <v>0.129226241405621</v>
      </c>
      <c r="Q158" s="164">
        <v>256486.547254</v>
      </c>
      <c r="R158" s="163">
        <v>8.4625174580999996E-2</v>
      </c>
      <c r="S158" s="165">
        <v>13852.3797732</v>
      </c>
      <c r="T158" s="163">
        <v>2.5889810107400001E-2</v>
      </c>
      <c r="U158" s="140">
        <v>172471.522679485</v>
      </c>
      <c r="V158" s="162">
        <v>9.7646007929971301E-2</v>
      </c>
      <c r="W158" s="138">
        <v>454.78781827606798</v>
      </c>
      <c r="X158" s="162">
        <v>1.34394509505621E-2</v>
      </c>
      <c r="Y158" s="141">
        <v>16492.019452913599</v>
      </c>
      <c r="Z158" s="162">
        <v>1.34392382719265E-2</v>
      </c>
      <c r="AA158" s="164">
        <v>176966.93585400001</v>
      </c>
      <c r="AB158" s="163">
        <v>5.838848454E-2</v>
      </c>
      <c r="AC158" s="165">
        <v>17145.016810100002</v>
      </c>
      <c r="AD158" s="163">
        <v>3.19088544148E-2</v>
      </c>
      <c r="AE158" s="140">
        <v>33637.036263039998</v>
      </c>
      <c r="AF158" s="162">
        <v>1.9124178800259E-2</v>
      </c>
    </row>
    <row r="159" spans="1:32">
      <c r="B159" s="98" t="s">
        <v>126</v>
      </c>
      <c r="C159" s="107">
        <v>3814.1554120804999</v>
      </c>
      <c r="D159" s="104">
        <v>9.9794810103354101E-2</v>
      </c>
      <c r="E159" s="114">
        <v>120286.508133957</v>
      </c>
      <c r="F159" s="101">
        <v>9.9794810103354101E-2</v>
      </c>
      <c r="G159" s="145">
        <v>50102.572184999997</v>
      </c>
      <c r="H159" s="101">
        <v>1.95555735767E-2</v>
      </c>
      <c r="I159" s="101">
        <v>8336.0596434399995</v>
      </c>
      <c r="J159" s="101">
        <v>1.7323827458800001E-2</v>
      </c>
      <c r="K159" s="138">
        <v>128622.567777395</v>
      </c>
      <c r="L159" s="162">
        <v>7.5966325877029298E-2</v>
      </c>
      <c r="M159" s="163">
        <v>6337.3488871546397</v>
      </c>
      <c r="N159" s="162">
        <v>0.16250474523914701</v>
      </c>
      <c r="O159" s="140">
        <v>199860.12264944499</v>
      </c>
      <c r="P159" s="162">
        <v>0.16250474523914701</v>
      </c>
      <c r="Q159" s="164">
        <v>295784.355316</v>
      </c>
      <c r="R159" s="141">
        <v>0.115447789087</v>
      </c>
      <c r="S159" s="165">
        <v>16587.2504114</v>
      </c>
      <c r="T159" s="163">
        <v>3.4347516276299998E-2</v>
      </c>
      <c r="U159" s="140">
        <v>216447.37306089301</v>
      </c>
      <c r="V159" s="162">
        <v>0.12609158904877901</v>
      </c>
      <c r="W159" s="141">
        <v>522.03033106671296</v>
      </c>
      <c r="X159" s="162">
        <v>1.3375980145641101E-2</v>
      </c>
      <c r="Y159" s="141">
        <v>16463.2005987866</v>
      </c>
      <c r="Z159" s="162">
        <v>1.3375980145641101E-2</v>
      </c>
      <c r="AA159" s="164">
        <v>187617.72811900001</v>
      </c>
      <c r="AB159" s="163">
        <v>7.3229194468399997E-2</v>
      </c>
      <c r="AC159" s="165">
        <v>18100.661028400002</v>
      </c>
      <c r="AD159" s="163">
        <v>3.7295207830000003E-2</v>
      </c>
      <c r="AE159" s="140">
        <v>34563.861627226703</v>
      </c>
      <c r="AF159" s="162">
        <v>2.0216013168446401E-2</v>
      </c>
    </row>
    <row r="160" spans="1:32">
      <c r="B160" s="98" t="s">
        <v>127</v>
      </c>
      <c r="C160" s="107">
        <v>2583.1367425140002</v>
      </c>
      <c r="D160" s="104">
        <v>5.9093274777962897E-2</v>
      </c>
      <c r="E160" s="114">
        <v>69556.904320354806</v>
      </c>
      <c r="F160" s="101">
        <v>5.9094767101892202E-2</v>
      </c>
      <c r="G160" s="130">
        <v>34518.781332600003</v>
      </c>
      <c r="H160" s="101">
        <v>1.78568661798E-2</v>
      </c>
      <c r="I160" s="115">
        <v>5540.6332851899997</v>
      </c>
      <c r="J160" s="101">
        <v>1.3401307097500001E-2</v>
      </c>
      <c r="K160" s="140">
        <v>75097.537605540798</v>
      </c>
      <c r="L160" s="162">
        <v>4.7050097264948798E-2</v>
      </c>
      <c r="M160" s="141">
        <v>9360.4904210079894</v>
      </c>
      <c r="N160" s="162">
        <v>0.21009056623768099</v>
      </c>
      <c r="O160" s="138">
        <v>252037.77270352401</v>
      </c>
      <c r="P160" s="162">
        <v>0.21008351536112599</v>
      </c>
      <c r="Q160" s="164">
        <v>315371.83136700001</v>
      </c>
      <c r="R160" s="141">
        <v>0.163144491172</v>
      </c>
      <c r="S160" s="165">
        <v>18093.2813828</v>
      </c>
      <c r="T160" s="163">
        <v>4.3645904516100002E-2</v>
      </c>
      <c r="U160" s="138">
        <v>270131.05408636201</v>
      </c>
      <c r="V160" s="162">
        <v>0.16696547271069001</v>
      </c>
      <c r="W160" s="141">
        <v>727.74800457232095</v>
      </c>
      <c r="X160" s="162">
        <v>1.63479438673865E-2</v>
      </c>
      <c r="Y160" s="141">
        <v>19595.177659301298</v>
      </c>
      <c r="Z160" s="162">
        <v>1.6347432188160201E-2</v>
      </c>
      <c r="AA160" s="164">
        <v>175183.15312199999</v>
      </c>
      <c r="AB160" s="138">
        <v>9.0623710944699995E-2</v>
      </c>
      <c r="AC160" s="165">
        <v>16680.678206000001</v>
      </c>
      <c r="AD160" s="163">
        <v>4.0036075055600001E-2</v>
      </c>
      <c r="AE160" s="141">
        <v>36275.855865265898</v>
      </c>
      <c r="AF160" s="162">
        <v>2.2513393247810199E-2</v>
      </c>
    </row>
    <row r="161" spans="1:32">
      <c r="B161" s="98" t="s">
        <v>128</v>
      </c>
      <c r="C161" s="107">
        <v>1838.8993387979999</v>
      </c>
      <c r="D161" s="104">
        <v>3.8987397683018697E-2</v>
      </c>
      <c r="E161" s="101">
        <v>41281.859892463399</v>
      </c>
      <c r="F161" s="101">
        <v>3.8989991382497598E-2</v>
      </c>
      <c r="G161" s="130">
        <v>24227.040961800001</v>
      </c>
      <c r="H161" s="101">
        <v>1.7206253607499999E-2</v>
      </c>
      <c r="I161" s="174">
        <v>3895.5844772400001</v>
      </c>
      <c r="J161" s="101">
        <v>1.17898474635E-2</v>
      </c>
      <c r="K161" s="140">
        <v>45177.444369699697</v>
      </c>
      <c r="L161" s="162">
        <v>3.2397861935404698E-2</v>
      </c>
      <c r="M161" s="141">
        <v>11138.270448503699</v>
      </c>
      <c r="N161" s="162">
        <v>0.231933012363505</v>
      </c>
      <c r="O161" s="140">
        <v>250006.38572322699</v>
      </c>
      <c r="P161" s="162">
        <v>0.231912421774504</v>
      </c>
      <c r="Q161" s="164">
        <v>324348.25519400003</v>
      </c>
      <c r="R161" s="141">
        <v>0.23035505938</v>
      </c>
      <c r="S161" s="165">
        <v>18993.5836925</v>
      </c>
      <c r="T161" s="163">
        <v>5.7231142892900003E-2</v>
      </c>
      <c r="U161" s="138">
        <v>268999.969415739</v>
      </c>
      <c r="V161" s="162">
        <v>0.19046342282052101</v>
      </c>
      <c r="W161" s="163">
        <v>1010.25912927383</v>
      </c>
      <c r="X161" s="162">
        <v>2.1025765508907401E-2</v>
      </c>
      <c r="Y161" s="140">
        <v>22677.2881657047</v>
      </c>
      <c r="Z161" s="162">
        <v>2.10250944345758E-2</v>
      </c>
      <c r="AA161" s="164">
        <v>155611.74339300001</v>
      </c>
      <c r="AB161" s="141">
        <v>0.110516845558</v>
      </c>
      <c r="AC161" s="165">
        <v>14725.126234200001</v>
      </c>
      <c r="AD161" s="163">
        <v>4.4177555664699997E-2</v>
      </c>
      <c r="AE161" s="140">
        <v>37402.414399922702</v>
      </c>
      <c r="AF161" s="162">
        <v>2.65523998759392E-2</v>
      </c>
    </row>
    <row r="162" spans="1:32">
      <c r="B162" s="98" t="s">
        <v>129</v>
      </c>
      <c r="C162" s="107">
        <v>1256.0596454921999</v>
      </c>
      <c r="D162" s="104">
        <v>2.3126453600109498E-2</v>
      </c>
      <c r="E162" s="114">
        <v>22807.734719163302</v>
      </c>
      <c r="F162" s="101">
        <v>2.3130328944629699E-2</v>
      </c>
      <c r="G162" s="130">
        <v>15647.982736800001</v>
      </c>
      <c r="H162" s="101">
        <v>1.49450269706E-2</v>
      </c>
      <c r="I162" s="101">
        <v>2511.2019481100001</v>
      </c>
      <c r="J162" s="101">
        <v>9.1528942684600007E-3</v>
      </c>
      <c r="K162" s="141">
        <v>25318.936667276201</v>
      </c>
      <c r="L162" s="162">
        <v>2.0021028889262299E-2</v>
      </c>
      <c r="M162" s="140">
        <v>14264.496781534201</v>
      </c>
      <c r="N162" s="162">
        <v>0.25830059590598697</v>
      </c>
      <c r="O162" s="140">
        <v>258950.848771566</v>
      </c>
      <c r="P162" s="162">
        <v>0.25827838165988898</v>
      </c>
      <c r="Q162" s="164">
        <v>311913.00237900001</v>
      </c>
      <c r="R162" s="141">
        <v>0.29790096572199998</v>
      </c>
      <c r="S162" s="175">
        <v>18819.16462</v>
      </c>
      <c r="T162" s="163">
        <v>6.8279783756300005E-2</v>
      </c>
      <c r="U162" s="138">
        <v>277770.01339159202</v>
      </c>
      <c r="V162" s="162">
        <v>0.216947931603753</v>
      </c>
      <c r="W162" s="141">
        <v>964.03595679496004</v>
      </c>
      <c r="X162" s="162">
        <v>1.7440580979947499E-2</v>
      </c>
      <c r="Y162" s="141">
        <v>17500.7289868673</v>
      </c>
      <c r="Z162" s="162">
        <v>1.74391595482189E-2</v>
      </c>
      <c r="AA162" s="164">
        <v>137451.34725399999</v>
      </c>
      <c r="AB162" s="141">
        <v>0.13127663793899999</v>
      </c>
      <c r="AC162" s="165">
        <v>12976.1073504</v>
      </c>
      <c r="AD162" s="163">
        <v>4.6903903146000001E-2</v>
      </c>
      <c r="AE162" s="141">
        <v>30476.836337236498</v>
      </c>
      <c r="AF162" s="162">
        <v>2.3877404819514201E-2</v>
      </c>
    </row>
    <row r="163" spans="1:32">
      <c r="B163" s="98" t="s">
        <v>130</v>
      </c>
      <c r="C163" s="107">
        <v>756.84769901460004</v>
      </c>
      <c r="D163" s="104">
        <v>1.34447858866039E-2</v>
      </c>
      <c r="E163" s="114">
        <v>10700.831413632601</v>
      </c>
      <c r="F163" s="101">
        <v>1.3449293688950001E-2</v>
      </c>
      <c r="G163" s="101">
        <v>9105.8117528399998</v>
      </c>
      <c r="H163" s="101">
        <v>1.2538820409299999E-2</v>
      </c>
      <c r="I163" s="101">
        <v>1436.2151844699999</v>
      </c>
      <c r="J163" s="101">
        <v>6.7326758888000002E-3</v>
      </c>
      <c r="K163" s="140">
        <v>12137.046598099399</v>
      </c>
      <c r="L163" s="162">
        <v>1.19997763701359E-2</v>
      </c>
      <c r="M163" s="140">
        <v>16797.620979314499</v>
      </c>
      <c r="N163" s="162">
        <v>0.294271438279054</v>
      </c>
      <c r="O163" s="140">
        <v>237377.78490407899</v>
      </c>
      <c r="P163" s="162">
        <v>0.29422348386408897</v>
      </c>
      <c r="Q163" s="164">
        <v>255364.74743799999</v>
      </c>
      <c r="R163" s="141">
        <v>0.351640453794</v>
      </c>
      <c r="S163" s="165">
        <v>16106.3362187</v>
      </c>
      <c r="T163" s="163">
        <v>7.5313740279899996E-2</v>
      </c>
      <c r="U163" s="138">
        <v>253484.12112273899</v>
      </c>
      <c r="V163" s="162">
        <v>0.24796969661530699</v>
      </c>
      <c r="W163" s="140">
        <v>1166.2527259006799</v>
      </c>
      <c r="X163" s="162">
        <v>2.0402736184992699E-2</v>
      </c>
      <c r="Y163" s="140">
        <v>16483.9299108171</v>
      </c>
      <c r="Z163" s="162">
        <v>2.0402978102873701E-2</v>
      </c>
      <c r="AA163" s="175">
        <v>110249.54491900001</v>
      </c>
      <c r="AB163" s="141">
        <v>0.15181500681499999</v>
      </c>
      <c r="AC163" s="165">
        <v>10458.6580651</v>
      </c>
      <c r="AD163" s="163">
        <v>4.87242738552E-2</v>
      </c>
      <c r="AE163" s="140">
        <v>26942.5879759579</v>
      </c>
      <c r="AF163" s="162">
        <v>2.6413355588624999E-2</v>
      </c>
    </row>
    <row r="164" spans="1:32">
      <c r="B164" s="98" t="s">
        <v>131</v>
      </c>
      <c r="C164" s="107">
        <v>127.074188091965</v>
      </c>
      <c r="D164" s="104">
        <v>1.25656825136259E-3</v>
      </c>
      <c r="E164" s="101">
        <v>1201.5036123184</v>
      </c>
      <c r="F164" s="101">
        <v>1.39566556988595E-3</v>
      </c>
      <c r="G164" s="130">
        <v>1282.1009769</v>
      </c>
      <c r="H164" s="101">
        <v>1.9383318592699999E-3</v>
      </c>
      <c r="I164" s="115">
        <v>253.22346318199999</v>
      </c>
      <c r="J164" s="101">
        <v>1.1206915309E-3</v>
      </c>
      <c r="K164" s="141">
        <v>1454.7270755008899</v>
      </c>
      <c r="L164" s="162">
        <v>1.33694859390696E-3</v>
      </c>
      <c r="M164" s="141">
        <v>33604.785779280603</v>
      </c>
      <c r="N164" s="162">
        <v>0.33121271994114099</v>
      </c>
      <c r="O164" s="138">
        <v>284755.172707561</v>
      </c>
      <c r="P164" s="162">
        <v>0.329506207327874</v>
      </c>
      <c r="Q164" s="164">
        <v>262841.915905</v>
      </c>
      <c r="R164" s="141">
        <v>0.39737495597400002</v>
      </c>
      <c r="S164" s="165">
        <v>17352.7247737</v>
      </c>
      <c r="T164" s="163">
        <v>7.6566872635499994E-2</v>
      </c>
      <c r="U164" s="138">
        <v>302107.897481227</v>
      </c>
      <c r="V164" s="162">
        <v>0.27675890213367199</v>
      </c>
      <c r="W164" s="163">
        <v>1880.6148167705501</v>
      </c>
      <c r="X164" s="162">
        <v>1.8542517154206701E-2</v>
      </c>
      <c r="Y164" s="140">
        <v>16288.9612167371</v>
      </c>
      <c r="Z164" s="162">
        <v>1.8857686639089301E-2</v>
      </c>
      <c r="AA164" s="175">
        <v>111177.21314599999</v>
      </c>
      <c r="AB164" s="141">
        <v>0.16808217916900001</v>
      </c>
      <c r="AC164" s="165">
        <v>10618.1487456</v>
      </c>
      <c r="AD164" s="163">
        <v>4.6704117284299997E-2</v>
      </c>
      <c r="AE164" s="140">
        <v>26907.109962379101</v>
      </c>
      <c r="AF164" s="162">
        <v>2.4681958670778398E-2</v>
      </c>
    </row>
    <row r="165" spans="1:32">
      <c r="B165" s="97" t="s">
        <v>132</v>
      </c>
      <c r="C165" s="111">
        <v>121969.56006509101</v>
      </c>
      <c r="D165" s="108">
        <v>7.5496340976278803E-2</v>
      </c>
      <c r="E165" s="183">
        <v>7082026.6152520897</v>
      </c>
      <c r="F165" s="184">
        <v>6.60705706552841E-2</v>
      </c>
      <c r="G165" s="185">
        <v>2197762.2750499998</v>
      </c>
      <c r="H165" s="184">
        <v>1.9380716189500002E-2</v>
      </c>
      <c r="I165" s="184">
        <v>258839.44221000001</v>
      </c>
      <c r="J165" s="184">
        <v>2.0653781152600002E-2</v>
      </c>
      <c r="K165" s="167">
        <v>7340866.05746218</v>
      </c>
      <c r="L165" s="168">
        <v>6.1299491812546202E-2</v>
      </c>
      <c r="M165" s="169">
        <v>109231.589922193</v>
      </c>
      <c r="N165" s="168">
        <v>6.7320458827741195E-2</v>
      </c>
      <c r="O165" s="149">
        <v>2446115.9237699499</v>
      </c>
      <c r="P165" s="168">
        <v>2.27781928544969E-2</v>
      </c>
      <c r="Q165" s="170">
        <v>3534821.9864400001</v>
      </c>
      <c r="R165" s="171">
        <v>3.1171446542299999E-2</v>
      </c>
      <c r="S165" s="173">
        <v>213068.37691200001</v>
      </c>
      <c r="T165" s="172">
        <v>1.6969252043799999E-2</v>
      </c>
      <c r="U165" s="167">
        <v>2659184.3006822299</v>
      </c>
      <c r="V165" s="168">
        <v>2.21697265405634E-2</v>
      </c>
      <c r="W165" s="171">
        <v>7862.4834850109301</v>
      </c>
      <c r="X165" s="168">
        <v>4.8434781462621101E-3</v>
      </c>
      <c r="Y165" s="169">
        <v>189362.719099298</v>
      </c>
      <c r="Z165" s="168">
        <v>1.76274993035035E-3</v>
      </c>
      <c r="AA165" s="168">
        <v>2248564.8385999999</v>
      </c>
      <c r="AB165" s="172">
        <v>1.9828751287500002E-2</v>
      </c>
      <c r="AC165" s="173">
        <v>195269.4025</v>
      </c>
      <c r="AD165" s="172">
        <v>1.5487726129799999E-2</v>
      </c>
      <c r="AE165" s="149">
        <v>384632.12159898499</v>
      </c>
      <c r="AF165" s="168">
        <v>3.2070594426458002E-3</v>
      </c>
    </row>
    <row r="166" spans="1:32">
      <c r="A166">
        <v>1999</v>
      </c>
      <c r="B166" s="98" t="s">
        <v>115</v>
      </c>
      <c r="C166" s="107">
        <v>14974.6982875658</v>
      </c>
      <c r="D166" s="104">
        <v>3.2998403102818999E-2</v>
      </c>
      <c r="E166" s="102">
        <v>1283203.0144789501</v>
      </c>
      <c r="F166" s="101">
        <v>3.2998295764729603E-2</v>
      </c>
      <c r="G166" s="130">
        <v>75689.236747500006</v>
      </c>
      <c r="H166" s="101">
        <v>4.88343125435E-3</v>
      </c>
      <c r="I166" s="130">
        <v>8499.8684665700002</v>
      </c>
      <c r="J166" s="182">
        <v>7.7831935780599999E-3</v>
      </c>
      <c r="K166" s="134">
        <v>1291702.8829455201</v>
      </c>
      <c r="L166" s="162">
        <v>3.2296327923906902E-2</v>
      </c>
      <c r="M166" s="141">
        <v>1613.0635699844199</v>
      </c>
      <c r="N166" s="162">
        <v>3.5534110328796398E-3</v>
      </c>
      <c r="O166" s="140">
        <v>138225.59477491101</v>
      </c>
      <c r="P166" s="162">
        <v>3.5533969828119901E-3</v>
      </c>
      <c r="Q166" s="165">
        <v>37908.088379499997</v>
      </c>
      <c r="R166" s="162">
        <v>2.4457390591300001E-3</v>
      </c>
      <c r="S166" s="176">
        <v>3652.93630923</v>
      </c>
      <c r="T166" s="162">
        <v>3.3315491403099998E-3</v>
      </c>
      <c r="U166" s="140">
        <v>141878.531084143</v>
      </c>
      <c r="V166" s="162">
        <v>3.5465457747833099E-3</v>
      </c>
      <c r="W166" s="162">
        <v>56.475579485106799</v>
      </c>
      <c r="X166" s="162">
        <v>1.2441081318476801E-4</v>
      </c>
      <c r="Y166" s="141">
        <v>4839.3486118733199</v>
      </c>
      <c r="Z166" s="162">
        <v>1.2440723788041401E-4</v>
      </c>
      <c r="AA166" s="176">
        <v>1218.49452357</v>
      </c>
      <c r="AB166" s="177">
        <v>7.86127072932E-5</v>
      </c>
      <c r="AC166" s="134">
        <v>59.844359491100001</v>
      </c>
      <c r="AD166" s="177">
        <v>5.3946523231299997E-5</v>
      </c>
      <c r="AE166" s="141">
        <v>4899.1929713643904</v>
      </c>
      <c r="AF166" s="162">
        <v>1.2248169023082101E-4</v>
      </c>
    </row>
    <row r="167" spans="1:32">
      <c r="B167" s="98" t="s">
        <v>116</v>
      </c>
      <c r="C167" s="107">
        <v>1535.7323001284999</v>
      </c>
      <c r="D167" s="104">
        <v>4.5227097341338597E-2</v>
      </c>
      <c r="E167" s="114">
        <v>124064.040755611</v>
      </c>
      <c r="F167" s="101">
        <v>4.5227146560231399E-2</v>
      </c>
      <c r="G167" s="130">
        <v>32705.3806616</v>
      </c>
      <c r="H167" s="101">
        <v>2.0457470454800001E-3</v>
      </c>
      <c r="I167" s="130">
        <v>4436.9773433</v>
      </c>
      <c r="J167" s="101">
        <v>3.704789E-3</v>
      </c>
      <c r="K167" s="140">
        <v>128501.01809890701</v>
      </c>
      <c r="L167" s="162">
        <v>3.2546298041116598E-2</v>
      </c>
      <c r="M167" s="163">
        <v>289.273805398251</v>
      </c>
      <c r="N167" s="162">
        <v>8.5198419189566003E-3</v>
      </c>
      <c r="O167" s="141">
        <v>23368.418560385398</v>
      </c>
      <c r="P167" s="162">
        <v>8.5196514484812396E-3</v>
      </c>
      <c r="Q167" s="164">
        <v>96581.799067900007</v>
      </c>
      <c r="R167" s="162">
        <v>6.0412233626299999E-3</v>
      </c>
      <c r="S167" s="165">
        <v>6985.0338028799997</v>
      </c>
      <c r="T167" s="162">
        <v>5.7987591391400004E-3</v>
      </c>
      <c r="U167" s="140">
        <v>30353.4523632651</v>
      </c>
      <c r="V167" s="162">
        <v>7.6825041677902996E-3</v>
      </c>
      <c r="W167" s="162">
        <v>17.693975539760999</v>
      </c>
      <c r="X167" s="162">
        <v>5.2104663012836295E-4</v>
      </c>
      <c r="Y167" s="163">
        <v>1429.2760587887201</v>
      </c>
      <c r="Z167" s="162">
        <v>5.2099955456092395E-4</v>
      </c>
      <c r="AA167" s="164">
        <v>13579.862257999999</v>
      </c>
      <c r="AB167" s="162">
        <v>8.4942157599200002E-4</v>
      </c>
      <c r="AC167" s="165">
        <v>648.10606773500001</v>
      </c>
      <c r="AD167" s="162">
        <v>5.3316760444499999E-4</v>
      </c>
      <c r="AE167" s="141">
        <v>2077.3821265234101</v>
      </c>
      <c r="AF167" s="162">
        <v>5.2467818395321301E-4</v>
      </c>
    </row>
    <row r="168" spans="1:32">
      <c r="B168" s="98" t="s">
        <v>117</v>
      </c>
      <c r="C168" s="107">
        <v>216.42991233219999</v>
      </c>
      <c r="D168" s="104">
        <v>1.4048381242323301E-2</v>
      </c>
      <c r="E168" s="114">
        <v>16334.2671038144</v>
      </c>
      <c r="F168" s="101">
        <v>1.40483186540663E-2</v>
      </c>
      <c r="G168" s="101">
        <v>4129.8415583699998</v>
      </c>
      <c r="H168" s="101">
        <v>2.9699318721299999E-4</v>
      </c>
      <c r="I168" s="130">
        <v>686.71573921000004</v>
      </c>
      <c r="J168" s="101">
        <v>6.1486062236600005E-4</v>
      </c>
      <c r="K168" s="140">
        <v>17020.982843024201</v>
      </c>
      <c r="L168" s="162">
        <v>7.4677264562423304E-3</v>
      </c>
      <c r="M168" s="162">
        <v>283.574704389109</v>
      </c>
      <c r="N168" s="162">
        <v>1.84171616902962E-2</v>
      </c>
      <c r="O168" s="141">
        <v>21401.828667169</v>
      </c>
      <c r="P168" s="162">
        <v>1.8417122892880802E-2</v>
      </c>
      <c r="Q168" s="164">
        <v>116563.18832099999</v>
      </c>
      <c r="R168" s="162">
        <v>8.3824771224599998E-3</v>
      </c>
      <c r="S168" s="165">
        <v>7774.5894414200002</v>
      </c>
      <c r="T168" s="163">
        <v>6.9353869095899997E-3</v>
      </c>
      <c r="U168" s="140">
        <v>29176.418108584701</v>
      </c>
      <c r="V168" s="162">
        <v>1.2789951317851499E-2</v>
      </c>
      <c r="W168" s="163">
        <v>42.621779835672903</v>
      </c>
      <c r="X168" s="162">
        <v>2.76528477154259E-3</v>
      </c>
      <c r="Y168" s="138">
        <v>3216.5385162174798</v>
      </c>
      <c r="Z168" s="162">
        <v>2.7651118389696002E-3</v>
      </c>
      <c r="AA168" s="165">
        <v>49080.795284</v>
      </c>
      <c r="AB168" s="162">
        <v>3.52954900739E-3</v>
      </c>
      <c r="AC168" s="176">
        <v>2519.6143710900001</v>
      </c>
      <c r="AD168" s="162">
        <v>2.2395547198999998E-3</v>
      </c>
      <c r="AE168" s="141">
        <v>5736.1528873080397</v>
      </c>
      <c r="AF168" s="162">
        <v>2.5076523473062601E-3</v>
      </c>
    </row>
    <row r="169" spans="1:32">
      <c r="B169" s="98" t="s">
        <v>118</v>
      </c>
      <c r="C169" s="107">
        <v>797.89258354210006</v>
      </c>
      <c r="D169" s="104">
        <v>4.46281131931811E-2</v>
      </c>
      <c r="E169" s="101">
        <v>56157.149083728698</v>
      </c>
      <c r="F169" s="101">
        <v>4.4615337965678098E-2</v>
      </c>
      <c r="G169" s="130">
        <v>72709.019229900005</v>
      </c>
      <c r="H169" s="101">
        <v>5.8268729395399999E-3</v>
      </c>
      <c r="I169" s="145">
        <v>6268.6688436300001</v>
      </c>
      <c r="J169" s="101">
        <v>5.5281645793300001E-3</v>
      </c>
      <c r="K169" s="140">
        <v>62425.817927363598</v>
      </c>
      <c r="L169" s="162">
        <v>2.6077470993413201E-2</v>
      </c>
      <c r="M169" s="163">
        <v>501.933175198725</v>
      </c>
      <c r="N169" s="162">
        <v>2.77205921129384E-2</v>
      </c>
      <c r="O169" s="134">
        <v>35335.9744588881</v>
      </c>
      <c r="P169" s="162">
        <v>2.7719580208747201E-2</v>
      </c>
      <c r="Q169" s="164">
        <v>192436.400632</v>
      </c>
      <c r="R169" s="163">
        <v>1.5421763529700001E-2</v>
      </c>
      <c r="S169" s="165">
        <v>11960.5814281</v>
      </c>
      <c r="T169" s="163">
        <v>1.0519732243999999E-2</v>
      </c>
      <c r="U169" s="140">
        <v>47296.555887001901</v>
      </c>
      <c r="V169" s="162">
        <v>1.96184643174112E-2</v>
      </c>
      <c r="W169" s="162">
        <v>79.210299885486293</v>
      </c>
      <c r="X169" s="162">
        <v>4.3736345237159503E-3</v>
      </c>
      <c r="Y169" s="141">
        <v>5576.0984322532504</v>
      </c>
      <c r="Z169" s="162">
        <v>4.37324777797029E-3</v>
      </c>
      <c r="AA169" s="164">
        <v>109820.900943</v>
      </c>
      <c r="AB169" s="162">
        <v>8.8009931970199993E-3</v>
      </c>
      <c r="AC169" s="165">
        <v>6338.6015140099998</v>
      </c>
      <c r="AD169" s="162">
        <v>5.5593311210099996E-3</v>
      </c>
      <c r="AE169" s="141">
        <v>11914.6999462655</v>
      </c>
      <c r="AF169" s="162">
        <v>4.9402663838286499E-3</v>
      </c>
    </row>
    <row r="170" spans="1:32">
      <c r="B170" s="98" t="s">
        <v>119</v>
      </c>
      <c r="C170" s="107">
        <v>6750.9759211822102</v>
      </c>
      <c r="D170" s="104">
        <v>0.23421165643021299</v>
      </c>
      <c r="E170" s="102">
        <v>441495.505935964</v>
      </c>
      <c r="F170" s="101">
        <v>0.23420063174368799</v>
      </c>
      <c r="G170" s="145">
        <v>339827.83150600002</v>
      </c>
      <c r="H170" s="101">
        <v>3.1079131215299999E-2</v>
      </c>
      <c r="I170" s="130">
        <v>29661.101442399999</v>
      </c>
      <c r="J170" s="101">
        <v>2.62489214369E-2</v>
      </c>
      <c r="K170" s="140">
        <v>471156.60737838299</v>
      </c>
      <c r="L170" s="162">
        <v>0.15598002815172701</v>
      </c>
      <c r="M170" s="163">
        <v>715.79693086474299</v>
      </c>
      <c r="N170" s="162">
        <v>2.5036037412312698E-2</v>
      </c>
      <c r="O170" s="138">
        <v>46813.524505681198</v>
      </c>
      <c r="P170" s="162">
        <v>2.503608301686E-2</v>
      </c>
      <c r="Q170" s="164">
        <v>156792.23778600001</v>
      </c>
      <c r="R170" s="141">
        <v>1.4339523367500001E-2</v>
      </c>
      <c r="S170" s="165">
        <v>10009.593891300001</v>
      </c>
      <c r="T170" s="162">
        <v>8.8500538841699995E-3</v>
      </c>
      <c r="U170" s="140">
        <v>56823.1183970044</v>
      </c>
      <c r="V170" s="162">
        <v>1.8904116793121602E-2</v>
      </c>
      <c r="W170" s="163">
        <v>66.127464022956303</v>
      </c>
      <c r="X170" s="162">
        <v>2.3131148026470098E-3</v>
      </c>
      <c r="Y170" s="138">
        <v>4324.1071131901599</v>
      </c>
      <c r="Z170" s="162">
        <v>2.31276192468158E-3</v>
      </c>
      <c r="AA170" s="164">
        <v>148679.33163199999</v>
      </c>
      <c r="AB170" s="163">
        <v>1.3597563322E-2</v>
      </c>
      <c r="AC170" s="165">
        <v>9918.2540875300001</v>
      </c>
      <c r="AD170" s="140">
        <v>8.7430550694900001E-3</v>
      </c>
      <c r="AE170" s="140">
        <v>14242.3612007217</v>
      </c>
      <c r="AF170" s="162">
        <v>4.7512143221814804E-3</v>
      </c>
    </row>
    <row r="171" spans="1:32">
      <c r="B171" s="98" t="s">
        <v>120</v>
      </c>
      <c r="C171" s="112">
        <v>18515.100019586302</v>
      </c>
      <c r="D171" s="104">
        <v>0.45271334587829598</v>
      </c>
      <c r="E171" s="115">
        <v>1121171.9582279101</v>
      </c>
      <c r="F171" s="101">
        <v>0.45271629155230397</v>
      </c>
      <c r="G171" s="145">
        <v>506302.81559499999</v>
      </c>
      <c r="H171" s="101">
        <v>5.4306014421799997E-2</v>
      </c>
      <c r="I171" s="130">
        <v>52774.410683900001</v>
      </c>
      <c r="J171" s="101">
        <v>4.8414963519400001E-2</v>
      </c>
      <c r="K171" s="138">
        <v>1173946.36891183</v>
      </c>
      <c r="L171" s="162">
        <v>0.32823703500069301</v>
      </c>
      <c r="M171" s="163">
        <v>759.04534571700799</v>
      </c>
      <c r="N171" s="162">
        <v>1.8975971010147401E-2</v>
      </c>
      <c r="O171" s="140">
        <v>45963.570330219802</v>
      </c>
      <c r="P171" s="162">
        <v>1.89760838296496E-2</v>
      </c>
      <c r="Q171" s="164">
        <v>160938.884941</v>
      </c>
      <c r="R171" s="163">
        <v>1.7262285638199999E-2</v>
      </c>
      <c r="S171" s="165">
        <v>10211.0139136</v>
      </c>
      <c r="T171" s="163">
        <v>9.3527323342899992E-3</v>
      </c>
      <c r="U171" s="140">
        <v>56174.584243793099</v>
      </c>
      <c r="V171" s="162">
        <v>1.5945557222490001E-2</v>
      </c>
      <c r="W171" s="162">
        <v>105.013135818536</v>
      </c>
      <c r="X171" s="162">
        <v>2.62443578035529E-3</v>
      </c>
      <c r="Y171" s="163">
        <v>6359.4279994049703</v>
      </c>
      <c r="Z171" s="162">
        <v>2.6246230056064901E-3</v>
      </c>
      <c r="AA171" s="164">
        <v>178995.02953599999</v>
      </c>
      <c r="AB171" s="163">
        <v>1.9198988575800002E-2</v>
      </c>
      <c r="AC171" s="165">
        <v>13387.5778417</v>
      </c>
      <c r="AD171" s="163">
        <v>1.2230561769599999E-2</v>
      </c>
      <c r="AE171" s="141">
        <v>19747.005841076101</v>
      </c>
      <c r="AF171" s="162">
        <v>5.6145938173015998E-3</v>
      </c>
    </row>
    <row r="172" spans="1:32">
      <c r="B172" s="98" t="s">
        <v>121</v>
      </c>
      <c r="C172" s="107">
        <v>20661.0621770451</v>
      </c>
      <c r="D172" s="104">
        <v>0.49297744376158797</v>
      </c>
      <c r="E172" s="102">
        <v>1150401.64429819</v>
      </c>
      <c r="F172" s="101">
        <v>0.49297597789329101</v>
      </c>
      <c r="G172" s="145">
        <v>450788.55204600003</v>
      </c>
      <c r="H172" s="101">
        <v>5.8673324801699997E-2</v>
      </c>
      <c r="I172" s="130">
        <v>50999.818093100002</v>
      </c>
      <c r="J172" s="101">
        <v>5.12338926778E-2</v>
      </c>
      <c r="K172" s="138">
        <v>1201401.4623912601</v>
      </c>
      <c r="L172" s="162">
        <v>0.36020435438747</v>
      </c>
      <c r="M172" s="163">
        <v>1056.6277702751499</v>
      </c>
      <c r="N172" s="162">
        <v>2.53523274722098E-2</v>
      </c>
      <c r="O172" s="141">
        <v>58833.881761311</v>
      </c>
      <c r="P172" s="162">
        <v>2.5352741421530101E-2</v>
      </c>
      <c r="Q172" s="164">
        <v>158211.38688000001</v>
      </c>
      <c r="R172" s="141">
        <v>2.0592319662100001E-2</v>
      </c>
      <c r="S172" s="165">
        <v>10010.7439276</v>
      </c>
      <c r="T172" s="163">
        <v>1.0034964499500001E-2</v>
      </c>
      <c r="U172" s="140">
        <v>68844.625688938497</v>
      </c>
      <c r="V172" s="162">
        <v>2.0716046778099999E-2</v>
      </c>
      <c r="W172" s="162">
        <v>103.36799644224099</v>
      </c>
      <c r="X172" s="162">
        <v>2.48230938015114E-3</v>
      </c>
      <c r="Y172" s="141">
        <v>5755.4690226193397</v>
      </c>
      <c r="Z172" s="162">
        <v>2.4822876990126599E-3</v>
      </c>
      <c r="AA172" s="164">
        <v>188291.33433000001</v>
      </c>
      <c r="AB172" s="163">
        <v>2.4507406143E-2</v>
      </c>
      <c r="AC172" s="165">
        <v>15334.217727900001</v>
      </c>
      <c r="AD172" s="163">
        <v>1.5325580924600001E-2</v>
      </c>
      <c r="AE172" s="140">
        <v>21089.686750492201</v>
      </c>
      <c r="AF172" s="162">
        <v>6.3614736298434399E-3</v>
      </c>
    </row>
    <row r="173" spans="1:32">
      <c r="B173" s="98" t="s">
        <v>122</v>
      </c>
      <c r="C173" s="107">
        <v>18097.611263985102</v>
      </c>
      <c r="D173" s="104">
        <v>0.45419158830259698</v>
      </c>
      <c r="E173" s="101">
        <v>918885.92356688005</v>
      </c>
      <c r="F173" s="101">
        <v>0.45418613821140202</v>
      </c>
      <c r="G173" s="145">
        <v>349574.634525</v>
      </c>
      <c r="H173" s="101">
        <v>5.6233735966600001E-2</v>
      </c>
      <c r="I173" s="145">
        <v>46684.965113999999</v>
      </c>
      <c r="J173" s="101">
        <v>5.3059978523500001E-2</v>
      </c>
      <c r="K173" s="138">
        <v>965570.88868089102</v>
      </c>
      <c r="L173" s="162">
        <v>0.331764974881122</v>
      </c>
      <c r="M173" s="141">
        <v>1453.40905601959</v>
      </c>
      <c r="N173" s="162">
        <v>3.6679857004092598E-2</v>
      </c>
      <c r="O173" s="140">
        <v>73798.196511337097</v>
      </c>
      <c r="P173" s="162">
        <v>3.6680832212175898E-2</v>
      </c>
      <c r="Q173" s="164">
        <v>164205.15015599999</v>
      </c>
      <c r="R173" s="141">
        <v>2.6414601976900001E-2</v>
      </c>
      <c r="S173" s="165">
        <v>10431.3048411</v>
      </c>
      <c r="T173" s="163">
        <v>1.18411821159E-2</v>
      </c>
      <c r="U173" s="140">
        <v>84229.501352469102</v>
      </c>
      <c r="V173" s="162">
        <v>2.90552621620358E-2</v>
      </c>
      <c r="W173" s="162">
        <v>109.853236270786</v>
      </c>
      <c r="X173" s="162">
        <v>2.7728758701880902E-3</v>
      </c>
      <c r="Y173" s="141">
        <v>5578.7138994086999</v>
      </c>
      <c r="Z173" s="162">
        <v>2.7733548640564401E-3</v>
      </c>
      <c r="AA173" s="164">
        <v>188319.70238599999</v>
      </c>
      <c r="AB173" s="163">
        <v>3.0293748258800001E-2</v>
      </c>
      <c r="AC173" s="165">
        <v>16252.1416575</v>
      </c>
      <c r="AD173" s="163">
        <v>1.8406859057599999E-2</v>
      </c>
      <c r="AE173" s="138">
        <v>21830.855556881601</v>
      </c>
      <c r="AF173" s="162">
        <v>7.5714237625947901E-3</v>
      </c>
    </row>
    <row r="174" spans="1:32">
      <c r="B174" s="98" t="s">
        <v>123</v>
      </c>
      <c r="C174" s="107">
        <v>14589.568853206199</v>
      </c>
      <c r="D174" s="104">
        <v>0.39616311612352201</v>
      </c>
      <c r="E174" s="102">
        <v>669384.47407993895</v>
      </c>
      <c r="F174" s="101">
        <v>0.39615754871592301</v>
      </c>
      <c r="G174" s="145">
        <v>228258.52250299999</v>
      </c>
      <c r="H174" s="101">
        <v>4.6147074165699999E-2</v>
      </c>
      <c r="I174" s="130">
        <v>33347.641490399998</v>
      </c>
      <c r="J174" s="101">
        <v>4.42044627419E-2</v>
      </c>
      <c r="K174" s="134">
        <v>702732.11557033996</v>
      </c>
      <c r="L174" s="162">
        <v>0.28696794408378601</v>
      </c>
      <c r="M174" s="141">
        <v>2130.9369270013599</v>
      </c>
      <c r="N174" s="162">
        <v>5.7204259137856803E-2</v>
      </c>
      <c r="O174" s="140">
        <v>97772.629960833801</v>
      </c>
      <c r="P174" s="162">
        <v>5.7205195665900599E-2</v>
      </c>
      <c r="Q174" s="164">
        <v>234169.83854</v>
      </c>
      <c r="R174" s="163">
        <v>4.7342162959100001E-2</v>
      </c>
      <c r="S174" s="165">
        <v>12354.3972896</v>
      </c>
      <c r="T174" s="163">
        <v>1.6352807489000001E-2</v>
      </c>
      <c r="U174" s="140">
        <v>110127.02725045499</v>
      </c>
      <c r="V174" s="162">
        <v>4.4631558256606002E-2</v>
      </c>
      <c r="W174" s="163">
        <v>210.63822122470501</v>
      </c>
      <c r="X174" s="162">
        <v>5.6530070247961103E-3</v>
      </c>
      <c r="Y174" s="140">
        <v>9664.7203065664398</v>
      </c>
      <c r="Z174" s="162">
        <v>5.6531689908528799E-3</v>
      </c>
      <c r="AA174" s="164">
        <v>183670.110503</v>
      </c>
      <c r="AB174" s="163">
        <v>3.71326055154E-2</v>
      </c>
      <c r="AC174" s="165">
        <v>16723.2918508</v>
      </c>
      <c r="AD174" s="163">
        <v>2.2082356741200002E-2</v>
      </c>
      <c r="AE174" s="140">
        <v>26388.012157363501</v>
      </c>
      <c r="AF174" s="162">
        <v>1.07457343044672E-2</v>
      </c>
    </row>
    <row r="175" spans="1:32">
      <c r="B175" s="98" t="s">
        <v>124</v>
      </c>
      <c r="C175" s="107">
        <v>11133.802976994901</v>
      </c>
      <c r="D175" s="104">
        <v>0.30347752877047401</v>
      </c>
      <c r="E175" s="114">
        <v>456884.96337499202</v>
      </c>
      <c r="F175" s="101">
        <v>0.30348131264279499</v>
      </c>
      <c r="G175" s="145">
        <v>138858.69729499999</v>
      </c>
      <c r="H175" s="101">
        <v>3.4606241829200003E-2</v>
      </c>
      <c r="I175" s="130">
        <v>24765.854303200002</v>
      </c>
      <c r="J175" s="101">
        <v>3.7476743763600003E-2</v>
      </c>
      <c r="K175" s="138">
        <v>481650.817678174</v>
      </c>
      <c r="L175" s="162">
        <v>0.22160803638156401</v>
      </c>
      <c r="M175" s="141">
        <v>3184.1406662805998</v>
      </c>
      <c r="N175" s="162">
        <v>8.5579403602612902E-2</v>
      </c>
      <c r="O175" s="134">
        <v>130658.316969059</v>
      </c>
      <c r="P175" s="162">
        <v>8.5576831731037403E-2</v>
      </c>
      <c r="Q175" s="164">
        <v>257369.41135499999</v>
      </c>
      <c r="R175" s="163">
        <v>6.4141388651399997E-2</v>
      </c>
      <c r="S175" s="164">
        <v>13607.259433499999</v>
      </c>
      <c r="T175" s="163">
        <v>2.0530080620300001E-2</v>
      </c>
      <c r="U175" s="140">
        <v>144265.576402526</v>
      </c>
      <c r="V175" s="162">
        <v>6.58002226629327E-2</v>
      </c>
      <c r="W175" s="163">
        <v>317.93109224338002</v>
      </c>
      <c r="X175" s="162">
        <v>8.5474479726107607E-3</v>
      </c>
      <c r="Y175" s="141">
        <v>13045.943172150901</v>
      </c>
      <c r="Z175" s="162">
        <v>8.5471457810069006E-3</v>
      </c>
      <c r="AA175" s="164">
        <v>187036.70041300001</v>
      </c>
      <c r="AB175" s="163">
        <v>4.6613122337100001E-2</v>
      </c>
      <c r="AC175" s="165">
        <v>17783.830450400001</v>
      </c>
      <c r="AD175" s="141">
        <v>2.67524483416E-2</v>
      </c>
      <c r="AE175" s="141">
        <v>30829.773622578999</v>
      </c>
      <c r="AF175" s="162">
        <v>1.41333791661713E-2</v>
      </c>
    </row>
    <row r="176" spans="1:32">
      <c r="B176" s="98" t="s">
        <v>125</v>
      </c>
      <c r="C176" s="107">
        <v>6444.7359771314004</v>
      </c>
      <c r="D176" s="104">
        <v>0.18819777014689201</v>
      </c>
      <c r="E176" s="114">
        <v>233770.693225419</v>
      </c>
      <c r="F176" s="101">
        <v>0.188198070193247</v>
      </c>
      <c r="G176" s="130">
        <v>73565.953440400001</v>
      </c>
      <c r="H176" s="101">
        <v>2.42338323083E-2</v>
      </c>
      <c r="I176" s="130">
        <v>13436.608889200001</v>
      </c>
      <c r="J176" s="101">
        <v>2.5052118637299999E-2</v>
      </c>
      <c r="K176" s="138">
        <v>247207.30211461999</v>
      </c>
      <c r="L176" s="162">
        <v>0.13845683184346599</v>
      </c>
      <c r="M176" s="141">
        <v>4460.9508304771598</v>
      </c>
      <c r="N176" s="162">
        <v>0.127447009304719</v>
      </c>
      <c r="O176" s="140">
        <v>161808.70754595599</v>
      </c>
      <c r="P176" s="162">
        <v>0.12744414958567199</v>
      </c>
      <c r="Q176" s="164">
        <v>257078.05332899999</v>
      </c>
      <c r="R176" s="163">
        <v>8.4685760424199993E-2</v>
      </c>
      <c r="S176" s="165">
        <v>13872.035001300001</v>
      </c>
      <c r="T176" s="163">
        <v>2.58100763575E-2</v>
      </c>
      <c r="U176" s="140">
        <v>175680.74254723001</v>
      </c>
      <c r="V176" s="162">
        <v>9.7006616946100396E-2</v>
      </c>
      <c r="W176" s="138">
        <v>466.219636260833</v>
      </c>
      <c r="X176" s="162">
        <v>1.33200467492176E-2</v>
      </c>
      <c r="Y176" s="141">
        <v>16910.8999054669</v>
      </c>
      <c r="Z176" s="162">
        <v>1.33197982593487E-2</v>
      </c>
      <c r="AA176" s="164">
        <v>179158.23519000001</v>
      </c>
      <c r="AB176" s="163">
        <v>5.9017692029999999E-2</v>
      </c>
      <c r="AC176" s="165">
        <v>17339.799344800002</v>
      </c>
      <c r="AD176" s="163">
        <v>3.2122203939799997E-2</v>
      </c>
      <c r="AE176" s="140">
        <v>34250.699250225203</v>
      </c>
      <c r="AF176" s="162">
        <v>1.8997426220301698E-2</v>
      </c>
    </row>
    <row r="177" spans="1:32">
      <c r="B177" s="98" t="s">
        <v>126</v>
      </c>
      <c r="C177" s="107">
        <v>4446.3139424676101</v>
      </c>
      <c r="D177" s="104">
        <v>0.113646739219926</v>
      </c>
      <c r="E177" s="114">
        <v>140222.806997532</v>
      </c>
      <c r="F177" s="101">
        <v>0.113646739219926</v>
      </c>
      <c r="G177" s="130">
        <v>54808.6382161</v>
      </c>
      <c r="H177" s="101">
        <v>2.1030253068899999E-2</v>
      </c>
      <c r="I177" s="101">
        <v>9491.4976986199999</v>
      </c>
      <c r="J177" s="101">
        <v>1.9352235945000001E-2</v>
      </c>
      <c r="K177" s="138">
        <v>149714.30469615001</v>
      </c>
      <c r="L177" s="162">
        <v>8.6476983216397699E-2</v>
      </c>
      <c r="M177" s="163">
        <v>6461.9577143564702</v>
      </c>
      <c r="N177" s="162">
        <v>0.16170833936551701</v>
      </c>
      <c r="O177" s="140">
        <v>203789.89453532599</v>
      </c>
      <c r="P177" s="162">
        <v>0.16170833936551701</v>
      </c>
      <c r="Q177" s="164">
        <v>301332.36216600001</v>
      </c>
      <c r="R177" s="141">
        <v>0.11562207576899999</v>
      </c>
      <c r="S177" s="165">
        <v>16864.301664300001</v>
      </c>
      <c r="T177" s="163">
        <v>3.42778648943E-2</v>
      </c>
      <c r="U177" s="140">
        <v>220654.19619962099</v>
      </c>
      <c r="V177" s="162">
        <v>0.12563570598836801</v>
      </c>
      <c r="W177" s="141">
        <v>538.44040541862501</v>
      </c>
      <c r="X177" s="162">
        <v>1.3467046732684E-2</v>
      </c>
      <c r="Y177" s="141">
        <v>16980.722914672799</v>
      </c>
      <c r="Z177" s="162">
        <v>1.3467046732684E-2</v>
      </c>
      <c r="AA177" s="164">
        <v>192847.85443400001</v>
      </c>
      <c r="AB177" s="163">
        <v>7.3996269476999998E-2</v>
      </c>
      <c r="AC177" s="165">
        <v>18590.2029821</v>
      </c>
      <c r="AD177" s="163">
        <v>3.7589324164099998E-2</v>
      </c>
      <c r="AE177" s="140">
        <v>35570.925896809902</v>
      </c>
      <c r="AF177" s="162">
        <v>2.0342698666052199E-2</v>
      </c>
    </row>
    <row r="178" spans="1:32">
      <c r="B178" s="98" t="s">
        <v>127</v>
      </c>
      <c r="C178" s="107">
        <v>2982.8352203867998</v>
      </c>
      <c r="D178" s="104">
        <v>6.6685441597937101E-2</v>
      </c>
      <c r="E178" s="114">
        <v>80319.011378428593</v>
      </c>
      <c r="F178" s="101">
        <v>6.6686762208290298E-2</v>
      </c>
      <c r="G178" s="130">
        <v>37717.0232856</v>
      </c>
      <c r="H178" s="101">
        <v>1.90435070619E-2</v>
      </c>
      <c r="I178" s="101">
        <v>6327.7867736600001</v>
      </c>
      <c r="J178" s="101">
        <v>1.4902069697E-2</v>
      </c>
      <c r="K178" s="140">
        <v>86646.798152091695</v>
      </c>
      <c r="L178" s="162">
        <v>5.2990623763516501E-2</v>
      </c>
      <c r="M178" s="141">
        <v>9597.5874134919504</v>
      </c>
      <c r="N178" s="162">
        <v>0.210293549744098</v>
      </c>
      <c r="O178" s="138">
        <v>258420.94649636801</v>
      </c>
      <c r="P178" s="162">
        <v>0.210286505601987</v>
      </c>
      <c r="Q178" s="164">
        <v>323782.73414999997</v>
      </c>
      <c r="R178" s="141">
        <v>0.16347949546900001</v>
      </c>
      <c r="S178" s="165">
        <v>18524.521804200001</v>
      </c>
      <c r="T178" s="163">
        <v>4.3528082705900001E-2</v>
      </c>
      <c r="U178" s="138">
        <v>276945.46830056299</v>
      </c>
      <c r="V178" s="162">
        <v>0.16698714283919799</v>
      </c>
      <c r="W178" s="141">
        <v>760.07592983179097</v>
      </c>
      <c r="X178" s="162">
        <v>1.66700808404571E-2</v>
      </c>
      <c r="Y178" s="141">
        <v>20465.396468475301</v>
      </c>
      <c r="Z178" s="162">
        <v>1.6669421314858601E-2</v>
      </c>
      <c r="AA178" s="164">
        <v>181314.770789</v>
      </c>
      <c r="AB178" s="138">
        <v>9.1546701696199995E-2</v>
      </c>
      <c r="AC178" s="165">
        <v>17265.1897398</v>
      </c>
      <c r="AD178" s="163">
        <v>4.0351753221999999E-2</v>
      </c>
      <c r="AE178" s="141">
        <v>37730.586208286797</v>
      </c>
      <c r="AF178" s="162">
        <v>2.28517218812158E-2</v>
      </c>
    </row>
    <row r="179" spans="1:32">
      <c r="B179" s="98" t="s">
        <v>128</v>
      </c>
      <c r="C179" s="107">
        <v>2100.6081938532998</v>
      </c>
      <c r="D179" s="104">
        <v>4.4183809336846902E-2</v>
      </c>
      <c r="E179" s="114">
        <v>47156.420844190201</v>
      </c>
      <c r="F179" s="101">
        <v>4.4186440898883503E-2</v>
      </c>
      <c r="G179" s="130">
        <v>26267.239533100001</v>
      </c>
      <c r="H179" s="101">
        <v>1.83877371389E-2</v>
      </c>
      <c r="I179" s="101">
        <v>4387.4701004600001</v>
      </c>
      <c r="J179" s="101">
        <v>1.3040229917100001E-2</v>
      </c>
      <c r="K179" s="140">
        <v>51543.890944652398</v>
      </c>
      <c r="L179" s="162">
        <v>3.6578427072976698E-2</v>
      </c>
      <c r="M179" s="141">
        <v>11258.838711127401</v>
      </c>
      <c r="N179" s="162">
        <v>0.23236305552697001</v>
      </c>
      <c r="O179" s="140">
        <v>252711.03551100299</v>
      </c>
      <c r="P179" s="162">
        <v>0.23234233665666801</v>
      </c>
      <c r="Q179" s="164">
        <v>329906.83899600001</v>
      </c>
      <c r="R179" s="141">
        <v>0.23094325611700001</v>
      </c>
      <c r="S179" s="165">
        <v>19295.840190899999</v>
      </c>
      <c r="T179" s="163">
        <v>5.7120789983900001E-2</v>
      </c>
      <c r="U179" s="138">
        <v>272006.87570191501</v>
      </c>
      <c r="V179" s="162">
        <v>0.19046422654685999</v>
      </c>
      <c r="W179" s="163">
        <v>1043.0470374280601</v>
      </c>
      <c r="X179" s="162">
        <v>2.1512227583559199E-2</v>
      </c>
      <c r="Y179" s="140">
        <v>23412.839141495799</v>
      </c>
      <c r="Z179" s="162">
        <v>2.1511265367518202E-2</v>
      </c>
      <c r="AA179" s="164">
        <v>159450.64545000001</v>
      </c>
      <c r="AB179" s="141">
        <v>0.111619524473</v>
      </c>
      <c r="AC179" s="165">
        <v>15104.798811000001</v>
      </c>
      <c r="AD179" s="163">
        <v>4.45176147179E-2</v>
      </c>
      <c r="AE179" s="140">
        <v>38517.637952447301</v>
      </c>
      <c r="AF179" s="162">
        <v>2.7045829926642801E-2</v>
      </c>
    </row>
    <row r="180" spans="1:32">
      <c r="B180" s="98" t="s">
        <v>129</v>
      </c>
      <c r="C180" s="107">
        <v>1436.4594135396001</v>
      </c>
      <c r="D180" s="104">
        <v>2.64521507102718E-2</v>
      </c>
      <c r="E180" s="101">
        <v>26083.5399653532</v>
      </c>
      <c r="F180" s="101">
        <v>2.6456157771634899E-2</v>
      </c>
      <c r="G180" s="130">
        <v>17068.951608300002</v>
      </c>
      <c r="H180" s="101">
        <v>1.6187327912000001E-2</v>
      </c>
      <c r="I180" s="101">
        <v>2852.0596872400001</v>
      </c>
      <c r="J180" s="101">
        <v>1.03055551201E-2</v>
      </c>
      <c r="K180" s="141">
        <v>28935.599652590601</v>
      </c>
      <c r="L180" s="162">
        <v>2.28360935059507E-2</v>
      </c>
      <c r="M180" s="140">
        <v>14292.572138375101</v>
      </c>
      <c r="N180" s="162">
        <v>0.25858530641098398</v>
      </c>
      <c r="O180" s="140">
        <v>259465.563408713</v>
      </c>
      <c r="P180" s="162">
        <v>0.25856321567583601</v>
      </c>
      <c r="Q180" s="164">
        <v>316061.74398099998</v>
      </c>
      <c r="R180" s="141">
        <v>0.29973701392199997</v>
      </c>
      <c r="S180" s="165">
        <v>19067.281155299999</v>
      </c>
      <c r="T180" s="163">
        <v>6.8592815859600004E-2</v>
      </c>
      <c r="U180" s="138">
        <v>278532.84456404002</v>
      </c>
      <c r="V180" s="162">
        <v>0.216980112266903</v>
      </c>
      <c r="W180" s="141">
        <v>985.87133208896296</v>
      </c>
      <c r="X180" s="162">
        <v>1.7821037163235399E-2</v>
      </c>
      <c r="Y180" s="141">
        <v>17897.201523931399</v>
      </c>
      <c r="Z180" s="162">
        <v>1.78193318017466E-2</v>
      </c>
      <c r="AA180" s="164">
        <v>140075.88171300001</v>
      </c>
      <c r="AB180" s="141">
        <v>0.13284090282800001</v>
      </c>
      <c r="AC180" s="165">
        <v>13224.723236</v>
      </c>
      <c r="AD180" s="163">
        <v>4.7399696316699998E-2</v>
      </c>
      <c r="AE180" s="141">
        <v>31121.924759976901</v>
      </c>
      <c r="AF180" s="162">
        <v>2.4326146593641299E-2</v>
      </c>
    </row>
    <row r="181" spans="1:32">
      <c r="B181" s="98" t="s">
        <v>130</v>
      </c>
      <c r="C181" s="109">
        <v>871.33558450659996</v>
      </c>
      <c r="D181" s="104">
        <v>1.54528669665129E-2</v>
      </c>
      <c r="E181" s="101">
        <v>12312.6886456634</v>
      </c>
      <c r="F181" s="101">
        <v>1.5457789161005099E-2</v>
      </c>
      <c r="G181" s="101">
        <v>9929.8870071799993</v>
      </c>
      <c r="H181" s="101">
        <v>1.35557397704E-2</v>
      </c>
      <c r="I181" s="101">
        <v>1624.26191025</v>
      </c>
      <c r="J181" s="101">
        <v>7.5396994011800002E-3</v>
      </c>
      <c r="K181" s="140">
        <v>13936.950555916201</v>
      </c>
      <c r="L181" s="162">
        <v>1.3733533666940899E-2</v>
      </c>
      <c r="M181" s="140">
        <v>16842.663153591999</v>
      </c>
      <c r="N181" s="162">
        <v>0.29425608793961899</v>
      </c>
      <c r="O181" s="140">
        <v>237885.83401390599</v>
      </c>
      <c r="P181" s="162">
        <v>0.29420807961656498</v>
      </c>
      <c r="Q181" s="164">
        <v>258588.36405199999</v>
      </c>
      <c r="R181" s="141">
        <v>0.35301074214</v>
      </c>
      <c r="S181" s="165">
        <v>16302.671125000001</v>
      </c>
      <c r="T181" s="163">
        <v>7.5427516316900006E-2</v>
      </c>
      <c r="U181" s="138">
        <v>254188.505138954</v>
      </c>
      <c r="V181" s="162">
        <v>0.24765714591697199</v>
      </c>
      <c r="W181" s="140">
        <v>1200.9250263138999</v>
      </c>
      <c r="X181" s="162">
        <v>2.0949074164147499E-2</v>
      </c>
      <c r="Y181" s="140">
        <v>16964.517909913</v>
      </c>
      <c r="Z181" s="162">
        <v>2.0948932378750802E-2</v>
      </c>
      <c r="AA181" s="175">
        <v>112537.561519</v>
      </c>
      <c r="AB181" s="141">
        <v>0.15363014512699999</v>
      </c>
      <c r="AC181" s="165">
        <v>10679.159647</v>
      </c>
      <c r="AD181" s="163">
        <v>4.9230706527900001E-2</v>
      </c>
      <c r="AE181" s="140">
        <v>27643.677556893101</v>
      </c>
      <c r="AF181" s="162">
        <v>2.6995119385630099E-2</v>
      </c>
    </row>
    <row r="182" spans="1:32">
      <c r="B182" s="98" t="s">
        <v>131</v>
      </c>
      <c r="C182" s="107">
        <v>149.77938168470999</v>
      </c>
      <c r="D182" s="104">
        <v>1.45671459234839E-3</v>
      </c>
      <c r="E182" s="101">
        <v>1413.55603604927</v>
      </c>
      <c r="F182" s="101">
        <v>1.6169890280612099E-3</v>
      </c>
      <c r="G182" s="101">
        <v>1479.5342146099999</v>
      </c>
      <c r="H182" s="101">
        <v>2.1906871697600001E-3</v>
      </c>
      <c r="I182" s="115">
        <v>299.794135633</v>
      </c>
      <c r="J182" s="101">
        <v>1.30015426099E-3</v>
      </c>
      <c r="K182" s="141">
        <v>1713.3501716820199</v>
      </c>
      <c r="L182" s="162">
        <v>1.5487787116279701E-3</v>
      </c>
      <c r="M182" s="141">
        <v>34256.295047987798</v>
      </c>
      <c r="N182" s="162">
        <v>0.33188336525453599</v>
      </c>
      <c r="O182" s="138">
        <v>289931.40924490301</v>
      </c>
      <c r="P182" s="162">
        <v>0.33018096589864498</v>
      </c>
      <c r="Q182" s="164">
        <v>269373.08970900002</v>
      </c>
      <c r="R182" s="141">
        <v>0.39884989203900001</v>
      </c>
      <c r="S182" s="165">
        <v>17789.563088899999</v>
      </c>
      <c r="T182" s="163">
        <v>7.6926475093300001E-2</v>
      </c>
      <c r="U182" s="138">
        <v>307720.97233381198</v>
      </c>
      <c r="V182" s="162">
        <v>0.27717137295913002</v>
      </c>
      <c r="W182" s="163">
        <v>1971.08288020738</v>
      </c>
      <c r="X182" s="162">
        <v>1.9103858960476301E-2</v>
      </c>
      <c r="Y182" s="140">
        <v>17067.1498481776</v>
      </c>
      <c r="Z182" s="162">
        <v>1.9446331710619099E-2</v>
      </c>
      <c r="AA182" s="175">
        <v>114874.050988</v>
      </c>
      <c r="AB182" s="141">
        <v>0.17008938876499999</v>
      </c>
      <c r="AC182" s="165">
        <v>10971.8404777</v>
      </c>
      <c r="AD182" s="163">
        <v>4.7293791085499998E-2</v>
      </c>
      <c r="AE182" s="140">
        <v>28038.990325889201</v>
      </c>
      <c r="AF182" s="162">
        <v>2.52926854775803E-2</v>
      </c>
    </row>
    <row r="183" spans="1:32">
      <c r="B183" s="97" t="s">
        <v>132</v>
      </c>
      <c r="C183" s="111">
        <v>141831.81841661301</v>
      </c>
      <c r="D183" s="108">
        <v>8.5341482021103601E-2</v>
      </c>
      <c r="E183" s="183">
        <v>8189076.4350421904</v>
      </c>
      <c r="F183" s="184">
        <v>7.4283608187365596E-2</v>
      </c>
      <c r="G183" s="185">
        <v>2442650.0967299999</v>
      </c>
      <c r="H183" s="184">
        <v>2.0875305089600001E-2</v>
      </c>
      <c r="I183" s="189">
        <v>299140.39122699999</v>
      </c>
      <c r="J183" s="184">
        <v>2.31170693436E-2</v>
      </c>
      <c r="K183" s="167">
        <v>8488216.8262687493</v>
      </c>
      <c r="L183" s="168">
        <v>6.8888897062557505E-2</v>
      </c>
      <c r="M183" s="169">
        <v>110697.460254283</v>
      </c>
      <c r="N183" s="168">
        <v>6.6309740494358504E-2</v>
      </c>
      <c r="O183" s="149">
        <v>2470973.2728208001</v>
      </c>
      <c r="P183" s="168">
        <v>2.2370330767358702E-2</v>
      </c>
      <c r="Q183" s="170">
        <v>3631299.5724399998</v>
      </c>
      <c r="R183" s="171">
        <v>3.1033700352299999E-2</v>
      </c>
      <c r="S183" s="170">
        <v>218798.66161400001</v>
      </c>
      <c r="T183" s="172">
        <v>1.6872991529999999E-2</v>
      </c>
      <c r="U183" s="167">
        <v>2689771.9344352102</v>
      </c>
      <c r="V183" s="168">
        <v>2.1792961160327799E-2</v>
      </c>
      <c r="W183" s="171">
        <v>8151.8614787173701</v>
      </c>
      <c r="X183" s="168">
        <v>4.8807964424044999E-3</v>
      </c>
      <c r="Y183" s="169">
        <v>196245.21910081999</v>
      </c>
      <c r="Z183" s="168">
        <v>1.7760600568596399E-3</v>
      </c>
      <c r="AA183" s="168">
        <v>2328951.2618900002</v>
      </c>
      <c r="AB183" s="172">
        <v>1.9903621593E-2</v>
      </c>
      <c r="AC183" s="173">
        <v>202141.194166</v>
      </c>
      <c r="AD183" s="172">
        <v>1.55252528762E-2</v>
      </c>
      <c r="AE183" s="149">
        <v>398386.41326731798</v>
      </c>
      <c r="AF183" s="168">
        <v>3.2281304305050002E-3</v>
      </c>
    </row>
    <row r="184" spans="1:32">
      <c r="A184">
        <v>2000</v>
      </c>
      <c r="B184" s="98" t="s">
        <v>115</v>
      </c>
      <c r="C184" s="112">
        <v>19164.5344968094</v>
      </c>
      <c r="D184" s="104">
        <v>4.1316354262745603E-2</v>
      </c>
      <c r="E184" s="102">
        <v>1642234.3000809799</v>
      </c>
      <c r="F184" s="101">
        <v>4.13161781723742E-2</v>
      </c>
      <c r="G184" s="130">
        <v>83853.346818100006</v>
      </c>
      <c r="H184" s="101">
        <v>5.2347634972999997E-3</v>
      </c>
      <c r="I184" s="130">
        <v>9319.7137652700003</v>
      </c>
      <c r="J184" s="101">
        <v>8.2719869999999997E-3</v>
      </c>
      <c r="K184" s="134">
        <v>1651554.01384625</v>
      </c>
      <c r="L184" s="162">
        <v>4.0388143976569098E-2</v>
      </c>
      <c r="M184" s="141">
        <v>1534.4699438186401</v>
      </c>
      <c r="N184" s="162">
        <v>3.30787978047048E-3</v>
      </c>
      <c r="O184" s="140">
        <v>131490.770387503</v>
      </c>
      <c r="P184" s="162">
        <v>3.3078659840777998E-3</v>
      </c>
      <c r="Q184" s="165">
        <v>39290.002153100002</v>
      </c>
      <c r="R184" s="162">
        <v>2.4527066066700001E-3</v>
      </c>
      <c r="S184" s="176">
        <v>3787.1442190399998</v>
      </c>
      <c r="T184" s="162">
        <v>3.3478882358799998E-3</v>
      </c>
      <c r="U184" s="140">
        <v>135277.91460654099</v>
      </c>
      <c r="V184" s="162">
        <v>3.3082177523526598E-3</v>
      </c>
      <c r="W184" s="162">
        <v>57.864073262108199</v>
      </c>
      <c r="X184" s="162">
        <v>1.2475420236467201E-4</v>
      </c>
      <c r="Y184" s="141">
        <v>4958.3255958280997</v>
      </c>
      <c r="Z184" s="162">
        <v>1.2475056794200801E-4</v>
      </c>
      <c r="AA184" s="176">
        <v>1260.7047309100001</v>
      </c>
      <c r="AB184" s="177">
        <v>7.8698802840000004E-5</v>
      </c>
      <c r="AC184" s="134">
        <v>61.909133713599999</v>
      </c>
      <c r="AD184" s="177">
        <v>5.4105560682900002E-5</v>
      </c>
      <c r="AE184" s="141">
        <v>5020.2347295416903</v>
      </c>
      <c r="AF184" s="162">
        <v>1.22798983126322E-4</v>
      </c>
    </row>
    <row r="185" spans="1:32">
      <c r="B185" s="98" t="s">
        <v>116</v>
      </c>
      <c r="C185" s="107">
        <v>3047.3088119035001</v>
      </c>
      <c r="D185" s="104">
        <v>8.4762483019031998E-2</v>
      </c>
      <c r="E185" s="102">
        <v>246178.342233134</v>
      </c>
      <c r="F185" s="101">
        <v>8.4763130690757596E-2</v>
      </c>
      <c r="G185" s="130">
        <v>38750.981421199998</v>
      </c>
      <c r="H185" s="101">
        <v>2.3421433850100001E-3</v>
      </c>
      <c r="I185" s="130">
        <v>5058.3822663800001</v>
      </c>
      <c r="J185" s="182">
        <v>4.0755010392399997E-3</v>
      </c>
      <c r="K185" s="140">
        <v>251236.72449950999</v>
      </c>
      <c r="L185" s="162">
        <v>6.0480478547448598E-2</v>
      </c>
      <c r="M185" s="163">
        <v>277.68679855705699</v>
      </c>
      <c r="N185" s="162">
        <v>7.7258479087878203E-3</v>
      </c>
      <c r="O185" s="141">
        <v>22432.423163608401</v>
      </c>
      <c r="P185" s="162">
        <v>7.7256860369025997E-3</v>
      </c>
      <c r="Q185" s="164">
        <v>100821.11618</v>
      </c>
      <c r="R185" s="162">
        <v>6.0936586095900001E-3</v>
      </c>
      <c r="S185" s="165">
        <v>7239.7267422900004</v>
      </c>
      <c r="T185" s="162">
        <v>5.8011646466500002E-3</v>
      </c>
      <c r="U185" s="140">
        <v>29672.149905894399</v>
      </c>
      <c r="V185" s="162">
        <v>7.1376956369706597E-3</v>
      </c>
      <c r="W185" s="162">
        <v>17.9422896402465</v>
      </c>
      <c r="X185" s="162">
        <v>4.9913607210196097E-4</v>
      </c>
      <c r="Y185" s="163">
        <v>1449.33718201845</v>
      </c>
      <c r="Z185" s="162">
        <v>4.9909183003359601E-4</v>
      </c>
      <c r="AA185" s="164">
        <v>14068.8540037</v>
      </c>
      <c r="AB185" s="162">
        <v>8.5032828728000005E-4</v>
      </c>
      <c r="AC185" s="165">
        <v>671.31368180699997</v>
      </c>
      <c r="AD185" s="162">
        <v>5.3290436737999996E-4</v>
      </c>
      <c r="AE185" s="141">
        <v>2120.65086382565</v>
      </c>
      <c r="AF185" s="162">
        <v>5.0909665963094796E-4</v>
      </c>
    </row>
    <row r="186" spans="1:32">
      <c r="B186" s="98" t="s">
        <v>117</v>
      </c>
      <c r="C186" s="107">
        <v>640.68467033130003</v>
      </c>
      <c r="D186" s="104">
        <v>3.9957224531445401E-2</v>
      </c>
      <c r="E186" s="114">
        <v>48353.094931856103</v>
      </c>
      <c r="F186" s="101">
        <v>3.9956797065096E-2</v>
      </c>
      <c r="G186" s="101">
        <v>5858.4557200099998</v>
      </c>
      <c r="H186" s="101">
        <v>4.0883483511600002E-4</v>
      </c>
      <c r="I186" s="145">
        <v>929.69922824399998</v>
      </c>
      <c r="J186" s="101">
        <v>8.0651820073299998E-4</v>
      </c>
      <c r="K186" s="140">
        <v>49282.794160100297</v>
      </c>
      <c r="L186" s="162">
        <v>2.0863524680411701E-2</v>
      </c>
      <c r="M186" s="162">
        <v>279.31777833910598</v>
      </c>
      <c r="N186" s="162">
        <v>1.7440751528817099E-2</v>
      </c>
      <c r="O186" s="141">
        <v>21080.5531365323</v>
      </c>
      <c r="P186" s="162">
        <v>1.7440704240428598E-2</v>
      </c>
      <c r="Q186" s="164">
        <v>120541.414945</v>
      </c>
      <c r="R186" s="162">
        <v>8.4120478317200008E-3</v>
      </c>
      <c r="S186" s="165">
        <v>8036.0244106399996</v>
      </c>
      <c r="T186" s="163">
        <v>6.9493210888700004E-3</v>
      </c>
      <c r="U186" s="140">
        <v>29116.577547176901</v>
      </c>
      <c r="V186" s="162">
        <v>1.23174444733418E-2</v>
      </c>
      <c r="W186" s="163">
        <v>44.108109507341801</v>
      </c>
      <c r="X186" s="162">
        <v>2.7516550937710699E-3</v>
      </c>
      <c r="Y186" s="138">
        <v>3328.70235081891</v>
      </c>
      <c r="Z186" s="162">
        <v>2.7514770226305901E-3</v>
      </c>
      <c r="AA186" s="165">
        <v>50673.374585400001</v>
      </c>
      <c r="AB186" s="162">
        <v>3.5362290110099999E-3</v>
      </c>
      <c r="AC186" s="176">
        <v>2601.1593160000002</v>
      </c>
      <c r="AD186" s="162">
        <v>2.24048937827E-3</v>
      </c>
      <c r="AE186" s="141">
        <v>5929.8616671845002</v>
      </c>
      <c r="AF186" s="162">
        <v>2.5020039340501801E-3</v>
      </c>
    </row>
    <row r="187" spans="1:32">
      <c r="B187" s="98" t="s">
        <v>118</v>
      </c>
      <c r="C187" s="107">
        <v>789.53381932040202</v>
      </c>
      <c r="D187" s="104">
        <v>4.3652659949380897E-2</v>
      </c>
      <c r="E187" s="101">
        <v>55574.301373178001</v>
      </c>
      <c r="F187" s="101">
        <v>4.3641294245458498E-2</v>
      </c>
      <c r="G187" s="130">
        <v>74147.654923800001</v>
      </c>
      <c r="H187" s="101">
        <v>5.7663516629300002E-3</v>
      </c>
      <c r="I187" s="145">
        <v>6365.1561633199999</v>
      </c>
      <c r="J187" s="101">
        <v>5.4507078852099999E-3</v>
      </c>
      <c r="K187" s="140">
        <v>61939.457536502698</v>
      </c>
      <c r="L187" s="162">
        <v>2.5355792568964901E-2</v>
      </c>
      <c r="M187" s="163">
        <v>508.861838681405</v>
      </c>
      <c r="N187" s="162">
        <v>2.7762435612688399E-2</v>
      </c>
      <c r="O187" s="134">
        <v>35826.487307699201</v>
      </c>
      <c r="P187" s="162">
        <v>2.7761540274206301E-2</v>
      </c>
      <c r="Q187" s="164">
        <v>199319.40442599999</v>
      </c>
      <c r="R187" s="163">
        <v>1.5500771219899999E-2</v>
      </c>
      <c r="S187" s="165">
        <v>12369.380300999999</v>
      </c>
      <c r="T187" s="163">
        <v>1.0564324979200001E-2</v>
      </c>
      <c r="U187" s="140">
        <v>48195.8676086704</v>
      </c>
      <c r="V187" s="162">
        <v>1.9583151752781899E-2</v>
      </c>
      <c r="W187" s="162">
        <v>82.617913851352796</v>
      </c>
      <c r="X187" s="162">
        <v>4.5068292131827696E-3</v>
      </c>
      <c r="Y187" s="141">
        <v>5816.4142441290496</v>
      </c>
      <c r="Z187" s="162">
        <v>4.5064415223692702E-3</v>
      </c>
      <c r="AA187" s="164">
        <v>113606.95314</v>
      </c>
      <c r="AB187" s="162">
        <v>8.83504909729E-3</v>
      </c>
      <c r="AC187" s="165">
        <v>6551.7805245</v>
      </c>
      <c r="AD187" s="162">
        <v>5.5798831687599998E-3</v>
      </c>
      <c r="AE187" s="141">
        <v>12368.194768625601</v>
      </c>
      <c r="AF187" s="162">
        <v>5.0249840610342399E-3</v>
      </c>
    </row>
    <row r="188" spans="1:32">
      <c r="B188" s="98" t="s">
        <v>119</v>
      </c>
      <c r="C188" s="107">
        <v>7006.9457871993</v>
      </c>
      <c r="D188" s="104">
        <v>0.23848826890588001</v>
      </c>
      <c r="E188" s="102">
        <v>458119.89584956103</v>
      </c>
      <c r="F188" s="101">
        <v>0.238472295293777</v>
      </c>
      <c r="G188" s="145">
        <v>353586.52901100001</v>
      </c>
      <c r="H188" s="101">
        <v>3.1351873289399999E-2</v>
      </c>
      <c r="I188" s="101">
        <v>30883.4375291</v>
      </c>
      <c r="J188" s="101">
        <v>2.66297154534E-2</v>
      </c>
      <c r="K188" s="140">
        <v>489003.33337862103</v>
      </c>
      <c r="L188" s="162">
        <v>0.15838223154071299</v>
      </c>
      <c r="M188" s="163">
        <v>728.43989106283504</v>
      </c>
      <c r="N188" s="162">
        <v>2.5044237939895499E-2</v>
      </c>
      <c r="O188" s="138">
        <v>47629.476802774901</v>
      </c>
      <c r="P188" s="162">
        <v>2.5044336169965702E-2</v>
      </c>
      <c r="Q188" s="164">
        <v>162525.869573</v>
      </c>
      <c r="R188" s="141">
        <v>1.4410888509699999E-2</v>
      </c>
      <c r="S188" s="165">
        <v>10364.0453927</v>
      </c>
      <c r="T188" s="162">
        <v>8.9281726389500004E-3</v>
      </c>
      <c r="U188" s="140">
        <v>57993.522195429599</v>
      </c>
      <c r="V188" s="162">
        <v>1.8898848663504501E-2</v>
      </c>
      <c r="W188" s="163">
        <v>68.797556906586806</v>
      </c>
      <c r="X188" s="162">
        <v>2.36606867265675E-3</v>
      </c>
      <c r="Y188" s="138">
        <v>4497.4226362621903</v>
      </c>
      <c r="Z188" s="162">
        <v>2.36557907061773E-3</v>
      </c>
      <c r="AA188" s="164">
        <v>154095.69794000001</v>
      </c>
      <c r="AB188" s="163">
        <v>1.3663401419399999E-2</v>
      </c>
      <c r="AC188" s="165">
        <v>10260.775692699999</v>
      </c>
      <c r="AD188" s="140">
        <v>8.8120402184999995E-3</v>
      </c>
      <c r="AE188" s="140">
        <v>14758.1983289295</v>
      </c>
      <c r="AF188" s="162">
        <v>4.82332244403066E-3</v>
      </c>
    </row>
    <row r="189" spans="1:32">
      <c r="B189" s="98" t="s">
        <v>120</v>
      </c>
      <c r="C189" s="107">
        <v>20564.232532575301</v>
      </c>
      <c r="D189" s="104">
        <v>0.47353180848943899</v>
      </c>
      <c r="E189" s="102">
        <v>1245056.9354225199</v>
      </c>
      <c r="F189" s="101">
        <v>0.47353572284989798</v>
      </c>
      <c r="G189" s="145">
        <v>537771.40984600002</v>
      </c>
      <c r="H189" s="101">
        <v>5.5786782435200001E-2</v>
      </c>
      <c r="I189" s="101">
        <v>57211.248732799999</v>
      </c>
      <c r="J189" s="101">
        <v>5.0781752900599997E-2</v>
      </c>
      <c r="K189" s="138">
        <v>1302268.1841553201</v>
      </c>
      <c r="L189" s="162">
        <v>0.34565672200929298</v>
      </c>
      <c r="M189" s="163">
        <v>787.19220961180497</v>
      </c>
      <c r="N189" s="162">
        <v>1.85710499010849E-2</v>
      </c>
      <c r="O189" s="140">
        <v>47660.222596712003</v>
      </c>
      <c r="P189" s="162">
        <v>1.8571138481070001E-2</v>
      </c>
      <c r="Q189" s="164">
        <v>167538.94561699999</v>
      </c>
      <c r="R189" s="163">
        <v>1.7380001556900001E-2</v>
      </c>
      <c r="S189" s="165">
        <v>10586.2366666</v>
      </c>
      <c r="T189" s="163">
        <v>9.3847929682899997E-3</v>
      </c>
      <c r="U189" s="140">
        <v>58246.459263310397</v>
      </c>
      <c r="V189" s="162">
        <v>1.5719785334335001E-2</v>
      </c>
      <c r="W189" s="162">
        <v>108.971548711989</v>
      </c>
      <c r="X189" s="162">
        <v>2.5705405233526399E-3</v>
      </c>
      <c r="Y189" s="163">
        <v>6598.0840650803002</v>
      </c>
      <c r="Z189" s="162">
        <v>2.57072715469842E-3</v>
      </c>
      <c r="AA189" s="164">
        <v>185994.962455</v>
      </c>
      <c r="AB189" s="163">
        <v>1.92945459756E-2</v>
      </c>
      <c r="AC189" s="165">
        <v>13917.1041952</v>
      </c>
      <c r="AD189" s="163">
        <v>1.2299057649399999E-2</v>
      </c>
      <c r="AE189" s="141">
        <v>20515.188260302501</v>
      </c>
      <c r="AF189" s="162">
        <v>5.5469025822383403E-3</v>
      </c>
    </row>
    <row r="190" spans="1:32">
      <c r="B190" s="98" t="s">
        <v>121</v>
      </c>
      <c r="C190" s="107">
        <v>23889.8605150291</v>
      </c>
      <c r="D190" s="104">
        <v>0.52285815817546399</v>
      </c>
      <c r="E190" s="102">
        <v>1330067.1295797599</v>
      </c>
      <c r="F190" s="101">
        <v>0.52285736940967498</v>
      </c>
      <c r="G190" s="145">
        <v>487607.21492900001</v>
      </c>
      <c r="H190" s="101">
        <v>6.1098648528600003E-2</v>
      </c>
      <c r="I190" s="101">
        <v>57235.860967799999</v>
      </c>
      <c r="J190" s="101">
        <v>5.5180738282E-2</v>
      </c>
      <c r="K190" s="138">
        <v>1387302.9905475399</v>
      </c>
      <c r="L190" s="162">
        <v>0.38665009409460299</v>
      </c>
      <c r="M190" s="163">
        <v>1100.3187294189099</v>
      </c>
      <c r="N190" s="162">
        <v>2.4221293549911201E-2</v>
      </c>
      <c r="O190" s="141">
        <v>61261.776207356197</v>
      </c>
      <c r="P190" s="162">
        <v>2.4221857724163801E-2</v>
      </c>
      <c r="Q190" s="164">
        <v>165178.13389299999</v>
      </c>
      <c r="R190" s="141">
        <v>2.0697311203700001E-2</v>
      </c>
      <c r="S190" s="165">
        <v>10449.4474778</v>
      </c>
      <c r="T190" s="163">
        <v>1.00512417413E-2</v>
      </c>
      <c r="U190" s="140">
        <v>71711.223685124103</v>
      </c>
      <c r="V190" s="162">
        <v>2.00662012350371E-2</v>
      </c>
      <c r="W190" s="162">
        <v>106.897440176157</v>
      </c>
      <c r="X190" s="162">
        <v>2.3547856950645301E-3</v>
      </c>
      <c r="Y190" s="141">
        <v>5951.4657120551301</v>
      </c>
      <c r="Z190" s="162">
        <v>2.35476206247457E-3</v>
      </c>
      <c r="AA190" s="164">
        <v>196573.62489199999</v>
      </c>
      <c r="AB190" s="163">
        <v>2.46312350779E-2</v>
      </c>
      <c r="AC190" s="165">
        <v>15982.484346900001</v>
      </c>
      <c r="AD190" s="163">
        <v>1.53353991755E-2</v>
      </c>
      <c r="AE190" s="140">
        <v>21933.9500589532</v>
      </c>
      <c r="AF190" s="162">
        <v>6.1520695265207502E-3</v>
      </c>
    </row>
    <row r="191" spans="1:32">
      <c r="B191" s="98" t="s">
        <v>122</v>
      </c>
      <c r="C191" s="109">
        <v>21182.481565426599</v>
      </c>
      <c r="D191" s="104">
        <v>0.487183714517258</v>
      </c>
      <c r="E191" s="102">
        <v>1075637.5079892001</v>
      </c>
      <c r="F191" s="101">
        <v>0.48718088255459902</v>
      </c>
      <c r="G191" s="145">
        <v>379016.32792700001</v>
      </c>
      <c r="H191" s="101">
        <v>5.8916804491299997E-2</v>
      </c>
      <c r="I191" s="101">
        <v>52736.436080300002</v>
      </c>
      <c r="J191" s="101">
        <v>5.7678576504200003E-2</v>
      </c>
      <c r="K191" s="138">
        <v>1128373.94406946</v>
      </c>
      <c r="L191" s="162">
        <v>0.36044804877659098</v>
      </c>
      <c r="M191" s="141">
        <v>1512.1508035739901</v>
      </c>
      <c r="N191" s="162">
        <v>3.49968353340534E-2</v>
      </c>
      <c r="O191" s="140">
        <v>76788.305456040005</v>
      </c>
      <c r="P191" s="162">
        <v>3.4997467901009903E-2</v>
      </c>
      <c r="Q191" s="164">
        <v>170719.793699</v>
      </c>
      <c r="R191" s="141">
        <v>2.65378334336E-2</v>
      </c>
      <c r="S191" s="165">
        <v>10846.5085559</v>
      </c>
      <c r="T191" s="163">
        <v>1.18478861811E-2</v>
      </c>
      <c r="U191" s="140">
        <v>87634.814011965602</v>
      </c>
      <c r="V191" s="162">
        <v>2.8121735865580401E-2</v>
      </c>
      <c r="W191" s="162">
        <v>114.62892263146</v>
      </c>
      <c r="X191" s="162">
        <v>2.65323821802909E-3</v>
      </c>
      <c r="Y191" s="141">
        <v>5821.5298285948902</v>
      </c>
      <c r="Z191" s="162">
        <v>2.6535490126715698E-3</v>
      </c>
      <c r="AA191" s="164">
        <v>195898.66755300001</v>
      </c>
      <c r="AB191" s="163">
        <v>3.04517895131E-2</v>
      </c>
      <c r="AC191" s="165">
        <v>16867.299721300002</v>
      </c>
      <c r="AD191" s="163">
        <v>1.83871435386E-2</v>
      </c>
      <c r="AE191" s="138">
        <v>22688.829549943799</v>
      </c>
      <c r="AF191" s="162">
        <v>7.3221023782893803E-3</v>
      </c>
    </row>
    <row r="192" spans="1:32">
      <c r="B192" s="98" t="s">
        <v>123</v>
      </c>
      <c r="C192" s="107">
        <v>17098.159578172799</v>
      </c>
      <c r="D192" s="104">
        <v>0.42819042130523299</v>
      </c>
      <c r="E192" s="115">
        <v>784550.32152435498</v>
      </c>
      <c r="F192" s="101">
        <v>0.42818340971334101</v>
      </c>
      <c r="G192" s="145">
        <v>250396.246151</v>
      </c>
      <c r="H192" s="101">
        <v>4.8692910575700001E-2</v>
      </c>
      <c r="I192" s="115">
        <v>38117.226442699997</v>
      </c>
      <c r="J192" s="101">
        <v>4.85215383237E-2</v>
      </c>
      <c r="K192" s="134">
        <v>822667.54796708003</v>
      </c>
      <c r="L192" s="162">
        <v>0.313731077758794</v>
      </c>
      <c r="M192" s="141">
        <v>2221.1219474548602</v>
      </c>
      <c r="N192" s="162">
        <v>5.4971738989428198E-2</v>
      </c>
      <c r="O192" s="140">
        <v>101920.608896094</v>
      </c>
      <c r="P192" s="162">
        <v>5.4973079889330798E-2</v>
      </c>
      <c r="Q192" s="164">
        <v>244351.11069100001</v>
      </c>
      <c r="R192" s="163">
        <v>4.7517385651500002E-2</v>
      </c>
      <c r="S192" s="165">
        <v>12869.3904226</v>
      </c>
      <c r="T192" s="163">
        <v>1.63734787233E-2</v>
      </c>
      <c r="U192" s="140">
        <v>114789.99931873599</v>
      </c>
      <c r="V192" s="162">
        <v>4.3436387525247401E-2</v>
      </c>
      <c r="W192" s="163">
        <v>219.142602687329</v>
      </c>
      <c r="X192" s="162">
        <v>5.4223042218000403E-3</v>
      </c>
      <c r="Y192" s="140">
        <v>10056.0242636107</v>
      </c>
      <c r="Z192" s="162">
        <v>5.4225585109742699E-3</v>
      </c>
      <c r="AA192" s="164">
        <v>191960.783303</v>
      </c>
      <c r="AB192" s="163">
        <v>3.7329357152600003E-2</v>
      </c>
      <c r="AC192" s="165">
        <v>17463.3578782</v>
      </c>
      <c r="AD192" s="163">
        <v>2.21583883308E-2</v>
      </c>
      <c r="AE192" s="140">
        <v>27519.382141792201</v>
      </c>
      <c r="AF192" s="162">
        <v>1.0464094924247699E-2</v>
      </c>
    </row>
    <row r="193" spans="1:32">
      <c r="B193" s="98" t="s">
        <v>124</v>
      </c>
      <c r="C193" s="107">
        <v>12609.8165105102</v>
      </c>
      <c r="D193" s="104">
        <v>0.33174091745369</v>
      </c>
      <c r="E193" s="102">
        <v>517491.59190161002</v>
      </c>
      <c r="F193" s="101">
        <v>0.33174276804471697</v>
      </c>
      <c r="G193" s="145">
        <v>150417.38760799999</v>
      </c>
      <c r="H193" s="101">
        <v>3.64437746526E-2</v>
      </c>
      <c r="I193" s="145">
        <v>27984.2418062</v>
      </c>
      <c r="J193" s="101">
        <v>4.1091977884100003E-2</v>
      </c>
      <c r="K193" s="138">
        <v>545475.833707763</v>
      </c>
      <c r="L193" s="162">
        <v>0.242642507924236</v>
      </c>
      <c r="M193" s="141">
        <v>3237.5565151300498</v>
      </c>
      <c r="N193" s="162">
        <v>8.3988696857633299E-2</v>
      </c>
      <c r="O193" s="134">
        <v>132862.609665781</v>
      </c>
      <c r="P193" s="162">
        <v>8.3987410224714495E-2</v>
      </c>
      <c r="Q193" s="164">
        <v>265615.435039</v>
      </c>
      <c r="R193" s="163">
        <v>6.4354499155499997E-2</v>
      </c>
      <c r="S193" s="164">
        <v>14037.3727887</v>
      </c>
      <c r="T193" s="163">
        <v>2.0560972603100001E-2</v>
      </c>
      <c r="U193" s="140">
        <v>146899.98245449399</v>
      </c>
      <c r="V193" s="162">
        <v>6.4786445126117295E-2</v>
      </c>
      <c r="W193" s="163">
        <v>324.22747648242199</v>
      </c>
      <c r="X193" s="162">
        <v>8.4122060084645001E-3</v>
      </c>
      <c r="Y193" s="141">
        <v>13305.564198107801</v>
      </c>
      <c r="Z193" s="162">
        <v>8.4120397469663408E-3</v>
      </c>
      <c r="AA193" s="164">
        <v>193417.00572399999</v>
      </c>
      <c r="AB193" s="163">
        <v>4.6861942454699997E-2</v>
      </c>
      <c r="AC193" s="165">
        <v>18392.993920199999</v>
      </c>
      <c r="AD193" s="141">
        <v>2.68612822951E-2</v>
      </c>
      <c r="AE193" s="141">
        <v>31698.558118258501</v>
      </c>
      <c r="AF193" s="162">
        <v>1.4052303506215899E-2</v>
      </c>
    </row>
    <row r="194" spans="1:32">
      <c r="B194" s="98" t="s">
        <v>125</v>
      </c>
      <c r="C194" s="107">
        <v>7753.0776205595002</v>
      </c>
      <c r="D194" s="104">
        <v>0.20860364684100199</v>
      </c>
      <c r="E194" s="114">
        <v>281302.39571444399</v>
      </c>
      <c r="F194" s="101">
        <v>0.20860362463694099</v>
      </c>
      <c r="G194" s="130">
        <v>79748.302958800006</v>
      </c>
      <c r="H194" s="101">
        <v>2.54087832026E-2</v>
      </c>
      <c r="I194" s="101">
        <v>15078.446030999999</v>
      </c>
      <c r="J194" s="101">
        <v>2.7163168579400002E-2</v>
      </c>
      <c r="K194" s="138">
        <v>296380.84174540802</v>
      </c>
      <c r="L194" s="162">
        <v>0.15509194558734399</v>
      </c>
      <c r="M194" s="141">
        <v>4753.1331357847603</v>
      </c>
      <c r="N194" s="162">
        <v>0.12502661172616</v>
      </c>
      <c r="O194" s="140">
        <v>172452.63616660101</v>
      </c>
      <c r="P194" s="162">
        <v>0.125023897357219</v>
      </c>
      <c r="Q194" s="164">
        <v>266141.00363400002</v>
      </c>
      <c r="R194" s="163">
        <v>8.4795735400999994E-2</v>
      </c>
      <c r="S194" s="165">
        <v>14327.101398700001</v>
      </c>
      <c r="T194" s="163">
        <v>2.5767171120100001E-2</v>
      </c>
      <c r="U194" s="140">
        <v>186779.737565335</v>
      </c>
      <c r="V194" s="162">
        <v>9.6296988653321702E-2</v>
      </c>
      <c r="W194" s="138">
        <v>499.13237049547001</v>
      </c>
      <c r="X194" s="162">
        <v>1.3125569124138601E-2</v>
      </c>
      <c r="Y194" s="141">
        <v>18109.487519928101</v>
      </c>
      <c r="Z194" s="162">
        <v>1.3125299287318299E-2</v>
      </c>
      <c r="AA194" s="164">
        <v>186131.27338699999</v>
      </c>
      <c r="AB194" s="163">
        <v>5.9303696042800003E-2</v>
      </c>
      <c r="AC194" s="165">
        <v>18039.3647145</v>
      </c>
      <c r="AD194" s="163">
        <v>3.2296747231100001E-2</v>
      </c>
      <c r="AE194" s="140">
        <v>36148.852234477097</v>
      </c>
      <c r="AF194" s="162">
        <v>1.8724248294528401E-2</v>
      </c>
    </row>
    <row r="195" spans="1:32">
      <c r="B195" s="98" t="s">
        <v>126</v>
      </c>
      <c r="C195" s="107">
        <v>4985.6264207916001</v>
      </c>
      <c r="D195" s="104">
        <v>0.125958625080415</v>
      </c>
      <c r="E195" s="102">
        <v>157277.553238697</v>
      </c>
      <c r="F195" s="101">
        <v>0.125958625080415</v>
      </c>
      <c r="G195" s="130">
        <v>57264.774157400003</v>
      </c>
      <c r="H195" s="101">
        <v>2.1870895300100002E-2</v>
      </c>
      <c r="I195" s="130">
        <v>10261.930348</v>
      </c>
      <c r="J195" s="101">
        <v>2.0826121585499999E-2</v>
      </c>
      <c r="K195" s="138">
        <v>167539.48358666399</v>
      </c>
      <c r="L195" s="162">
        <v>9.5821894866288698E-2</v>
      </c>
      <c r="M195" s="163">
        <v>6517.6760008031597</v>
      </c>
      <c r="N195" s="162">
        <v>0.16105316418596399</v>
      </c>
      <c r="O195" s="140">
        <v>205607.89110350801</v>
      </c>
      <c r="P195" s="162">
        <v>0.16105316418596399</v>
      </c>
      <c r="Q195" s="164">
        <v>303205.67582499998</v>
      </c>
      <c r="R195" s="141">
        <v>0.11580197628</v>
      </c>
      <c r="S195" s="165">
        <v>16929.787986200001</v>
      </c>
      <c r="T195" s="163">
        <v>3.4268584379800002E-2</v>
      </c>
      <c r="U195" s="140">
        <v>222537.67908973299</v>
      </c>
      <c r="V195" s="162">
        <v>0.12537748622096001</v>
      </c>
      <c r="W195" s="141">
        <v>551.49468622994902</v>
      </c>
      <c r="X195" s="162">
        <v>1.3622472038890899E-2</v>
      </c>
      <c r="Y195" s="141">
        <v>17397.5600162632</v>
      </c>
      <c r="Z195" s="162">
        <v>1.3622472038890899E-2</v>
      </c>
      <c r="AA195" s="164">
        <v>194651.26882200001</v>
      </c>
      <c r="AB195" s="163">
        <v>7.4342274379399997E-2</v>
      </c>
      <c r="AC195" s="165">
        <v>18768.437839599999</v>
      </c>
      <c r="AD195" s="163">
        <v>3.7791001399100001E-2</v>
      </c>
      <c r="AE195" s="140">
        <v>36165.997855839501</v>
      </c>
      <c r="AF195" s="162">
        <v>2.0473391888666599E-2</v>
      </c>
    </row>
    <row r="196" spans="1:32">
      <c r="B196" s="98" t="s">
        <v>127</v>
      </c>
      <c r="C196" s="107">
        <v>3358.024790471</v>
      </c>
      <c r="D196" s="104">
        <v>7.3328347101871E-2</v>
      </c>
      <c r="E196" s="114">
        <v>90420.975218609601</v>
      </c>
      <c r="F196" s="101">
        <v>7.3329358474859996E-2</v>
      </c>
      <c r="G196" s="130">
        <v>39925.300606800003</v>
      </c>
      <c r="H196" s="101">
        <v>1.9669235158700001E-2</v>
      </c>
      <c r="I196" s="101">
        <v>6937.5873529700002</v>
      </c>
      <c r="J196" s="101">
        <v>1.5942654445599998E-2</v>
      </c>
      <c r="K196" s="140">
        <v>97358.562571583301</v>
      </c>
      <c r="L196" s="162">
        <v>5.8131179917496001E-2</v>
      </c>
      <c r="M196" s="141">
        <v>9857.6042447870695</v>
      </c>
      <c r="N196" s="162">
        <v>0.210753421619644</v>
      </c>
      <c r="O196" s="138">
        <v>265421.26548710797</v>
      </c>
      <c r="P196" s="162">
        <v>0.21074632981782901</v>
      </c>
      <c r="Q196" s="164">
        <v>332446.97237500001</v>
      </c>
      <c r="R196" s="141">
        <v>0.163780278147</v>
      </c>
      <c r="S196" s="165">
        <v>19026.452998699999</v>
      </c>
      <c r="T196" s="163">
        <v>4.3623843032299998E-2</v>
      </c>
      <c r="U196" s="138">
        <v>284447.71848577302</v>
      </c>
      <c r="V196" s="162">
        <v>0.16733652538813501</v>
      </c>
      <c r="W196" s="141">
        <v>798.55329330208201</v>
      </c>
      <c r="X196" s="162">
        <v>1.70886625227086E-2</v>
      </c>
      <c r="Y196" s="141">
        <v>21501.1721747712</v>
      </c>
      <c r="Z196" s="162">
        <v>1.7087839586109901E-2</v>
      </c>
      <c r="AA196" s="164">
        <v>186614.763569</v>
      </c>
      <c r="AB196" s="138">
        <v>9.1935909164499993E-2</v>
      </c>
      <c r="AC196" s="165">
        <v>17771.098359</v>
      </c>
      <c r="AD196" s="163">
        <v>4.0533771545900002E-2</v>
      </c>
      <c r="AE196" s="141">
        <v>39272.270533722498</v>
      </c>
      <c r="AF196" s="162">
        <v>2.3209733107211899E-2</v>
      </c>
    </row>
    <row r="197" spans="1:32">
      <c r="B197" s="98" t="s">
        <v>128</v>
      </c>
      <c r="C197" s="107">
        <v>2335.6074886872998</v>
      </c>
      <c r="D197" s="104">
        <v>4.8702267281637103E-2</v>
      </c>
      <c r="E197" s="101">
        <v>52431.149299503799</v>
      </c>
      <c r="F197" s="101">
        <v>4.8704803314353298E-2</v>
      </c>
      <c r="G197" s="130">
        <v>27528.8868114</v>
      </c>
      <c r="H197" s="101">
        <v>1.89689418687E-2</v>
      </c>
      <c r="I197" s="101">
        <v>4721.3558623600002</v>
      </c>
      <c r="J197" s="101">
        <v>1.37985376004E-2</v>
      </c>
      <c r="K197" s="140">
        <v>57152.505161866997</v>
      </c>
      <c r="L197" s="162">
        <v>4.0119851658081497E-2</v>
      </c>
      <c r="M197" s="141">
        <v>11390.3500948403</v>
      </c>
      <c r="N197" s="162">
        <v>0.232811894383739</v>
      </c>
      <c r="O197" s="140">
        <v>255660.829911874</v>
      </c>
      <c r="P197" s="162">
        <v>0.23279092622393899</v>
      </c>
      <c r="Q197" s="164">
        <v>335454.37228000001</v>
      </c>
      <c r="R197" s="141">
        <v>0.23114676485800001</v>
      </c>
      <c r="S197" s="165">
        <v>19625.101104699999</v>
      </c>
      <c r="T197" s="163">
        <v>5.7111238121000003E-2</v>
      </c>
      <c r="U197" s="138">
        <v>275285.93101658602</v>
      </c>
      <c r="V197" s="162">
        <v>0.19054880295844701</v>
      </c>
      <c r="W197" s="163">
        <v>1084.6704932427201</v>
      </c>
      <c r="X197" s="162">
        <v>2.2154554630126101E-2</v>
      </c>
      <c r="Y197" s="140">
        <v>24346.6525496535</v>
      </c>
      <c r="Z197" s="162">
        <v>2.2153278014861399E-2</v>
      </c>
      <c r="AA197" s="164">
        <v>162738.48973599999</v>
      </c>
      <c r="AB197" s="141">
        <v>0.11213589963700001</v>
      </c>
      <c r="AC197" s="165">
        <v>15404.180870100001</v>
      </c>
      <c r="AD197" s="163">
        <v>4.46299639002E-2</v>
      </c>
      <c r="AE197" s="140">
        <v>39750.8334197597</v>
      </c>
      <c r="AF197" s="162">
        <v>2.7595955461217601E-2</v>
      </c>
    </row>
    <row r="198" spans="1:32">
      <c r="B198" s="98" t="s">
        <v>129</v>
      </c>
      <c r="C198" s="107">
        <v>1593.6298873855001</v>
      </c>
      <c r="D198" s="104">
        <v>2.93463635722871E-2</v>
      </c>
      <c r="E198" s="101">
        <v>28937.483192408199</v>
      </c>
      <c r="F198" s="101">
        <v>2.93503471907107E-2</v>
      </c>
      <c r="G198" s="130">
        <v>18009.473974500001</v>
      </c>
      <c r="H198" s="101">
        <v>1.6937285729499998E-2</v>
      </c>
      <c r="I198" s="101">
        <v>3101.89520885</v>
      </c>
      <c r="J198" s="101">
        <v>1.11158238934E-2</v>
      </c>
      <c r="K198" s="141">
        <v>32039.378401262798</v>
      </c>
      <c r="L198" s="162">
        <v>2.5235066028233399E-2</v>
      </c>
      <c r="M198" s="140">
        <v>14309.0266140248</v>
      </c>
      <c r="N198" s="162">
        <v>0.25861820770789801</v>
      </c>
      <c r="O198" s="140">
        <v>259768.44861016001</v>
      </c>
      <c r="P198" s="162">
        <v>0.25859616643714001</v>
      </c>
      <c r="Q198" s="164">
        <v>320224.95586500003</v>
      </c>
      <c r="R198" s="141">
        <v>0.30116051023599999</v>
      </c>
      <c r="S198" s="165">
        <v>19283.887425199999</v>
      </c>
      <c r="T198" s="163">
        <v>6.8817477948100003E-2</v>
      </c>
      <c r="U198" s="138">
        <v>279052.33603531198</v>
      </c>
      <c r="V198" s="162">
        <v>0.21680617830580401</v>
      </c>
      <c r="W198" s="141">
        <v>1012.53822645874</v>
      </c>
      <c r="X198" s="162">
        <v>1.82844733268244E-2</v>
      </c>
      <c r="Y198" s="141">
        <v>18381.3407289155</v>
      </c>
      <c r="Z198" s="162">
        <v>1.8282471931340898E-2</v>
      </c>
      <c r="AA198" s="164">
        <v>142300.067144</v>
      </c>
      <c r="AB198" s="141">
        <v>0.13382830402099999</v>
      </c>
      <c r="AC198" s="165">
        <v>13432.898764400001</v>
      </c>
      <c r="AD198" s="163">
        <v>4.7760551353000003E-2</v>
      </c>
      <c r="AE198" s="141">
        <v>31814.239493348901</v>
      </c>
      <c r="AF198" s="162">
        <v>2.4806338364256799E-2</v>
      </c>
    </row>
    <row r="199" spans="1:32">
      <c r="B199" s="98" t="s">
        <v>130</v>
      </c>
      <c r="C199" s="107">
        <v>974.32802707199903</v>
      </c>
      <c r="D199" s="104">
        <v>1.7271190703569101E-2</v>
      </c>
      <c r="E199" s="101">
        <v>13768.0280501132</v>
      </c>
      <c r="F199" s="101">
        <v>1.7276370812752101E-2</v>
      </c>
      <c r="G199" s="130">
        <v>10449.5712174</v>
      </c>
      <c r="H199" s="101">
        <v>1.4155854991500001E-2</v>
      </c>
      <c r="I199" s="101">
        <v>1763.9866452799999</v>
      </c>
      <c r="J199" s="101">
        <v>8.1242301228700003E-3</v>
      </c>
      <c r="K199" s="140">
        <v>15532.0146953892</v>
      </c>
      <c r="L199" s="162">
        <v>1.52715395161262E-2</v>
      </c>
      <c r="M199" s="140">
        <v>16838.514657401502</v>
      </c>
      <c r="N199" s="162">
        <v>0.29373359991456399</v>
      </c>
      <c r="O199" s="140">
        <v>237830.99909966899</v>
      </c>
      <c r="P199" s="162">
        <v>0.29368554233626198</v>
      </c>
      <c r="Q199" s="164">
        <v>261752.12491099999</v>
      </c>
      <c r="R199" s="141">
        <v>0.35459110887599998</v>
      </c>
      <c r="S199" s="165">
        <v>16463.517086</v>
      </c>
      <c r="T199" s="163">
        <v>7.5582062035600001E-2</v>
      </c>
      <c r="U199" s="138">
        <v>254294.51618563899</v>
      </c>
      <c r="V199" s="162">
        <v>0.24703654872210401</v>
      </c>
      <c r="W199" s="140">
        <v>1237.0194134256101</v>
      </c>
      <c r="X199" s="162">
        <v>2.15463742826595E-2</v>
      </c>
      <c r="Y199" s="140">
        <v>17474.359999599299</v>
      </c>
      <c r="Z199" s="162">
        <v>2.15458353046316E-2</v>
      </c>
      <c r="AA199" s="175">
        <v>114329.77707</v>
      </c>
      <c r="AB199" s="141">
        <v>0.15488058477</v>
      </c>
      <c r="AC199" s="165">
        <v>10847.5063343</v>
      </c>
      <c r="AD199" s="163">
        <v>4.96291809268E-2</v>
      </c>
      <c r="AE199" s="140">
        <v>28321.866333939201</v>
      </c>
      <c r="AF199" s="162">
        <v>2.75823447133423E-2</v>
      </c>
    </row>
    <row r="200" spans="1:32">
      <c r="B200" s="98" t="s">
        <v>131</v>
      </c>
      <c r="C200" s="107">
        <v>171.58956028474</v>
      </c>
      <c r="D200" s="104">
        <v>1.6435635495585801E-3</v>
      </c>
      <c r="E200" s="101">
        <v>1615.5161765360699</v>
      </c>
      <c r="F200" s="101">
        <v>1.82308421233519E-3</v>
      </c>
      <c r="G200" s="101">
        <v>1626.19979356</v>
      </c>
      <c r="H200" s="101">
        <v>2.3604407090600001E-3</v>
      </c>
      <c r="I200" s="115">
        <v>340.972272691</v>
      </c>
      <c r="J200" s="101">
        <v>1.4520484859E-3</v>
      </c>
      <c r="K200" s="141">
        <v>1956.4884492266399</v>
      </c>
      <c r="L200" s="162">
        <v>1.7428005950698999E-3</v>
      </c>
      <c r="M200" s="141">
        <v>34801.451308247502</v>
      </c>
      <c r="N200" s="162">
        <v>0.331866549650154</v>
      </c>
      <c r="O200" s="138">
        <v>294090.17097648</v>
      </c>
      <c r="P200" s="162">
        <v>0.33019450158700198</v>
      </c>
      <c r="Q200" s="164">
        <v>275650.92289599997</v>
      </c>
      <c r="R200" s="141">
        <v>0.400109333688</v>
      </c>
      <c r="S200" s="165">
        <v>18231.585814900001</v>
      </c>
      <c r="T200" s="163">
        <v>7.7367651009800004E-2</v>
      </c>
      <c r="U200" s="138">
        <v>312321.75679140299</v>
      </c>
      <c r="V200" s="162">
        <v>0.27706144475859501</v>
      </c>
      <c r="W200" s="163">
        <v>2053.5948968303101</v>
      </c>
      <c r="X200" s="162">
        <v>1.9589849495531698E-2</v>
      </c>
      <c r="Y200" s="140">
        <v>17784.2557958301</v>
      </c>
      <c r="Z200" s="162">
        <v>1.99769774144051E-2</v>
      </c>
      <c r="AA200" s="175">
        <v>118071.127375</v>
      </c>
      <c r="AB200" s="141">
        <v>0.171381107995</v>
      </c>
      <c r="AC200" s="165">
        <v>11271.3816038</v>
      </c>
      <c r="AD200" s="163">
        <v>4.7677122545700001E-2</v>
      </c>
      <c r="AE200" s="140">
        <v>29055.637399605701</v>
      </c>
      <c r="AF200" s="162">
        <v>2.5816204531992199E-2</v>
      </c>
    </row>
    <row r="201" spans="1:32">
      <c r="B201" s="97" t="s">
        <v>132</v>
      </c>
      <c r="C201" s="111">
        <v>167885.25296873201</v>
      </c>
      <c r="D201" s="108">
        <v>9.8169020482726702E-2</v>
      </c>
      <c r="E201" s="183">
        <v>9840346.5541302208</v>
      </c>
      <c r="F201" s="184">
        <v>8.6705013676553699E-2</v>
      </c>
      <c r="G201" s="185">
        <v>2621351.5809800001</v>
      </c>
      <c r="H201" s="184">
        <v>2.1714004074199999E-2</v>
      </c>
      <c r="I201" s="184">
        <v>330887.95989599999</v>
      </c>
      <c r="J201" s="184">
        <v>2.48136464318E-2</v>
      </c>
      <c r="K201" s="167">
        <v>10171234.5140265</v>
      </c>
      <c r="L201" s="168">
        <v>8.0172983441766002E-2</v>
      </c>
      <c r="M201" s="169">
        <v>112176.33836936</v>
      </c>
      <c r="N201" s="168">
        <v>6.5280424050659397E-2</v>
      </c>
      <c r="O201" s="149">
        <v>2503067.1067573102</v>
      </c>
      <c r="P201" s="168">
        <v>2.2006376642496401E-2</v>
      </c>
      <c r="Q201" s="170">
        <v>3730777.2540099998</v>
      </c>
      <c r="R201" s="171">
        <v>3.0903957516700001E-2</v>
      </c>
      <c r="S201" s="170">
        <v>224560.02153100001</v>
      </c>
      <c r="T201" s="172">
        <v>1.68034856299E-2</v>
      </c>
      <c r="U201" s="167">
        <v>2727627.12828831</v>
      </c>
      <c r="V201" s="168">
        <v>2.1460122025114398E-2</v>
      </c>
      <c r="W201" s="171">
        <v>8460.6037962641294</v>
      </c>
      <c r="X201" s="168">
        <v>4.9213011077559703E-3</v>
      </c>
      <c r="Y201" s="169">
        <v>203633.91554538501</v>
      </c>
      <c r="Z201" s="168">
        <v>1.7897298136912499E-3</v>
      </c>
      <c r="AA201" s="168">
        <v>2402387.39543</v>
      </c>
      <c r="AB201" s="172">
        <v>1.9900226645300001E-2</v>
      </c>
      <c r="AC201" s="173">
        <v>208305.04689699999</v>
      </c>
      <c r="AD201" s="172">
        <v>1.55240709536E-2</v>
      </c>
      <c r="AE201" s="149">
        <v>411938.96244196797</v>
      </c>
      <c r="AF201" s="168">
        <v>3.2416125911184598E-3</v>
      </c>
    </row>
    <row r="202" spans="1:32">
      <c r="A202">
        <v>2001</v>
      </c>
      <c r="B202" s="98" t="s">
        <v>115</v>
      </c>
      <c r="C202" s="107">
        <v>16190.415607601901</v>
      </c>
      <c r="D202" s="104">
        <v>3.5186614034944601E-2</v>
      </c>
      <c r="E202" s="115">
        <v>1387301.6821927601</v>
      </c>
      <c r="F202" s="101">
        <v>3.5186614034944601E-2</v>
      </c>
      <c r="G202" s="145">
        <v>91049.072081999999</v>
      </c>
      <c r="H202" s="101">
        <v>5.5017832526500004E-3</v>
      </c>
      <c r="I202" s="130">
        <v>9898.2654664000002</v>
      </c>
      <c r="J202" s="101">
        <v>8.5258929999999997E-3</v>
      </c>
      <c r="K202" s="134">
        <v>1397199.94765915</v>
      </c>
      <c r="L202" s="162">
        <v>3.4409017302544601E-2</v>
      </c>
      <c r="M202" s="141">
        <v>1446.52895321294</v>
      </c>
      <c r="N202" s="162">
        <v>3.1437843268689301E-3</v>
      </c>
      <c r="O202" s="140">
        <v>123948.149248905</v>
      </c>
      <c r="P202" s="162">
        <v>3.1437843268689301E-3</v>
      </c>
      <c r="Q202" s="165">
        <v>40996.802254800001</v>
      </c>
      <c r="R202" s="162">
        <v>2.4772457213599998E-3</v>
      </c>
      <c r="S202" s="176">
        <v>3910.7737664400001</v>
      </c>
      <c r="T202" s="162">
        <v>3.3516383914700002E-3</v>
      </c>
      <c r="U202" s="140">
        <v>127858.92301534901</v>
      </c>
      <c r="V202" s="162">
        <v>3.14914355765773E-3</v>
      </c>
      <c r="W202" s="162">
        <v>57.1055449424695</v>
      </c>
      <c r="X202" s="162">
        <v>1.2415134762701799E-4</v>
      </c>
      <c r="Y202" s="141">
        <v>4893.1800443729499</v>
      </c>
      <c r="Z202" s="162">
        <v>1.2415134762701799E-4</v>
      </c>
      <c r="AA202" s="176">
        <v>1303.45648205</v>
      </c>
      <c r="AB202" s="177">
        <v>7.8761152769000006E-5</v>
      </c>
      <c r="AC202" s="209">
        <v>64.013745254300005</v>
      </c>
      <c r="AD202" s="177">
        <v>5.4278433830600002E-5</v>
      </c>
      <c r="AE202" s="141">
        <v>4957.1937896272702</v>
      </c>
      <c r="AF202" s="162">
        <v>1.22148116811155E-4</v>
      </c>
    </row>
    <row r="203" spans="1:32">
      <c r="B203" s="98" t="s">
        <v>116</v>
      </c>
      <c r="C203" s="107">
        <v>2953.8725807587002</v>
      </c>
      <c r="D203" s="104">
        <v>8.1313783125833997E-2</v>
      </c>
      <c r="E203" s="102">
        <v>238630.097822941</v>
      </c>
      <c r="F203" s="101">
        <v>8.1314495375871196E-2</v>
      </c>
      <c r="G203" s="130">
        <v>45212.260613300001</v>
      </c>
      <c r="H203" s="101">
        <v>2.64097922232E-3</v>
      </c>
      <c r="I203" s="130">
        <v>5611.7901776400004</v>
      </c>
      <c r="J203" s="191">
        <v>4.3497950000000001E-3</v>
      </c>
      <c r="K203" s="140">
        <v>244241.88800057699</v>
      </c>
      <c r="L203" s="162">
        <v>5.7721026428177197E-2</v>
      </c>
      <c r="M203" s="163">
        <v>265.572091085804</v>
      </c>
      <c r="N203" s="162">
        <v>7.3123475768813199E-3</v>
      </c>
      <c r="O203" s="141">
        <v>21453.749413037898</v>
      </c>
      <c r="P203" s="162">
        <v>7.31219794598751E-3</v>
      </c>
      <c r="Q203" s="164">
        <v>105301.776897</v>
      </c>
      <c r="R203" s="162">
        <v>6.1509462280800002E-3</v>
      </c>
      <c r="S203" s="165">
        <v>7551.3420596699998</v>
      </c>
      <c r="T203" s="162">
        <v>5.8268751547999997E-3</v>
      </c>
      <c r="U203" s="140">
        <v>29005.091472709501</v>
      </c>
      <c r="V203" s="162">
        <v>6.8485197591594202E-3</v>
      </c>
      <c r="W203" s="162">
        <v>17.9908729772763</v>
      </c>
      <c r="X203" s="162">
        <v>4.9532200221715102E-4</v>
      </c>
      <c r="Y203" s="163">
        <v>1453.2625198574401</v>
      </c>
      <c r="Z203" s="162">
        <v>4.9527885668322201E-4</v>
      </c>
      <c r="AA203" s="164">
        <v>14574.7465376</v>
      </c>
      <c r="AB203" s="162">
        <v>8.5134253177499995E-4</v>
      </c>
      <c r="AC203" s="194">
        <v>692.02009459999999</v>
      </c>
      <c r="AD203" s="162">
        <v>5.3071609509900005E-4</v>
      </c>
      <c r="AE203" s="141">
        <v>2145.2826144873702</v>
      </c>
      <c r="AF203" s="162">
        <v>5.0566915188028205E-4</v>
      </c>
    </row>
    <row r="204" spans="1:32">
      <c r="B204" s="98" t="s">
        <v>117</v>
      </c>
      <c r="C204" s="107">
        <v>750.4852601998</v>
      </c>
      <c r="D204" s="104">
        <v>4.59209226463081E-2</v>
      </c>
      <c r="E204" s="114">
        <v>56639.861872308204</v>
      </c>
      <c r="F204" s="101">
        <v>4.5920407050774603E-2</v>
      </c>
      <c r="G204" s="101">
        <v>8820.1618578300004</v>
      </c>
      <c r="H204" s="101">
        <v>5.9718264286499998E-4</v>
      </c>
      <c r="I204" s="130">
        <v>1272.0708910200001</v>
      </c>
      <c r="J204" s="101">
        <v>1.07001274242E-3</v>
      </c>
      <c r="K204" s="140">
        <v>57911.932763329802</v>
      </c>
      <c r="L204" s="162">
        <v>2.3922816170298199E-2</v>
      </c>
      <c r="M204" s="162">
        <v>269.461516634129</v>
      </c>
      <c r="N204" s="162">
        <v>1.6501186873352801E-2</v>
      </c>
      <c r="O204" s="141">
        <v>20336.698612490902</v>
      </c>
      <c r="P204" s="162">
        <v>1.6501141368150798E-2</v>
      </c>
      <c r="Q204" s="164">
        <v>125134.63765999999</v>
      </c>
      <c r="R204" s="162">
        <v>8.4723411914499995E-3</v>
      </c>
      <c r="S204" s="165">
        <v>8323.3024772799999</v>
      </c>
      <c r="T204" s="163">
        <v>6.9847736986299999E-3</v>
      </c>
      <c r="U204" s="140">
        <v>28660.001089767</v>
      </c>
      <c r="V204" s="162">
        <v>1.18284388733851E-2</v>
      </c>
      <c r="W204" s="163">
        <v>44.717002129303502</v>
      </c>
      <c r="X204" s="162">
        <v>2.7355819113769799E-3</v>
      </c>
      <c r="Y204" s="138">
        <v>3374.65218839524</v>
      </c>
      <c r="Z204" s="162">
        <v>2.7354019264523399E-3</v>
      </c>
      <c r="AA204" s="165">
        <v>52299.152534300003</v>
      </c>
      <c r="AB204" s="162">
        <v>3.5409467694400001E-3</v>
      </c>
      <c r="AC204" s="194">
        <v>2698.4818220000002</v>
      </c>
      <c r="AD204" s="162">
        <v>2.2552646272700001E-3</v>
      </c>
      <c r="AE204" s="141">
        <v>6073.1340099238096</v>
      </c>
      <c r="AF204" s="162">
        <v>2.5001579426714099E-3</v>
      </c>
    </row>
    <row r="205" spans="1:32">
      <c r="B205" s="98" t="s">
        <v>118</v>
      </c>
      <c r="C205" s="107">
        <v>801.65693290820104</v>
      </c>
      <c r="D205" s="104">
        <v>4.3695461671586902E-2</v>
      </c>
      <c r="E205" s="114">
        <v>56429.970102031402</v>
      </c>
      <c r="F205" s="101">
        <v>4.3682550708086201E-2</v>
      </c>
      <c r="G205" s="130">
        <v>73968.027146599998</v>
      </c>
      <c r="H205" s="101">
        <v>5.58511851966E-3</v>
      </c>
      <c r="I205" s="130">
        <v>6390.0530621300004</v>
      </c>
      <c r="J205" s="101">
        <v>5.3208959238400001E-3</v>
      </c>
      <c r="K205" s="140">
        <v>62820.023164160302</v>
      </c>
      <c r="L205" s="162">
        <v>2.5184648682592001E-2</v>
      </c>
      <c r="M205" s="163">
        <v>502.83194473403898</v>
      </c>
      <c r="N205" s="162">
        <v>2.7019529831655901E-2</v>
      </c>
      <c r="O205" s="134">
        <v>35404.526571689501</v>
      </c>
      <c r="P205" s="162">
        <v>2.7018528860586501E-2</v>
      </c>
      <c r="Q205" s="164">
        <v>208328.52821600001</v>
      </c>
      <c r="R205" s="163">
        <v>1.5730275616699999E-2</v>
      </c>
      <c r="S205" s="165">
        <v>12913.8972796</v>
      </c>
      <c r="T205" s="163">
        <v>1.0727782858200001E-2</v>
      </c>
      <c r="U205" s="140">
        <v>48318.423851292398</v>
      </c>
      <c r="V205" s="162">
        <v>1.9222483530805998E-2</v>
      </c>
      <c r="W205" s="162">
        <v>83.409038032441799</v>
      </c>
      <c r="X205" s="162">
        <v>4.4818930282449704E-3</v>
      </c>
      <c r="Y205" s="141">
        <v>5872.4655896577997</v>
      </c>
      <c r="Z205" s="162">
        <v>4.4814311123355603E-3</v>
      </c>
      <c r="AA205" s="164">
        <v>117192.56602499999</v>
      </c>
      <c r="AB205" s="162">
        <v>8.8488585080099998E-3</v>
      </c>
      <c r="AC205" s="194">
        <v>6764.455164</v>
      </c>
      <c r="AD205" s="162">
        <v>5.6041493549000001E-3</v>
      </c>
      <c r="AE205" s="141">
        <v>12636.9207538505</v>
      </c>
      <c r="AF205" s="162">
        <v>5.0259157014698802E-3</v>
      </c>
    </row>
    <row r="206" spans="1:32">
      <c r="B206" s="98" t="s">
        <v>119</v>
      </c>
      <c r="C206" s="107">
        <v>7119.0928559176</v>
      </c>
      <c r="D206" s="104">
        <v>0.23800220947824099</v>
      </c>
      <c r="E206" s="114">
        <v>465404.58310124098</v>
      </c>
      <c r="F206" s="101">
        <v>0.237980493453923</v>
      </c>
      <c r="G206" s="174">
        <v>358052.40925000003</v>
      </c>
      <c r="H206" s="101">
        <v>3.0793312784599999E-2</v>
      </c>
      <c r="I206" s="130">
        <v>31301.350354599999</v>
      </c>
      <c r="J206" s="101">
        <v>2.6311242374E-2</v>
      </c>
      <c r="K206" s="140">
        <v>496705.933455872</v>
      </c>
      <c r="L206" s="162">
        <v>0.157560170558948</v>
      </c>
      <c r="M206" s="163">
        <v>722.45002796533402</v>
      </c>
      <c r="N206" s="162">
        <v>2.44319096963392E-2</v>
      </c>
      <c r="O206" s="138">
        <v>47234.2331472441</v>
      </c>
      <c r="P206" s="162">
        <v>2.4432026019493701E-2</v>
      </c>
      <c r="Q206" s="164">
        <v>168895.02147599999</v>
      </c>
      <c r="R206" s="141">
        <v>1.45253730167E-2</v>
      </c>
      <c r="S206" s="165">
        <v>10754.9136941</v>
      </c>
      <c r="T206" s="162">
        <v>9.0278554315099992E-3</v>
      </c>
      <c r="U206" s="140">
        <v>57989.146841347603</v>
      </c>
      <c r="V206" s="162">
        <v>1.85224292585668E-2</v>
      </c>
      <c r="W206" s="163">
        <v>68.8950585563516</v>
      </c>
      <c r="X206" s="162">
        <v>2.3313185047904601E-3</v>
      </c>
      <c r="Y206" s="138">
        <v>4503.1975202276799</v>
      </c>
      <c r="Z206" s="162">
        <v>2.3307050396065699E-3</v>
      </c>
      <c r="AA206" s="164">
        <v>159233.343429</v>
      </c>
      <c r="AB206" s="163">
        <v>1.36944540117E-2</v>
      </c>
      <c r="AC206" s="210">
        <v>10615.5545745</v>
      </c>
      <c r="AD206" s="140">
        <v>8.8823574893099992E-3</v>
      </c>
      <c r="AE206" s="140">
        <v>15118.7520946861</v>
      </c>
      <c r="AF206" s="162">
        <v>4.8456334900910799E-3</v>
      </c>
    </row>
    <row r="207" spans="1:32">
      <c r="B207" s="98" t="s">
        <v>120</v>
      </c>
      <c r="C207" s="107">
        <v>22143.4846844924</v>
      </c>
      <c r="D207" s="104">
        <v>0.48732495796638797</v>
      </c>
      <c r="E207" s="102">
        <v>1340238.51965623</v>
      </c>
      <c r="F207" s="101">
        <v>0.48733000568787199</v>
      </c>
      <c r="G207" s="145">
        <v>553154.60279699997</v>
      </c>
      <c r="H207" s="101">
        <v>5.5550193303100001E-2</v>
      </c>
      <c r="I207" s="130">
        <v>59879.8906498</v>
      </c>
      <c r="J207" s="101">
        <v>5.1529011868199998E-2</v>
      </c>
      <c r="K207" s="138">
        <v>1400118.41030607</v>
      </c>
      <c r="L207" s="162">
        <v>0.356655561629589</v>
      </c>
      <c r="M207" s="163">
        <v>784.55701579906395</v>
      </c>
      <c r="N207" s="162">
        <v>1.7721722250994599E-2</v>
      </c>
      <c r="O207" s="140">
        <v>47485.1177701618</v>
      </c>
      <c r="P207" s="162">
        <v>1.7721776267346199E-2</v>
      </c>
      <c r="Q207" s="164">
        <v>172757.70379299999</v>
      </c>
      <c r="R207" s="163">
        <v>1.73490658699E-2</v>
      </c>
      <c r="S207" s="165">
        <v>10916.659433299999</v>
      </c>
      <c r="T207" s="163">
        <v>9.3773082673200003E-3</v>
      </c>
      <c r="U207" s="140">
        <v>58401.777203426303</v>
      </c>
      <c r="V207" s="162">
        <v>1.51466819621595E-2</v>
      </c>
      <c r="W207" s="162">
        <v>109.248721860304</v>
      </c>
      <c r="X207" s="162">
        <v>2.4678140677595098E-3</v>
      </c>
      <c r="Y207" s="163">
        <v>6612.7108424418402</v>
      </c>
      <c r="Z207" s="162">
        <v>2.4679930421800098E-3</v>
      </c>
      <c r="AA207" s="164">
        <v>192608.66125500001</v>
      </c>
      <c r="AB207" s="163">
        <v>1.9342586158999999E-2</v>
      </c>
      <c r="AC207" s="210">
        <v>14348.454248800001</v>
      </c>
      <c r="AD207" s="163">
        <v>1.22925944281E-2</v>
      </c>
      <c r="AE207" s="141">
        <v>20961.165091284998</v>
      </c>
      <c r="AF207" s="162">
        <v>5.4473002380438697E-3</v>
      </c>
    </row>
    <row r="208" spans="1:32">
      <c r="B208" s="98" t="s">
        <v>121</v>
      </c>
      <c r="C208" s="107">
        <v>27129.095993429499</v>
      </c>
      <c r="D208" s="104">
        <v>0.54936754223116702</v>
      </c>
      <c r="E208" s="102">
        <v>1510289.0151530299</v>
      </c>
      <c r="F208" s="101">
        <v>0.54936849418690104</v>
      </c>
      <c r="G208" s="145">
        <v>515356.98938699998</v>
      </c>
      <c r="H208" s="101">
        <v>6.2260093423700001E-2</v>
      </c>
      <c r="I208" s="130">
        <v>62551.935829599999</v>
      </c>
      <c r="J208" s="101">
        <v>5.8100656180899997E-2</v>
      </c>
      <c r="K208" s="138">
        <v>1572840.9509826801</v>
      </c>
      <c r="L208" s="162">
        <v>0.41030520319573799</v>
      </c>
      <c r="M208" s="163">
        <v>1102.5848982360999</v>
      </c>
      <c r="N208" s="162">
        <v>2.2457251442051199E-2</v>
      </c>
      <c r="O208" s="141">
        <v>61383.026771410099</v>
      </c>
      <c r="P208" s="162">
        <v>2.24578623218403E-2</v>
      </c>
      <c r="Q208" s="164">
        <v>171350.71596100001</v>
      </c>
      <c r="R208" s="141">
        <v>2.07008163382E-2</v>
      </c>
      <c r="S208" s="165">
        <v>10811.3525221</v>
      </c>
      <c r="T208" s="163">
        <v>1.00246377131E-2</v>
      </c>
      <c r="U208" s="140">
        <v>72194.379293522201</v>
      </c>
      <c r="V208" s="162">
        <v>1.89112646679797E-2</v>
      </c>
      <c r="W208" s="162">
        <v>107.64072241288</v>
      </c>
      <c r="X208" s="162">
        <v>2.1936585896676799E-3</v>
      </c>
      <c r="Y208" s="141">
        <v>5992.31893633047</v>
      </c>
      <c r="Z208" s="162">
        <v>2.1936276104078502E-3</v>
      </c>
      <c r="AA208" s="164">
        <v>204349.38608699999</v>
      </c>
      <c r="AB208" s="163">
        <v>2.4687355217700001E-2</v>
      </c>
      <c r="AC208" s="210">
        <v>16624.009085099999</v>
      </c>
      <c r="AD208" s="163">
        <v>1.5369237968E-2</v>
      </c>
      <c r="AE208" s="140">
        <v>22616.328021479199</v>
      </c>
      <c r="AF208" s="162">
        <v>5.9391679565795599E-3</v>
      </c>
    </row>
    <row r="209" spans="1:32">
      <c r="B209" s="98" t="s">
        <v>122</v>
      </c>
      <c r="C209" s="107">
        <v>24245.134419234699</v>
      </c>
      <c r="D209" s="104">
        <v>0.515986764017757</v>
      </c>
      <c r="E209" s="102">
        <v>1231161.9948161501</v>
      </c>
      <c r="F209" s="101">
        <v>0.51598476204706001</v>
      </c>
      <c r="G209" s="145">
        <v>401987.17302500003</v>
      </c>
      <c r="H209" s="101">
        <v>6.0313830014099998E-2</v>
      </c>
      <c r="I209" s="130">
        <v>58116.191797400003</v>
      </c>
      <c r="J209" s="101">
        <v>6.1157628819900001E-2</v>
      </c>
      <c r="K209" s="138">
        <v>1289278.1866136</v>
      </c>
      <c r="L209" s="162">
        <v>0.38541555930678201</v>
      </c>
      <c r="M209" s="141">
        <v>1514.01018569195</v>
      </c>
      <c r="N209" s="162">
        <v>3.24356967540953E-2</v>
      </c>
      <c r="O209" s="140">
        <v>76882.787280040997</v>
      </c>
      <c r="P209" s="162">
        <v>3.2436260399324797E-2</v>
      </c>
      <c r="Q209" s="164">
        <v>177106.55577800001</v>
      </c>
      <c r="R209" s="141">
        <v>2.65729345469E-2</v>
      </c>
      <c r="S209" s="165">
        <v>11227.1769828</v>
      </c>
      <c r="T209" s="163">
        <v>1.1807612736100001E-2</v>
      </c>
      <c r="U209" s="140">
        <v>88109.964262809706</v>
      </c>
      <c r="V209" s="162">
        <v>2.6473537107054999E-2</v>
      </c>
      <c r="W209" s="162">
        <v>116.048955808759</v>
      </c>
      <c r="X209" s="162">
        <v>2.4861866362395498E-3</v>
      </c>
      <c r="Y209" s="141">
        <v>5893.6558091983998</v>
      </c>
      <c r="Z209" s="162">
        <v>2.4864777006934498E-3</v>
      </c>
      <c r="AA209" s="164">
        <v>203370.05645199999</v>
      </c>
      <c r="AB209" s="163">
        <v>3.0513480808499999E-2</v>
      </c>
      <c r="AC209" s="210">
        <v>17567.225413100001</v>
      </c>
      <c r="AD209" s="163">
        <v>1.8431164059299999E-2</v>
      </c>
      <c r="AE209" s="138">
        <v>23460.881222306401</v>
      </c>
      <c r="AF209" s="162">
        <v>7.0869489091481396E-3</v>
      </c>
    </row>
    <row r="210" spans="1:32">
      <c r="B210" s="98" t="s">
        <v>123</v>
      </c>
      <c r="C210" s="107">
        <v>19621.933449920201</v>
      </c>
      <c r="D210" s="104">
        <v>0.457859026559369</v>
      </c>
      <c r="E210" s="102">
        <v>900363.34684353904</v>
      </c>
      <c r="F210" s="101">
        <v>0.45785326006205901</v>
      </c>
      <c r="G210" s="145">
        <v>268677.32763499999</v>
      </c>
      <c r="H210" s="101">
        <v>5.0299445884200003E-2</v>
      </c>
      <c r="I210" s="101">
        <v>42571.171050800003</v>
      </c>
      <c r="J210" s="101">
        <v>5.2206919604E-2</v>
      </c>
      <c r="K210" s="134">
        <v>942934.51789436198</v>
      </c>
      <c r="L210" s="162">
        <v>0.338449796480573</v>
      </c>
      <c r="M210" s="141">
        <v>2232.4573326912</v>
      </c>
      <c r="N210" s="162">
        <v>5.1457601487414802E-2</v>
      </c>
      <c r="O210" s="140">
        <v>102441.355115579</v>
      </c>
      <c r="P210" s="162">
        <v>5.1458810674590801E-2</v>
      </c>
      <c r="Q210" s="164">
        <v>254687.050174</v>
      </c>
      <c r="R210" s="163">
        <v>4.7680344760100003E-2</v>
      </c>
      <c r="S210" s="165">
        <v>13419.024827900001</v>
      </c>
      <c r="T210" s="163">
        <v>1.6458581453700001E-2</v>
      </c>
      <c r="U210" s="140">
        <v>115860.379943466</v>
      </c>
      <c r="V210" s="162">
        <v>4.1251664754336802E-2</v>
      </c>
      <c r="W210" s="163">
        <v>222.32072797152</v>
      </c>
      <c r="X210" s="162">
        <v>5.1228915618732503E-3</v>
      </c>
      <c r="Y210" s="140">
        <v>10201.931897811301</v>
      </c>
      <c r="Z210" s="162">
        <v>5.1231323753338099E-3</v>
      </c>
      <c r="AA210" s="164">
        <v>199706.47930100001</v>
      </c>
      <c r="AB210" s="163">
        <v>3.7387326106999998E-2</v>
      </c>
      <c r="AC210" s="210">
        <v>18154.615873300001</v>
      </c>
      <c r="AD210" s="163">
        <v>2.2214035064399999E-2</v>
      </c>
      <c r="AE210" s="140">
        <v>28356.547771119502</v>
      </c>
      <c r="AF210" s="162">
        <v>1.01463498584482E-2</v>
      </c>
    </row>
    <row r="211" spans="1:32">
      <c r="B211" s="98" t="s">
        <v>124</v>
      </c>
      <c r="C211" s="107">
        <v>14421.764595361699</v>
      </c>
      <c r="D211" s="104">
        <v>0.359024092906022</v>
      </c>
      <c r="E211" s="102">
        <v>591990.03651370399</v>
      </c>
      <c r="F211" s="101">
        <v>0.35902580010667101</v>
      </c>
      <c r="G211" s="145">
        <v>158080.595631</v>
      </c>
      <c r="H211" s="101">
        <v>3.7562403231100001E-2</v>
      </c>
      <c r="I211" s="101">
        <v>30581.1804725</v>
      </c>
      <c r="J211" s="101">
        <v>4.4067986039200001E-2</v>
      </c>
      <c r="K211" s="138">
        <v>622571.21698622406</v>
      </c>
      <c r="L211" s="162">
        <v>0.26492104446817399</v>
      </c>
      <c r="M211" s="141">
        <v>3237.0554346368499</v>
      </c>
      <c r="N211" s="162">
        <v>7.9459503077652593E-2</v>
      </c>
      <c r="O211" s="134">
        <v>132873.18132576899</v>
      </c>
      <c r="P211" s="162">
        <v>7.9458281449362705E-2</v>
      </c>
      <c r="Q211" s="164">
        <v>271318.23241</v>
      </c>
      <c r="R211" s="163">
        <v>6.4469485042099997E-2</v>
      </c>
      <c r="S211" s="164">
        <v>14310.5988903</v>
      </c>
      <c r="T211" s="163">
        <v>2.05747898527E-2</v>
      </c>
      <c r="U211" s="140">
        <v>147183.78021603101</v>
      </c>
      <c r="V211" s="162">
        <v>6.2092623887466301E-2</v>
      </c>
      <c r="W211" s="163">
        <v>329.738488170474</v>
      </c>
      <c r="X211" s="162">
        <v>8.0946254054867894E-3</v>
      </c>
      <c r="Y211" s="141">
        <v>13534.8941796404</v>
      </c>
      <c r="Z211" s="162">
        <v>8.0944643290362002E-3</v>
      </c>
      <c r="AA211" s="164">
        <v>197395.971468</v>
      </c>
      <c r="AB211" s="163">
        <v>4.6904393846800001E-2</v>
      </c>
      <c r="AC211" s="210">
        <v>18785.6103095</v>
      </c>
      <c r="AD211" s="141">
        <v>2.69275631477E-2</v>
      </c>
      <c r="AE211" s="141">
        <v>32320.5044891707</v>
      </c>
      <c r="AF211" s="162">
        <v>1.3708574655898999E-2</v>
      </c>
    </row>
    <row r="212" spans="1:32">
      <c r="B212" s="98" t="s">
        <v>125</v>
      </c>
      <c r="C212" s="107">
        <v>8831.6769640430193</v>
      </c>
      <c r="D212" s="104">
        <v>0.22835094922343899</v>
      </c>
      <c r="E212" s="115">
        <v>320435.08909748902</v>
      </c>
      <c r="F212" s="101">
        <v>0.22835070058559701</v>
      </c>
      <c r="G212" s="130">
        <v>85781.886520100001</v>
      </c>
      <c r="H212" s="101">
        <v>2.61737662749E-2</v>
      </c>
      <c r="I212" s="101">
        <v>16857.586861799999</v>
      </c>
      <c r="J212" s="101">
        <v>2.9130638864E-2</v>
      </c>
      <c r="K212" s="138">
        <v>337292.675959329</v>
      </c>
      <c r="L212" s="162">
        <v>0.16952723950517901</v>
      </c>
      <c r="M212" s="141">
        <v>4791.4422073843798</v>
      </c>
      <c r="N212" s="162">
        <v>0.121012765796345</v>
      </c>
      <c r="O212" s="140">
        <v>173841.68857224699</v>
      </c>
      <c r="P212" s="162">
        <v>0.12101008193363599</v>
      </c>
      <c r="Q212" s="164">
        <v>278383.69535599998</v>
      </c>
      <c r="R212" s="163">
        <v>8.4940440228799999E-2</v>
      </c>
      <c r="S212" s="165">
        <v>15012.382306199999</v>
      </c>
      <c r="T212" s="163">
        <v>2.5896122160799999E-2</v>
      </c>
      <c r="U212" s="140">
        <v>188854.07087841901</v>
      </c>
      <c r="V212" s="162">
        <v>9.3473715059701201E-2</v>
      </c>
      <c r="W212" s="138">
        <v>512.91916788082096</v>
      </c>
      <c r="X212" s="162">
        <v>1.2948191669200301E-2</v>
      </c>
      <c r="Y212" s="141">
        <v>18609.588578105198</v>
      </c>
      <c r="Z212" s="162">
        <v>1.2947907322123401E-2</v>
      </c>
      <c r="AA212" s="164">
        <v>194355.073576</v>
      </c>
      <c r="AB212" s="163">
        <v>5.9301628962699998E-2</v>
      </c>
      <c r="AC212" s="210">
        <v>18823.308029600001</v>
      </c>
      <c r="AD212" s="163">
        <v>3.2335654292799998E-2</v>
      </c>
      <c r="AE212" s="140">
        <v>37432.896607745599</v>
      </c>
      <c r="AF212" s="162">
        <v>1.86182772048329E-2</v>
      </c>
    </row>
    <row r="213" spans="1:32">
      <c r="B213" s="98" t="s">
        <v>126</v>
      </c>
      <c r="C213" s="107">
        <v>5483.4753691263004</v>
      </c>
      <c r="D213" s="104">
        <v>0.137091411462504</v>
      </c>
      <c r="E213" s="114">
        <v>172982.79423910601</v>
      </c>
      <c r="F213" s="101">
        <v>0.137091411462504</v>
      </c>
      <c r="G213" s="130">
        <v>58956.319637499997</v>
      </c>
      <c r="H213" s="101">
        <v>2.21805754767E-2</v>
      </c>
      <c r="I213" s="101">
        <v>10904.923705900001</v>
      </c>
      <c r="J213" s="101">
        <v>2.1856678716899999E-2</v>
      </c>
      <c r="K213" s="138">
        <v>183887.717944959</v>
      </c>
      <c r="L213" s="162">
        <v>0.104005323571343</v>
      </c>
      <c r="M213" s="163">
        <v>6430.6879170725697</v>
      </c>
      <c r="N213" s="162">
        <v>0.15706122438725401</v>
      </c>
      <c r="O213" s="140">
        <v>202863.747877491</v>
      </c>
      <c r="P213" s="162">
        <v>0.15706122438725401</v>
      </c>
      <c r="Q213" s="164">
        <v>308259.06207599997</v>
      </c>
      <c r="R213" s="141">
        <v>0.11597327912700001</v>
      </c>
      <c r="S213" s="165">
        <v>17193.628493699998</v>
      </c>
      <c r="T213" s="163">
        <v>3.4378183798799998E-2</v>
      </c>
      <c r="U213" s="140">
        <v>220057.376371155</v>
      </c>
      <c r="V213" s="162">
        <v>0.122519458923911</v>
      </c>
      <c r="W213" s="141">
        <v>558.06685788834102</v>
      </c>
      <c r="X213" s="162">
        <v>1.36272507047353E-2</v>
      </c>
      <c r="Y213" s="141">
        <v>17604.887038116602</v>
      </c>
      <c r="Z213" s="162">
        <v>1.36272507047353E-2</v>
      </c>
      <c r="AA213" s="164">
        <v>197554.08156600001</v>
      </c>
      <c r="AB213" s="163">
        <v>7.4323842698599998E-2</v>
      </c>
      <c r="AC213" s="210">
        <v>19055.602848499999</v>
      </c>
      <c r="AD213" s="163">
        <v>3.79043845973E-2</v>
      </c>
      <c r="AE213" s="140">
        <v>36660.489886635798</v>
      </c>
      <c r="AF213" s="162">
        <v>2.0516434757210399E-2</v>
      </c>
    </row>
    <row r="214" spans="1:32">
      <c r="B214" s="98" t="s">
        <v>127</v>
      </c>
      <c r="C214" s="107">
        <v>3674.9013669054998</v>
      </c>
      <c r="D214" s="104">
        <v>7.9553185818288297E-2</v>
      </c>
      <c r="E214" s="114">
        <v>98952.703461811005</v>
      </c>
      <c r="F214" s="101">
        <v>7.9553874823976897E-2</v>
      </c>
      <c r="G214" s="130">
        <v>41035.203838599999</v>
      </c>
      <c r="H214" s="101">
        <v>1.9874068456699999E-2</v>
      </c>
      <c r="I214" s="115">
        <v>7347.0366410300003</v>
      </c>
      <c r="J214" s="101">
        <v>1.6663573081699998E-2</v>
      </c>
      <c r="K214" s="140">
        <v>106299.740102836</v>
      </c>
      <c r="L214" s="162">
        <v>6.2831470134877096E-2</v>
      </c>
      <c r="M214" s="141">
        <v>9786.4086180534596</v>
      </c>
      <c r="N214" s="162">
        <v>0.207171347094317</v>
      </c>
      <c r="O214" s="138">
        <v>263503.61788483901</v>
      </c>
      <c r="P214" s="162">
        <v>0.20716438381727301</v>
      </c>
      <c r="Q214" s="164">
        <v>337959.95277799998</v>
      </c>
      <c r="R214" s="141">
        <v>0.16367994966999999</v>
      </c>
      <c r="S214" s="165">
        <v>19357.7428315</v>
      </c>
      <c r="T214" s="163">
        <v>4.3792327346999997E-2</v>
      </c>
      <c r="U214" s="138">
        <v>282861.36071629002</v>
      </c>
      <c r="V214" s="162">
        <v>0.164605767977484</v>
      </c>
      <c r="W214" s="141">
        <v>816.59234970386797</v>
      </c>
      <c r="X214" s="162">
        <v>1.7301048357425099E-2</v>
      </c>
      <c r="Y214" s="141">
        <v>21986.712972437799</v>
      </c>
      <c r="Z214" s="162">
        <v>1.7300131000406501E-2</v>
      </c>
      <c r="AA214" s="164">
        <v>189734.19557400001</v>
      </c>
      <c r="AB214" s="138">
        <v>9.1891600988800004E-2</v>
      </c>
      <c r="AC214" s="210">
        <v>18082.3064653</v>
      </c>
      <c r="AD214" s="163">
        <v>4.06895406695E-2</v>
      </c>
      <c r="AE214" s="141">
        <v>40069.0194377597</v>
      </c>
      <c r="AF214" s="162">
        <v>2.3428743348259E-2</v>
      </c>
    </row>
    <row r="215" spans="1:32">
      <c r="B215" s="98" t="s">
        <v>128</v>
      </c>
      <c r="C215" s="107">
        <v>2542.9648030212002</v>
      </c>
      <c r="D215" s="104">
        <v>5.27027147786839E-2</v>
      </c>
      <c r="E215" s="102">
        <v>57085.183383760203</v>
      </c>
      <c r="F215" s="101">
        <v>5.2705081943495199E-2</v>
      </c>
      <c r="G215" s="130">
        <v>28098.9378363</v>
      </c>
      <c r="H215" s="101">
        <v>1.9039509429800001E-2</v>
      </c>
      <c r="I215" s="145">
        <v>4943.1672968299999</v>
      </c>
      <c r="J215" s="101">
        <v>1.42449982808E-2</v>
      </c>
      <c r="K215" s="140">
        <v>62028.350680592099</v>
      </c>
      <c r="L215" s="162">
        <v>4.3188802380155301E-2</v>
      </c>
      <c r="M215" s="141">
        <v>11302.3645303065</v>
      </c>
      <c r="N215" s="162">
        <v>0.22933583279647499</v>
      </c>
      <c r="O215" s="140">
        <v>253683.952991311</v>
      </c>
      <c r="P215" s="162">
        <v>0.22931517876420901</v>
      </c>
      <c r="Q215" s="164">
        <v>341117.763003</v>
      </c>
      <c r="R215" s="141">
        <v>0.23113747571500001</v>
      </c>
      <c r="S215" s="165">
        <v>19969.3327398</v>
      </c>
      <c r="T215" s="163">
        <v>5.7316272698900002E-2</v>
      </c>
      <c r="U215" s="138">
        <v>273653.28573115898</v>
      </c>
      <c r="V215" s="162">
        <v>0.18774004210946599</v>
      </c>
      <c r="W215" s="163">
        <v>1113.2678902806299</v>
      </c>
      <c r="X215" s="162">
        <v>2.2574475241932498E-2</v>
      </c>
      <c r="Y215" s="140">
        <v>24988.161140324901</v>
      </c>
      <c r="Z215" s="162">
        <v>2.2573001703220401E-2</v>
      </c>
      <c r="AA215" s="164">
        <v>165587.544081</v>
      </c>
      <c r="AB215" s="141">
        <v>0.112200197194</v>
      </c>
      <c r="AC215" s="210">
        <v>15682.171328500001</v>
      </c>
      <c r="AD215" s="163">
        <v>4.4820551487800002E-2</v>
      </c>
      <c r="AE215" s="140">
        <v>40670.332468829503</v>
      </c>
      <c r="AF215" s="162">
        <v>2.79909640488222E-2</v>
      </c>
    </row>
    <row r="216" spans="1:32">
      <c r="B216" s="98" t="s">
        <v>129</v>
      </c>
      <c r="C216" s="107">
        <v>1726.9486689224</v>
      </c>
      <c r="D216" s="104">
        <v>3.1948298431607701E-2</v>
      </c>
      <c r="E216" s="101">
        <v>31358.230493902101</v>
      </c>
      <c r="F216" s="101">
        <v>3.1952173252725903E-2</v>
      </c>
      <c r="G216" s="130">
        <v>18514.112294300001</v>
      </c>
      <c r="H216" s="101">
        <v>1.7238523638500002E-2</v>
      </c>
      <c r="I216" s="130">
        <v>3263.1855418599998</v>
      </c>
      <c r="J216" s="101">
        <v>1.16010456519E-2</v>
      </c>
      <c r="K216" s="141">
        <v>34621.416035766</v>
      </c>
      <c r="L216" s="162">
        <v>2.73112758680224E-2</v>
      </c>
      <c r="M216" s="140">
        <v>14026.3875564298</v>
      </c>
      <c r="N216" s="162">
        <v>0.25438241312118698</v>
      </c>
      <c r="O216" s="140">
        <v>254640.60536664701</v>
      </c>
      <c r="P216" s="162">
        <v>0.25436101706493902</v>
      </c>
      <c r="Q216" s="164">
        <v>324423.24966600002</v>
      </c>
      <c r="R216" s="141">
        <v>0.30207121622499999</v>
      </c>
      <c r="S216" s="165">
        <v>19509.1338363</v>
      </c>
      <c r="T216" s="163">
        <v>6.9065215410700001E-2</v>
      </c>
      <c r="U216" s="138">
        <v>274149.73920292797</v>
      </c>
      <c r="V216" s="162">
        <v>0.21317502452598799</v>
      </c>
      <c r="W216" s="141">
        <v>1023.62924636931</v>
      </c>
      <c r="X216" s="162">
        <v>1.8547728126007398E-2</v>
      </c>
      <c r="Y216" s="141">
        <v>18582.754883728201</v>
      </c>
      <c r="Z216" s="162">
        <v>1.8545555209390101E-2</v>
      </c>
      <c r="AA216" s="164">
        <v>144265.299696</v>
      </c>
      <c r="AB216" s="141">
        <v>0.134325744567</v>
      </c>
      <c r="AC216" s="211">
        <v>13640.791045</v>
      </c>
      <c r="AD216" s="163">
        <v>4.8109050192900002E-2</v>
      </c>
      <c r="AE216" s="141">
        <v>32223.545928742002</v>
      </c>
      <c r="AF216" s="162">
        <v>2.51531642287788E-2</v>
      </c>
    </row>
    <row r="217" spans="1:32">
      <c r="B217" s="98" t="s">
        <v>130</v>
      </c>
      <c r="C217" s="107">
        <v>1062.7209662211001</v>
      </c>
      <c r="D217" s="104">
        <v>1.8952827271858801E-2</v>
      </c>
      <c r="E217" s="101">
        <v>15017.108543776199</v>
      </c>
      <c r="F217" s="101">
        <v>1.89581482859945E-2</v>
      </c>
      <c r="G217" s="130">
        <v>10723.6608705</v>
      </c>
      <c r="H217" s="101">
        <v>1.44277329983E-2</v>
      </c>
      <c r="I217" s="101">
        <v>1849.9229063400001</v>
      </c>
      <c r="J217" s="101">
        <v>8.4800623142700007E-3</v>
      </c>
      <c r="K217" s="140">
        <v>16867.031450117101</v>
      </c>
      <c r="L217" s="162">
        <v>1.6641843292412101E-2</v>
      </c>
      <c r="M217" s="140">
        <v>16486.623005788799</v>
      </c>
      <c r="N217" s="162">
        <v>0.28904360953945801</v>
      </c>
      <c r="O217" s="140">
        <v>232865.580713745</v>
      </c>
      <c r="P217" s="162">
        <v>0.288996448547156</v>
      </c>
      <c r="Q217" s="164">
        <v>264485.159208</v>
      </c>
      <c r="R217" s="141">
        <v>0.35584120140199998</v>
      </c>
      <c r="S217" s="165">
        <v>16635.9017542</v>
      </c>
      <c r="T217" s="163">
        <v>7.6003987687099997E-2</v>
      </c>
      <c r="U217" s="138">
        <v>249501.48246796799</v>
      </c>
      <c r="V217" s="162">
        <v>0.24306555552095299</v>
      </c>
      <c r="W217" s="140">
        <v>1251.27303319724</v>
      </c>
      <c r="X217" s="162">
        <v>2.19075808243837E-2</v>
      </c>
      <c r="Y217" s="140">
        <v>17675.870011309798</v>
      </c>
      <c r="Z217" s="162">
        <v>2.1906793489293998E-2</v>
      </c>
      <c r="AA217" s="175">
        <v>115689.803881</v>
      </c>
      <c r="AB217" s="141">
        <v>0.15565030974800001</v>
      </c>
      <c r="AC217" s="210">
        <v>10978.1292968</v>
      </c>
      <c r="AD217" s="163">
        <v>4.9981865423899999E-2</v>
      </c>
      <c r="AE217" s="140">
        <v>28653.999308107301</v>
      </c>
      <c r="AF217" s="162">
        <v>2.7992974077501599E-2</v>
      </c>
    </row>
    <row r="218" spans="1:32">
      <c r="B218" s="98" t="s">
        <v>131</v>
      </c>
      <c r="C218" s="107">
        <v>191.04174220670001</v>
      </c>
      <c r="D218" s="104">
        <v>1.8095358680150901E-3</v>
      </c>
      <c r="E218" s="101">
        <v>1793.51893459038</v>
      </c>
      <c r="F218" s="101">
        <v>2.0066271931865201E-3</v>
      </c>
      <c r="G218" s="101">
        <v>1744.0241020799999</v>
      </c>
      <c r="H218" s="101">
        <v>2.48345769281E-3</v>
      </c>
      <c r="I218" s="101">
        <v>373.672505763</v>
      </c>
      <c r="J218" s="101">
        <v>1.5641359528199999E-3</v>
      </c>
      <c r="K218" s="141">
        <v>2167.1914403533401</v>
      </c>
      <c r="L218" s="162">
        <v>1.9101628876022701E-3</v>
      </c>
      <c r="M218" s="141">
        <v>34770.7914061747</v>
      </c>
      <c r="N218" s="162">
        <v>0.327706825158398</v>
      </c>
      <c r="O218" s="138">
        <v>293091.896580311</v>
      </c>
      <c r="P218" s="162">
        <v>0.32606860889804101</v>
      </c>
      <c r="Q218" s="164">
        <v>282063.35196399997</v>
      </c>
      <c r="R218" s="141">
        <v>0.40165294454</v>
      </c>
      <c r="S218" s="165">
        <v>18678.497461200001</v>
      </c>
      <c r="T218" s="163">
        <v>7.7897571951E-2</v>
      </c>
      <c r="U218" s="138">
        <v>311770.39404155902</v>
      </c>
      <c r="V218" s="162">
        <v>0.27355916187849699</v>
      </c>
      <c r="W218" s="163">
        <v>2107.0883184635099</v>
      </c>
      <c r="X218" s="162">
        <v>1.9864402038862101E-2</v>
      </c>
      <c r="Y218" s="140">
        <v>18224.812366876999</v>
      </c>
      <c r="Z218" s="162">
        <v>2.0283701785373701E-2</v>
      </c>
      <c r="AA218" s="175">
        <v>120837.786029</v>
      </c>
      <c r="AB218" s="141">
        <v>0.17207075970499999</v>
      </c>
      <c r="AC218" s="210">
        <v>11551.286343899999</v>
      </c>
      <c r="AD218" s="163">
        <v>4.8023821568600002E-2</v>
      </c>
      <c r="AE218" s="140">
        <v>29776.098710825499</v>
      </c>
      <c r="AF218" s="162">
        <v>2.6171046470826301E-2</v>
      </c>
    </row>
    <row r="219" spans="1:32">
      <c r="B219" s="97" t="s">
        <v>132</v>
      </c>
      <c r="C219" s="111">
        <v>176669.97138991501</v>
      </c>
      <c r="D219" s="108">
        <v>0.102132922890367</v>
      </c>
      <c r="E219" s="183">
        <v>10030344.1643022</v>
      </c>
      <c r="F219" s="184">
        <v>8.7626434911027104E-2</v>
      </c>
      <c r="G219" s="185">
        <v>2746704.7461199998</v>
      </c>
      <c r="H219" s="184">
        <v>2.2056946691300001E-2</v>
      </c>
      <c r="I219" s="184">
        <v>356713.48533900001</v>
      </c>
      <c r="J219" s="184">
        <v>2.5995191222800001E-2</v>
      </c>
      <c r="K219" s="167">
        <v>10387057.649641201</v>
      </c>
      <c r="L219" s="168">
        <v>8.1003062313013602E-2</v>
      </c>
      <c r="M219" s="169">
        <v>111172.96957385</v>
      </c>
      <c r="N219" s="168">
        <v>6.3946626536147994E-2</v>
      </c>
      <c r="O219" s="149">
        <v>2475406.4067676798</v>
      </c>
      <c r="P219" s="168">
        <v>2.1575040787165801E-2</v>
      </c>
      <c r="Q219" s="170">
        <v>3832569.2586699999</v>
      </c>
      <c r="R219" s="171">
        <v>3.07767864813E-2</v>
      </c>
      <c r="S219" s="170">
        <v>230585.04751900001</v>
      </c>
      <c r="T219" s="172">
        <v>1.67641011436E-2</v>
      </c>
      <c r="U219" s="167">
        <v>2705991.4542868799</v>
      </c>
      <c r="V219" s="168">
        <v>2.1061492307342299E-2</v>
      </c>
      <c r="W219" s="171">
        <v>8618.1797642035199</v>
      </c>
      <c r="X219" s="168">
        <v>4.9546763696013702E-3</v>
      </c>
      <c r="Y219" s="169">
        <v>206845.996329835</v>
      </c>
      <c r="Z219" s="168">
        <v>1.80217670318532E-3</v>
      </c>
      <c r="AA219" s="168">
        <v>2470057.6039700001</v>
      </c>
      <c r="AB219" s="172">
        <v>1.9835387059099999E-2</v>
      </c>
      <c r="AC219" s="213">
        <v>214128.035688</v>
      </c>
      <c r="AD219" s="172">
        <v>1.5506018292899999E-2</v>
      </c>
      <c r="AE219" s="149">
        <v>420974.03201758303</v>
      </c>
      <c r="AF219" s="168">
        <v>3.27751275465779E-3</v>
      </c>
    </row>
    <row r="220" spans="1:32">
      <c r="A220">
        <v>2002</v>
      </c>
      <c r="B220" s="98" t="s">
        <v>115</v>
      </c>
      <c r="C220" s="107">
        <v>16606.889333602299</v>
      </c>
      <c r="D220" s="104">
        <v>3.6050817079102501E-2</v>
      </c>
      <c r="E220" s="102">
        <v>1422987.90017954</v>
      </c>
      <c r="F220" s="101">
        <v>3.6050817079102501E-2</v>
      </c>
      <c r="G220" s="130">
        <v>99358.568899699996</v>
      </c>
      <c r="H220" s="101">
        <v>5.8105510634000003E-3</v>
      </c>
      <c r="I220" s="130">
        <v>10286.445341299999</v>
      </c>
      <c r="J220" s="101">
        <v>8.6129129999999998E-3</v>
      </c>
      <c r="K220" s="134">
        <v>1433274.3455208701</v>
      </c>
      <c r="L220" s="162">
        <v>3.5231480165053099E-2</v>
      </c>
      <c r="M220" s="141">
        <v>1386.42864401832</v>
      </c>
      <c r="N220" s="162">
        <v>3.01083549696477E-3</v>
      </c>
      <c r="O220" s="140">
        <v>118798.358034969</v>
      </c>
      <c r="P220" s="162">
        <v>3.01083549696477E-3</v>
      </c>
      <c r="Q220" s="165">
        <v>42468.526905899998</v>
      </c>
      <c r="R220" s="162">
        <v>2.4835559698400001E-3</v>
      </c>
      <c r="S220" s="176">
        <v>4036.3702991499999</v>
      </c>
      <c r="T220" s="162">
        <v>3.37396999898E-3</v>
      </c>
      <c r="U220" s="140">
        <v>122834.728334118</v>
      </c>
      <c r="V220" s="162">
        <v>3.02080895916733E-3</v>
      </c>
      <c r="W220" s="162">
        <v>56.145605554819902</v>
      </c>
      <c r="X220" s="162">
        <v>1.21949534998687E-4</v>
      </c>
      <c r="Y220" s="141">
        <v>4810.9261010792397</v>
      </c>
      <c r="Z220" s="162">
        <v>1.21949534998687E-4</v>
      </c>
      <c r="AA220" s="176">
        <v>1347.78920913</v>
      </c>
      <c r="AB220" s="177">
        <v>7.8818397404999997E-5</v>
      </c>
      <c r="AC220" s="212">
        <v>66.1967796558</v>
      </c>
      <c r="AD220" s="177">
        <v>5.4683165032E-5</v>
      </c>
      <c r="AE220" s="141">
        <v>4877.1228807349999</v>
      </c>
      <c r="AF220" s="162">
        <v>1.19972864107907E-4</v>
      </c>
    </row>
    <row r="221" spans="1:32">
      <c r="B221" s="98" t="s">
        <v>116</v>
      </c>
      <c r="C221" s="107">
        <v>2209.7865339025998</v>
      </c>
      <c r="D221" s="104">
        <v>6.1470544152539802E-2</v>
      </c>
      <c r="E221" s="115">
        <v>178504.683298018</v>
      </c>
      <c r="F221" s="101">
        <v>6.1470841991960498E-2</v>
      </c>
      <c r="G221" s="130">
        <v>54521.939929599997</v>
      </c>
      <c r="H221" s="101">
        <v>3.0790054762000001E-3</v>
      </c>
      <c r="I221" s="130">
        <v>6205.5850277999998</v>
      </c>
      <c r="J221" s="101">
        <v>4.6303359999999997E-3</v>
      </c>
      <c r="K221" s="140">
        <v>184710.26832581899</v>
      </c>
      <c r="L221" s="162">
        <v>4.3462868792203901E-2</v>
      </c>
      <c r="M221" s="163">
        <v>258.232847931148</v>
      </c>
      <c r="N221" s="162">
        <v>7.1856660497660301E-3</v>
      </c>
      <c r="O221" s="141">
        <v>20859.185525257399</v>
      </c>
      <c r="P221" s="162">
        <v>7.1854786985337902E-3</v>
      </c>
      <c r="Q221" s="164">
        <v>109854.726754</v>
      </c>
      <c r="R221" s="162">
        <v>6.2037755681900002E-3</v>
      </c>
      <c r="S221" s="165">
        <v>7831.94847114</v>
      </c>
      <c r="T221" s="162">
        <v>5.8252570995999996E-3</v>
      </c>
      <c r="U221" s="140">
        <v>28691.133996395602</v>
      </c>
      <c r="V221" s="162">
        <v>6.74483198559941E-3</v>
      </c>
      <c r="W221" s="162">
        <v>17.830170302384101</v>
      </c>
      <c r="X221" s="162">
        <v>4.9603991856337097E-4</v>
      </c>
      <c r="Y221" s="163">
        <v>1440.13552898286</v>
      </c>
      <c r="Z221" s="162">
        <v>4.9598359025124997E-4</v>
      </c>
      <c r="AA221" s="164">
        <v>15096.499214900001</v>
      </c>
      <c r="AB221" s="162">
        <v>8.5254082902100001E-4</v>
      </c>
      <c r="AC221" s="192">
        <v>719.79498705900005</v>
      </c>
      <c r="AD221" s="162">
        <v>5.3167433133500001E-4</v>
      </c>
      <c r="AE221" s="141">
        <v>2159.9305160420899</v>
      </c>
      <c r="AF221" s="162">
        <v>5.0678402919598897E-4</v>
      </c>
    </row>
    <row r="222" spans="1:32">
      <c r="B222" s="98" t="s">
        <v>117</v>
      </c>
      <c r="C222" s="107">
        <v>716.58258167480005</v>
      </c>
      <c r="D222" s="104">
        <v>4.3536345804260301E-2</v>
      </c>
      <c r="E222" s="114">
        <v>54078.219306916602</v>
      </c>
      <c r="F222" s="101">
        <v>4.35358284802915E-2</v>
      </c>
      <c r="G222" s="130">
        <v>13602.7701103</v>
      </c>
      <c r="H222" s="101">
        <v>8.9293074645500003E-4</v>
      </c>
      <c r="I222" s="101">
        <v>1802.60109397</v>
      </c>
      <c r="J222" s="101">
        <v>1.4700211201399999E-3</v>
      </c>
      <c r="K222" s="140">
        <v>55880.820400885903</v>
      </c>
      <c r="L222" s="162">
        <v>2.2657886276686998E-2</v>
      </c>
      <c r="M222" s="162">
        <v>262.019062916915</v>
      </c>
      <c r="N222" s="162">
        <v>1.59266558544457E-2</v>
      </c>
      <c r="O222" s="141">
        <v>19773.8896264715</v>
      </c>
      <c r="P222" s="162">
        <v>1.5926579491921999E-2</v>
      </c>
      <c r="Q222" s="164">
        <v>130784.84521499999</v>
      </c>
      <c r="R222" s="162">
        <v>8.5851598592700008E-3</v>
      </c>
      <c r="S222" s="165">
        <v>8672.0762564500001</v>
      </c>
      <c r="T222" s="163">
        <v>7.0570051180500002E-3</v>
      </c>
      <c r="U222" s="140">
        <v>28445.965882917699</v>
      </c>
      <c r="V222" s="162">
        <v>1.15197638695171E-2</v>
      </c>
      <c r="W222" s="163">
        <v>44.691196249028302</v>
      </c>
      <c r="X222" s="162">
        <v>2.7139219756481198E-3</v>
      </c>
      <c r="Y222" s="138">
        <v>3372.4042718251599</v>
      </c>
      <c r="Z222" s="162">
        <v>2.7136492512494499E-3</v>
      </c>
      <c r="AA222" s="165">
        <v>54020.094613300003</v>
      </c>
      <c r="AB222" s="162">
        <v>3.5460422124299999E-3</v>
      </c>
      <c r="AC222" s="194">
        <v>2764.13985</v>
      </c>
      <c r="AD222" s="162">
        <v>2.2390894311299999E-3</v>
      </c>
      <c r="AE222" s="141">
        <v>6136.54412227797</v>
      </c>
      <c r="AF222" s="162">
        <v>2.4787146590535799E-3</v>
      </c>
    </row>
    <row r="223" spans="1:32">
      <c r="B223" s="98" t="s">
        <v>118</v>
      </c>
      <c r="C223" s="107">
        <v>775.51127105060095</v>
      </c>
      <c r="D223" s="104">
        <v>4.2706350517620603E-2</v>
      </c>
      <c r="E223" s="114">
        <v>54587.544299906796</v>
      </c>
      <c r="F223" s="101">
        <v>4.2695363196227701E-2</v>
      </c>
      <c r="G223" s="130">
        <v>71665.779769600005</v>
      </c>
      <c r="H223" s="101">
        <v>5.2584053553900003E-3</v>
      </c>
      <c r="I223" s="101">
        <v>6240.8269436600003</v>
      </c>
      <c r="J223" s="101">
        <v>5.0669052735799998E-3</v>
      </c>
      <c r="K223" s="140">
        <v>60828.371243567301</v>
      </c>
      <c r="L223" s="162">
        <v>2.4210911239760099E-2</v>
      </c>
      <c r="M223" s="163">
        <v>496.94882301762902</v>
      </c>
      <c r="N223" s="162">
        <v>2.69409527444739E-2</v>
      </c>
      <c r="O223" s="134">
        <v>34987.996277981903</v>
      </c>
      <c r="P223" s="162">
        <v>2.69402097984109E-2</v>
      </c>
      <c r="Q223" s="164">
        <v>220980.776805</v>
      </c>
      <c r="R223" s="163">
        <v>1.6214222750799999E-2</v>
      </c>
      <c r="S223" s="165">
        <v>13670.2961985</v>
      </c>
      <c r="T223" s="163">
        <v>1.10757328958E-2</v>
      </c>
      <c r="U223" s="140">
        <v>48658.292476478302</v>
      </c>
      <c r="V223" s="162">
        <v>1.9209229062739201E-2</v>
      </c>
      <c r="W223" s="162">
        <v>84.087783704047496</v>
      </c>
      <c r="X223" s="162">
        <v>4.5586382079773804E-3</v>
      </c>
      <c r="Y223" s="141">
        <v>5919.8924757278201</v>
      </c>
      <c r="Z223" s="162">
        <v>4.5582335236363002E-3</v>
      </c>
      <c r="AA223" s="164">
        <v>120685.87569</v>
      </c>
      <c r="AB223" s="162">
        <v>8.8551970932600008E-3</v>
      </c>
      <c r="AC223" s="194">
        <v>6953.9789140000003</v>
      </c>
      <c r="AD223" s="162">
        <v>5.61979091066E-3</v>
      </c>
      <c r="AE223" s="141">
        <v>12873.8713895196</v>
      </c>
      <c r="AF223" s="162">
        <v>5.0821285657254196E-3</v>
      </c>
    </row>
    <row r="224" spans="1:32">
      <c r="B224" s="98" t="s">
        <v>119</v>
      </c>
      <c r="C224" s="107">
        <v>7105.3996753073097</v>
      </c>
      <c r="D224" s="104">
        <v>0.23912482858690301</v>
      </c>
      <c r="E224" s="102">
        <v>464436.32916788</v>
      </c>
      <c r="F224" s="101">
        <v>0.23910262720362299</v>
      </c>
      <c r="G224" s="145">
        <v>352493.06824499997</v>
      </c>
      <c r="H224" s="101">
        <v>2.9421900476100001E-2</v>
      </c>
      <c r="I224" s="130">
        <v>30865.905079600001</v>
      </c>
      <c r="J224" s="101">
        <v>2.5358178595199999E-2</v>
      </c>
      <c r="K224" s="140">
        <v>495302.23424752901</v>
      </c>
      <c r="L224" s="162">
        <v>0.15634363687161101</v>
      </c>
      <c r="M224" s="163">
        <v>717.05263560508104</v>
      </c>
      <c r="N224" s="162">
        <v>2.44465287723158E-2</v>
      </c>
      <c r="O224" s="138">
        <v>46874.3005147199</v>
      </c>
      <c r="P224" s="162">
        <v>2.4446764616707001E-2</v>
      </c>
      <c r="Q224" s="164">
        <v>175402.82141900001</v>
      </c>
      <c r="R224" s="141">
        <v>1.46405611955E-2</v>
      </c>
      <c r="S224" s="165">
        <v>11155.371267099999</v>
      </c>
      <c r="T224" s="162">
        <v>9.1519775632299995E-3</v>
      </c>
      <c r="U224" s="140">
        <v>58029.671781821096</v>
      </c>
      <c r="V224" s="162">
        <v>1.8461323599248101E-2</v>
      </c>
      <c r="W224" s="163">
        <v>69.008016583270205</v>
      </c>
      <c r="X224" s="162">
        <v>2.3545046368174801E-3</v>
      </c>
      <c r="Y224" s="138">
        <v>4509.88761433116</v>
      </c>
      <c r="Z224" s="162">
        <v>2.3538886228484102E-3</v>
      </c>
      <c r="AA224" s="164">
        <v>164336.93499199999</v>
      </c>
      <c r="AB224" s="163">
        <v>1.37169329513E-2</v>
      </c>
      <c r="AC224" s="210">
        <v>10973.243776200001</v>
      </c>
      <c r="AD224" s="140">
        <v>8.9744228273599992E-3</v>
      </c>
      <c r="AE224" s="140">
        <v>15483.131390530099</v>
      </c>
      <c r="AF224" s="162">
        <v>4.9438969423708998E-3</v>
      </c>
    </row>
    <row r="225" spans="1:32">
      <c r="B225" s="98" t="s">
        <v>120</v>
      </c>
      <c r="C225" s="112">
        <v>23274.6693284332</v>
      </c>
      <c r="D225" s="104">
        <v>0.50016690498223304</v>
      </c>
      <c r="E225" s="102">
        <v>1408477.9690858501</v>
      </c>
      <c r="F225" s="101">
        <v>0.50017248141331305</v>
      </c>
      <c r="G225" s="145">
        <v>561574.75954799994</v>
      </c>
      <c r="H225" s="101">
        <v>5.46468524592E-2</v>
      </c>
      <c r="I225" s="130">
        <v>62313.443577500002</v>
      </c>
      <c r="J225" s="101">
        <v>5.2131847677399999E-2</v>
      </c>
      <c r="K225" s="138">
        <v>1470791.4126633599</v>
      </c>
      <c r="L225" s="162">
        <v>0.36524111711027402</v>
      </c>
      <c r="M225" s="163">
        <v>782.14776011364199</v>
      </c>
      <c r="N225" s="162">
        <v>1.7282497132383098E-2</v>
      </c>
      <c r="O225" s="140">
        <v>47331.531676183302</v>
      </c>
      <c r="P225" s="162">
        <v>1.7282498320129101E-2</v>
      </c>
      <c r="Q225" s="164">
        <v>179579.15463400001</v>
      </c>
      <c r="R225" s="163">
        <v>1.7474850423899999E-2</v>
      </c>
      <c r="S225" s="165">
        <v>11340.974861299999</v>
      </c>
      <c r="T225" s="163">
        <v>9.4683353439199997E-3</v>
      </c>
      <c r="U225" s="140">
        <v>58672.506537526402</v>
      </c>
      <c r="V225" s="162">
        <v>1.4849537449748399E-2</v>
      </c>
      <c r="W225" s="162">
        <v>109.61497251605</v>
      </c>
      <c r="X225" s="162">
        <v>2.42189267924285E-3</v>
      </c>
      <c r="Y225" s="163">
        <v>6633.8003183988303</v>
      </c>
      <c r="Z225" s="162">
        <v>2.42206441075265E-3</v>
      </c>
      <c r="AA225" s="164">
        <v>199120.294348</v>
      </c>
      <c r="AB225" s="163">
        <v>1.93763803071E-2</v>
      </c>
      <c r="AC225" s="210">
        <v>14874.244464400001</v>
      </c>
      <c r="AD225" s="163">
        <v>1.23800377697E-2</v>
      </c>
      <c r="AE225" s="141">
        <v>21508.0447827559</v>
      </c>
      <c r="AF225" s="162">
        <v>5.4567851816087996E-3</v>
      </c>
    </row>
    <row r="226" spans="1:32">
      <c r="B226" s="98" t="s">
        <v>121</v>
      </c>
      <c r="C226" s="107">
        <v>30099.184205918398</v>
      </c>
      <c r="D226" s="104">
        <v>0.573698583543372</v>
      </c>
      <c r="E226" s="102">
        <v>1675493.8787549399</v>
      </c>
      <c r="F226" s="101">
        <v>0.57370016372854005</v>
      </c>
      <c r="G226" s="145">
        <v>542608.81397100003</v>
      </c>
      <c r="H226" s="101">
        <v>6.3352080222700002E-2</v>
      </c>
      <c r="I226" s="145">
        <v>68283.047588000001</v>
      </c>
      <c r="J226" s="101">
        <v>6.1306092395100001E-2</v>
      </c>
      <c r="K226" s="138">
        <v>1743776.9263429299</v>
      </c>
      <c r="L226" s="162">
        <v>0.43141615113586701</v>
      </c>
      <c r="M226" s="163">
        <v>1105.20355232521</v>
      </c>
      <c r="N226" s="162">
        <v>2.1184316539063001E-2</v>
      </c>
      <c r="O226" s="141">
        <v>61522.884516230399</v>
      </c>
      <c r="P226" s="162">
        <v>2.1184665374670199E-2</v>
      </c>
      <c r="Q226" s="164">
        <v>178407.32954599999</v>
      </c>
      <c r="R226" s="141">
        <v>2.0829893072500001E-2</v>
      </c>
      <c r="S226" s="165">
        <v>11213.980110500001</v>
      </c>
      <c r="T226" s="163">
        <v>1.00547357503E-2</v>
      </c>
      <c r="U226" s="140">
        <v>72736.864626749695</v>
      </c>
      <c r="V226" s="162">
        <v>1.8070741251831099E-2</v>
      </c>
      <c r="W226" s="162">
        <v>108.351325117828</v>
      </c>
      <c r="X226" s="162">
        <v>2.0778584026311499E-3</v>
      </c>
      <c r="Y226" s="141">
        <v>6031.3682942435898</v>
      </c>
      <c r="Z226" s="162">
        <v>2.0778315133632799E-3</v>
      </c>
      <c r="AA226" s="164">
        <v>211711.875142</v>
      </c>
      <c r="AB226" s="163">
        <v>2.4718316061100001E-2</v>
      </c>
      <c r="AC226" s="210">
        <v>17226.562539499999</v>
      </c>
      <c r="AD226" s="163">
        <v>1.54013045021E-2</v>
      </c>
      <c r="AE226" s="140">
        <v>23257.930833728999</v>
      </c>
      <c r="AF226" s="162">
        <v>5.7926013787998904E-3</v>
      </c>
    </row>
    <row r="227" spans="1:32">
      <c r="B227" s="98" t="s">
        <v>122</v>
      </c>
      <c r="C227" s="107">
        <v>27176.446715236299</v>
      </c>
      <c r="D227" s="104">
        <v>0.54122591431375799</v>
      </c>
      <c r="E227" s="102">
        <v>1380142.8806959901</v>
      </c>
      <c r="F227" s="101">
        <v>0.54122379039312696</v>
      </c>
      <c r="G227" s="145">
        <v>426499.76083400002</v>
      </c>
      <c r="H227" s="101">
        <v>6.1640974412399997E-2</v>
      </c>
      <c r="I227" s="130">
        <v>64027.163597500003</v>
      </c>
      <c r="J227" s="101">
        <v>6.4789270133799995E-2</v>
      </c>
      <c r="K227" s="138">
        <v>1444170.0442935401</v>
      </c>
      <c r="L227" s="162">
        <v>0.40712378013140099</v>
      </c>
      <c r="M227" s="141">
        <v>1523.6687943033401</v>
      </c>
      <c r="N227" s="162">
        <v>3.0549856556637299E-2</v>
      </c>
      <c r="O227" s="140">
        <v>77381.087934928597</v>
      </c>
      <c r="P227" s="162">
        <v>3.0550591883593499E-2</v>
      </c>
      <c r="Q227" s="164">
        <v>184330.96254899999</v>
      </c>
      <c r="R227" s="141">
        <v>2.6640923521E-2</v>
      </c>
      <c r="S227" s="165">
        <v>11658.990467899999</v>
      </c>
      <c r="T227" s="163">
        <v>1.1802553537699999E-2</v>
      </c>
      <c r="U227" s="140">
        <v>89040.078402800806</v>
      </c>
      <c r="V227" s="162">
        <v>2.5231968846248402E-2</v>
      </c>
      <c r="W227" s="162">
        <v>117.92741180565</v>
      </c>
      <c r="X227" s="162">
        <v>2.36426340282501E-3</v>
      </c>
      <c r="Y227" s="141">
        <v>5989.9590463689001</v>
      </c>
      <c r="Z227" s="162">
        <v>2.3646740066076599E-3</v>
      </c>
      <c r="AA227" s="164">
        <v>211280.32144</v>
      </c>
      <c r="AB227" s="163">
        <v>3.0535843951300001E-2</v>
      </c>
      <c r="AC227" s="210">
        <v>18223.608698100001</v>
      </c>
      <c r="AD227" s="163">
        <v>1.83929479916E-2</v>
      </c>
      <c r="AE227" s="138">
        <v>24213.567744485699</v>
      </c>
      <c r="AF227" s="162">
        <v>6.9007243667900398E-3</v>
      </c>
    </row>
    <row r="228" spans="1:32">
      <c r="B228" s="98" t="s">
        <v>123</v>
      </c>
      <c r="C228" s="107">
        <v>22097.919784577301</v>
      </c>
      <c r="D228" s="104">
        <v>0.48468363019090399</v>
      </c>
      <c r="E228" s="102">
        <v>1014073.6182840799</v>
      </c>
      <c r="F228" s="101">
        <v>0.48467735458149802</v>
      </c>
      <c r="G228" s="145">
        <v>287387.98654700001</v>
      </c>
      <c r="H228" s="101">
        <v>5.1930036508800001E-2</v>
      </c>
      <c r="I228" s="130">
        <v>47551.593428499997</v>
      </c>
      <c r="J228" s="101">
        <v>5.6360214247099999E-2</v>
      </c>
      <c r="K228" s="134">
        <v>1061625.21171261</v>
      </c>
      <c r="L228" s="162">
        <v>0.361169825285169</v>
      </c>
      <c r="M228" s="141">
        <v>2249.0160042812699</v>
      </c>
      <c r="N228" s="162">
        <v>4.8699055346116002E-2</v>
      </c>
      <c r="O228" s="140">
        <v>103211.89069990499</v>
      </c>
      <c r="P228" s="162">
        <v>4.87004945027971E-2</v>
      </c>
      <c r="Q228" s="164">
        <v>264539.91325099999</v>
      </c>
      <c r="R228" s="163">
        <v>4.7801502502700002E-2</v>
      </c>
      <c r="S228" s="165">
        <v>13901.067084099999</v>
      </c>
      <c r="T228" s="163">
        <v>1.6486298354799998E-2</v>
      </c>
      <c r="U228" s="140">
        <v>117112.957783979</v>
      </c>
      <c r="V228" s="162">
        <v>3.9508276008173103E-2</v>
      </c>
      <c r="W228" s="163">
        <v>225.72619829561299</v>
      </c>
      <c r="X228" s="162">
        <v>4.8859183950155701E-3</v>
      </c>
      <c r="Y228" s="140">
        <v>10359.3618113343</v>
      </c>
      <c r="Z228" s="162">
        <v>4.88621738496842E-3</v>
      </c>
      <c r="AA228" s="164">
        <v>206924.56144699999</v>
      </c>
      <c r="AB228" s="163">
        <v>3.7390568286099997E-2</v>
      </c>
      <c r="AC228" s="210">
        <v>18829.5793997</v>
      </c>
      <c r="AD228" s="163">
        <v>2.2286018812899999E-2</v>
      </c>
      <c r="AE228" s="140">
        <v>29188.941211072099</v>
      </c>
      <c r="AF228" s="162">
        <v>9.8966283008464807E-3</v>
      </c>
    </row>
    <row r="229" spans="1:32">
      <c r="B229" s="98" t="s">
        <v>124</v>
      </c>
      <c r="C229" s="107">
        <v>16191.528818775099</v>
      </c>
      <c r="D229" s="104">
        <v>0.38247452334334697</v>
      </c>
      <c r="E229" s="115">
        <v>664635.21320149605</v>
      </c>
      <c r="F229" s="101">
        <v>0.38247603567198601</v>
      </c>
      <c r="G229" s="145">
        <v>167582.18762300001</v>
      </c>
      <c r="H229" s="101">
        <v>3.8718789254799997E-2</v>
      </c>
      <c r="I229" s="130">
        <v>33630.7896521</v>
      </c>
      <c r="J229" s="101">
        <v>4.7247078577200001E-2</v>
      </c>
      <c r="K229" s="138">
        <v>698266.00285361498</v>
      </c>
      <c r="L229" s="162">
        <v>0.28421056924587801</v>
      </c>
      <c r="M229" s="141">
        <v>3262.0335965089798</v>
      </c>
      <c r="N229" s="162">
        <v>7.5971305890192395E-2</v>
      </c>
      <c r="O229" s="134">
        <v>133898.41523102199</v>
      </c>
      <c r="P229" s="162">
        <v>7.5970135502100702E-2</v>
      </c>
      <c r="Q229" s="164">
        <v>279358.83570699999</v>
      </c>
      <c r="R229" s="163">
        <v>6.4544084062900006E-2</v>
      </c>
      <c r="S229" s="164">
        <v>14724.9536873</v>
      </c>
      <c r="T229" s="163">
        <v>2.0641897171300001E-2</v>
      </c>
      <c r="U229" s="140">
        <v>148623.36891831999</v>
      </c>
      <c r="V229" s="162">
        <v>5.9966491800018201E-2</v>
      </c>
      <c r="W229" s="163">
        <v>337.39441695258398</v>
      </c>
      <c r="X229" s="162">
        <v>7.8583180366956495E-3</v>
      </c>
      <c r="Y229" s="141">
        <v>13849.1469482271</v>
      </c>
      <c r="Z229" s="162">
        <v>7.8581631459781996E-3</v>
      </c>
      <c r="AA229" s="164">
        <v>202834.745085</v>
      </c>
      <c r="AB229" s="163">
        <v>4.6863683421000002E-2</v>
      </c>
      <c r="AC229" s="210">
        <v>19341.326675600001</v>
      </c>
      <c r="AD229" s="141">
        <v>2.7031183662599999E-2</v>
      </c>
      <c r="AE229" s="141">
        <v>33190.4736238236</v>
      </c>
      <c r="AF229" s="162">
        <v>1.34660173250767E-2</v>
      </c>
    </row>
    <row r="230" spans="1:32">
      <c r="B230" s="98" t="s">
        <v>125</v>
      </c>
      <c r="C230" s="107">
        <v>9940.6257013191098</v>
      </c>
      <c r="D230" s="104">
        <v>0.24586810758386601</v>
      </c>
      <c r="E230" s="102">
        <v>360763.25160674797</v>
      </c>
      <c r="F230" s="101">
        <v>0.245867723085093</v>
      </c>
      <c r="G230" s="130">
        <v>91393.368205399995</v>
      </c>
      <c r="H230" s="101">
        <v>2.6907616161999999E-2</v>
      </c>
      <c r="I230" s="130">
        <v>18622.081452599999</v>
      </c>
      <c r="J230" s="101">
        <v>3.11747768144E-2</v>
      </c>
      <c r="K230" s="138">
        <v>379385.333059369</v>
      </c>
      <c r="L230" s="162">
        <v>0.18307461755344601</v>
      </c>
      <c r="M230" s="141">
        <v>4874.4904184094903</v>
      </c>
      <c r="N230" s="162">
        <v>0.11767388155349599</v>
      </c>
      <c r="O230" s="140">
        <v>176900.30215460499</v>
      </c>
      <c r="P230" s="162">
        <v>0.117671216719047</v>
      </c>
      <c r="Q230" s="164">
        <v>288107.262766</v>
      </c>
      <c r="R230" s="163">
        <v>8.4823211988799996E-2</v>
      </c>
      <c r="S230" s="165">
        <v>15492.0102176</v>
      </c>
      <c r="T230" s="163">
        <v>2.5907320487699999E-2</v>
      </c>
      <c r="U230" s="140">
        <v>192392.31237217199</v>
      </c>
      <c r="V230" s="162">
        <v>9.1375075575420198E-2</v>
      </c>
      <c r="W230" s="138">
        <v>531.10297101398396</v>
      </c>
      <c r="X230" s="162">
        <v>1.2813120742723999E-2</v>
      </c>
      <c r="Y230" s="141">
        <v>19274.275753599901</v>
      </c>
      <c r="Z230" s="162">
        <v>1.28128278037164E-2</v>
      </c>
      <c r="AA230" s="164">
        <v>201020.13698800001</v>
      </c>
      <c r="AB230" s="163">
        <v>5.9183460225199998E-2</v>
      </c>
      <c r="AC230" s="210">
        <v>19498.551762700001</v>
      </c>
      <c r="AD230" s="163">
        <v>3.2469207634399998E-2</v>
      </c>
      <c r="AE230" s="140">
        <v>38772.827516289901</v>
      </c>
      <c r="AF230" s="162">
        <v>1.8509037244048201E-2</v>
      </c>
    </row>
    <row r="231" spans="1:32">
      <c r="B231" s="98" t="s">
        <v>126</v>
      </c>
      <c r="C231" s="107">
        <v>5803.2837620259997</v>
      </c>
      <c r="D231" s="104">
        <v>0.14602047540544699</v>
      </c>
      <c r="E231" s="102">
        <v>183071.53280377301</v>
      </c>
      <c r="F231" s="101">
        <v>0.14602047540544699</v>
      </c>
      <c r="G231" s="130">
        <v>60121.336371199999</v>
      </c>
      <c r="H231" s="101">
        <v>2.2299402706200001E-2</v>
      </c>
      <c r="I231" s="130">
        <v>11508.6870282</v>
      </c>
      <c r="J231" s="101">
        <v>2.2862877437199999E-2</v>
      </c>
      <c r="K231" s="138">
        <v>194580.21983193199</v>
      </c>
      <c r="L231" s="162">
        <v>0.110248803301274</v>
      </c>
      <c r="M231" s="163">
        <v>6279.7638978478299</v>
      </c>
      <c r="N231" s="162">
        <v>0.15417495516507901</v>
      </c>
      <c r="O231" s="140">
        <v>198102.66903499499</v>
      </c>
      <c r="P231" s="162">
        <v>0.15417495516507901</v>
      </c>
      <c r="Q231" s="164">
        <v>313377.94120300002</v>
      </c>
      <c r="R231" s="141">
        <v>0.11623402381800001</v>
      </c>
      <c r="S231" s="165">
        <v>17447.404109800002</v>
      </c>
      <c r="T231" s="163">
        <v>3.4555339071299998E-2</v>
      </c>
      <c r="U231" s="140">
        <v>215550.073144781</v>
      </c>
      <c r="V231" s="162">
        <v>0.120149312177038</v>
      </c>
      <c r="W231" s="141">
        <v>556.90805385352303</v>
      </c>
      <c r="X231" s="162">
        <v>1.3671329393529301E-2</v>
      </c>
      <c r="Y231" s="141">
        <v>17568.3311777499</v>
      </c>
      <c r="Z231" s="162">
        <v>1.3671329393529301E-2</v>
      </c>
      <c r="AA231" s="164">
        <v>199994.710311</v>
      </c>
      <c r="AB231" s="163">
        <v>7.4179417896399993E-2</v>
      </c>
      <c r="AC231" s="210">
        <v>19275.041839400001</v>
      </c>
      <c r="AD231" s="163">
        <v>3.7994721171699997E-2</v>
      </c>
      <c r="AE231" s="140">
        <v>36843.373017147002</v>
      </c>
      <c r="AF231" s="162">
        <v>2.0648268708282201E-2</v>
      </c>
    </row>
    <row r="232" spans="1:32">
      <c r="B232" s="98" t="s">
        <v>127</v>
      </c>
      <c r="C232" s="107">
        <v>3961.7969537119002</v>
      </c>
      <c r="D232" s="104">
        <v>8.4884293607777495E-2</v>
      </c>
      <c r="E232" s="102">
        <v>106677.03660593901</v>
      </c>
      <c r="F232" s="101">
        <v>8.4884679880275593E-2</v>
      </c>
      <c r="G232" s="130">
        <v>41945.535708299998</v>
      </c>
      <c r="H232" s="101">
        <v>1.9952947064500001E-2</v>
      </c>
      <c r="I232" s="101">
        <v>7760.6743536599997</v>
      </c>
      <c r="J232" s="101">
        <v>1.7415285891300002E-2</v>
      </c>
      <c r="K232" s="140">
        <v>114437.710959604</v>
      </c>
      <c r="L232" s="162">
        <v>6.6932391024335694E-2</v>
      </c>
      <c r="M232" s="141">
        <v>9761.75701161709</v>
      </c>
      <c r="N232" s="162">
        <v>0.20431385419433701</v>
      </c>
      <c r="O232" s="138">
        <v>262838.89370878</v>
      </c>
      <c r="P232" s="162">
        <v>0.204306935785455</v>
      </c>
      <c r="Q232" s="164">
        <v>343442.09563200001</v>
      </c>
      <c r="R232" s="141">
        <v>0.16337087631700001</v>
      </c>
      <c r="S232" s="165">
        <v>19661.894734000001</v>
      </c>
      <c r="T232" s="163">
        <v>4.4010379095499999E-2</v>
      </c>
      <c r="U232" s="138">
        <v>282500.78844274097</v>
      </c>
      <c r="V232" s="162">
        <v>0.16256240743332301</v>
      </c>
      <c r="W232" s="141">
        <v>836.57573216963203</v>
      </c>
      <c r="X232" s="162">
        <v>1.75208205095994E-2</v>
      </c>
      <c r="Y232" s="141">
        <v>22524.598283880099</v>
      </c>
      <c r="Z232" s="162">
        <v>1.7519823084810399E-2</v>
      </c>
      <c r="AA232" s="164">
        <v>192781.502018</v>
      </c>
      <c r="AB232" s="138">
        <v>9.1703643610399996E-2</v>
      </c>
      <c r="AC232" s="210">
        <v>18390.3273649</v>
      </c>
      <c r="AD232" s="163">
        <v>4.09532968857E-2</v>
      </c>
      <c r="AE232" s="141">
        <v>40914.925648805402</v>
      </c>
      <c r="AF232" s="162">
        <v>2.3661703187659901E-2</v>
      </c>
    </row>
    <row r="233" spans="1:32">
      <c r="B233" s="98" t="s">
        <v>128</v>
      </c>
      <c r="C233" s="107">
        <v>2708.4860179300999</v>
      </c>
      <c r="D233" s="104">
        <v>5.5727705522756597E-2</v>
      </c>
      <c r="E233" s="114">
        <v>60800.008592547703</v>
      </c>
      <c r="F233" s="101">
        <v>5.57297976634216E-2</v>
      </c>
      <c r="G233" s="130">
        <v>28480.8469272</v>
      </c>
      <c r="H233" s="101">
        <v>1.8920976420199999E-2</v>
      </c>
      <c r="I233" s="101">
        <v>5122.3705272400002</v>
      </c>
      <c r="J233" s="101">
        <v>1.45429949078E-2</v>
      </c>
      <c r="K233" s="140">
        <v>65922.3791197846</v>
      </c>
      <c r="L233" s="162">
        <v>4.5476899001168497E-2</v>
      </c>
      <c r="M233" s="141">
        <v>11253.3208820286</v>
      </c>
      <c r="N233" s="162">
        <v>0.22644427872444201</v>
      </c>
      <c r="O233" s="140">
        <v>252581.40501696599</v>
      </c>
      <c r="P233" s="162">
        <v>0.22642381943885601</v>
      </c>
      <c r="Q233" s="164">
        <v>347691.73135900003</v>
      </c>
      <c r="R233" s="141">
        <v>0.230985657565</v>
      </c>
      <c r="S233" s="165">
        <v>20358.243168100002</v>
      </c>
      <c r="T233" s="163">
        <v>5.75703856822E-2</v>
      </c>
      <c r="U233" s="138">
        <v>272939.64818504697</v>
      </c>
      <c r="V233" s="162">
        <v>0.18539173378036899</v>
      </c>
      <c r="W233" s="163">
        <v>1142.4714594171101</v>
      </c>
      <c r="X233" s="162">
        <v>2.29744031309153E-2</v>
      </c>
      <c r="Y233" s="140">
        <v>25643.3213962872</v>
      </c>
      <c r="Z233" s="162">
        <v>2.2972757657153699E-2</v>
      </c>
      <c r="AA233" s="164">
        <v>168835.42789699999</v>
      </c>
      <c r="AB233" s="141">
        <v>0.112164196435</v>
      </c>
      <c r="AC233" s="210">
        <v>15982.2332362</v>
      </c>
      <c r="AD233" s="163">
        <v>4.50035078438E-2</v>
      </c>
      <c r="AE233" s="140">
        <v>41625.5546324979</v>
      </c>
      <c r="AF233" s="162">
        <v>2.8370994208421499E-2</v>
      </c>
    </row>
    <row r="234" spans="1:32">
      <c r="B234" s="98" t="s">
        <v>129</v>
      </c>
      <c r="C234" s="107">
        <v>1836.8128023749</v>
      </c>
      <c r="D234" s="104">
        <v>3.3956384100670499E-2</v>
      </c>
      <c r="E234" s="101">
        <v>33352.784254380902</v>
      </c>
      <c r="F234" s="101">
        <v>3.3960081923359302E-2</v>
      </c>
      <c r="G234" s="130">
        <v>18795.440324399999</v>
      </c>
      <c r="H234" s="101">
        <v>1.72812072022E-2</v>
      </c>
      <c r="I234" s="101">
        <v>3395.7294744199999</v>
      </c>
      <c r="J234" s="101">
        <v>1.19693941727E-2</v>
      </c>
      <c r="K234" s="141">
        <v>36748.513728805199</v>
      </c>
      <c r="L234" s="162">
        <v>2.8909963079125099E-2</v>
      </c>
      <c r="M234" s="140">
        <v>13878.605387428201</v>
      </c>
      <c r="N234" s="162">
        <v>0.25125177654744402</v>
      </c>
      <c r="O234" s="140">
        <v>251957.98013548501</v>
      </c>
      <c r="P234" s="162">
        <v>0.25123070421167498</v>
      </c>
      <c r="Q234" s="164">
        <v>329426.96854899998</v>
      </c>
      <c r="R234" s="141">
        <v>0.30288701948800001</v>
      </c>
      <c r="S234" s="165">
        <v>19826.520807100002</v>
      </c>
      <c r="T234" s="163">
        <v>6.9580535741399996E-2</v>
      </c>
      <c r="U234" s="138">
        <v>271784.50094257598</v>
      </c>
      <c r="V234" s="162">
        <v>0.21061996731542801</v>
      </c>
      <c r="W234" s="141">
        <v>1041.7851370723899</v>
      </c>
      <c r="X234" s="162">
        <v>1.8844308278883198E-2</v>
      </c>
      <c r="Y234" s="141">
        <v>18912.240918602201</v>
      </c>
      <c r="Z234" s="162">
        <v>1.8841972810842399E-2</v>
      </c>
      <c r="AA234" s="164">
        <v>146380.33869400001</v>
      </c>
      <c r="AB234" s="141">
        <v>0.13458734763899999</v>
      </c>
      <c r="AC234" s="211">
        <v>13847.535206</v>
      </c>
      <c r="AD234" s="163">
        <v>4.8411270881699997E-2</v>
      </c>
      <c r="AE234" s="141">
        <v>32759.7761246341</v>
      </c>
      <c r="AF234" s="162">
        <v>2.54914768014382E-2</v>
      </c>
    </row>
    <row r="235" spans="1:32">
      <c r="B235" s="98" t="s">
        <v>130</v>
      </c>
      <c r="C235" s="107">
        <v>1132.0381053568999</v>
      </c>
      <c r="D235" s="104">
        <v>2.0341385076306E-2</v>
      </c>
      <c r="E235" s="101">
        <v>15996.7083008313</v>
      </c>
      <c r="F235" s="101">
        <v>2.0346703571083001E-2</v>
      </c>
      <c r="G235" s="130">
        <v>10935.487173199999</v>
      </c>
      <c r="H235" s="101">
        <v>1.4618849815199999E-2</v>
      </c>
      <c r="I235" s="101">
        <v>1945.79815005</v>
      </c>
      <c r="J235" s="101">
        <v>8.8919112672399998E-3</v>
      </c>
      <c r="K235" s="140">
        <v>17942.506450886001</v>
      </c>
      <c r="L235" s="162">
        <v>1.7790710094680601E-2</v>
      </c>
      <c r="M235" s="140">
        <v>16131.786733531</v>
      </c>
      <c r="N235" s="162">
        <v>0.28467286201295</v>
      </c>
      <c r="O235" s="140">
        <v>227859.37425060701</v>
      </c>
      <c r="P235" s="162">
        <v>0.28462647551029602</v>
      </c>
      <c r="Q235" s="164">
        <v>267658.902351</v>
      </c>
      <c r="R235" s="141">
        <v>0.35781353347299999</v>
      </c>
      <c r="S235" s="165">
        <v>16854.381212699998</v>
      </c>
      <c r="T235" s="163">
        <v>7.6746218734999996E-2</v>
      </c>
      <c r="U235" s="138">
        <v>244713.75546326899</v>
      </c>
      <c r="V235" s="162">
        <v>0.23943932929727199</v>
      </c>
      <c r="W235" s="140">
        <v>1262.3086273102299</v>
      </c>
      <c r="X235" s="162">
        <v>2.2251920049816E-2</v>
      </c>
      <c r="Y235" s="140">
        <v>17832.042409849601</v>
      </c>
      <c r="Z235" s="162">
        <v>2.2250920005110201E-2</v>
      </c>
      <c r="AA235" s="175">
        <v>116898.028186</v>
      </c>
      <c r="AB235" s="141">
        <v>0.15627241191499999</v>
      </c>
      <c r="AC235" s="210">
        <v>11110.0839688</v>
      </c>
      <c r="AD235" s="163">
        <v>5.0413361154899999E-2</v>
      </c>
      <c r="AE235" s="140">
        <v>28942.126378611902</v>
      </c>
      <c r="AF235" s="162">
        <v>2.8406966249153402E-2</v>
      </c>
    </row>
    <row r="236" spans="1:32">
      <c r="B236" s="98" t="s">
        <v>131</v>
      </c>
      <c r="C236" s="107">
        <v>207.9118814366</v>
      </c>
      <c r="D236" s="104">
        <v>1.94738190856113E-3</v>
      </c>
      <c r="E236" s="101">
        <v>1947.02274318633</v>
      </c>
      <c r="F236" s="101">
        <v>2.1590230646107399E-3</v>
      </c>
      <c r="G236" s="101">
        <v>1871.6070308599999</v>
      </c>
      <c r="H236" s="101">
        <v>2.6162765545200001E-3</v>
      </c>
      <c r="I236" s="115">
        <v>410.702791875</v>
      </c>
      <c r="J236" s="101">
        <v>1.69258555168E-3</v>
      </c>
      <c r="K236" s="141">
        <v>2357.7255350615301</v>
      </c>
      <c r="L236" s="162">
        <v>2.0567210268815899E-3</v>
      </c>
      <c r="M236" s="141">
        <v>34763.756786310398</v>
      </c>
      <c r="N236" s="162">
        <v>0.32380152192388301</v>
      </c>
      <c r="O236" s="138">
        <v>292386.18539850699</v>
      </c>
      <c r="P236" s="162">
        <v>0.32219909821206499</v>
      </c>
      <c r="Q236" s="164">
        <v>288737.41428999999</v>
      </c>
      <c r="R236" s="141">
        <v>0.40361941852400002</v>
      </c>
      <c r="S236" s="165">
        <v>19186.8515357</v>
      </c>
      <c r="T236" s="163">
        <v>7.8806995672599994E-2</v>
      </c>
      <c r="U236" s="138">
        <v>311573.03693423001</v>
      </c>
      <c r="V236" s="162">
        <v>0.27044797506481899</v>
      </c>
      <c r="W236" s="163">
        <v>2159.3848915820199</v>
      </c>
      <c r="X236" s="162">
        <v>2.01175189265594E-2</v>
      </c>
      <c r="Y236" s="140">
        <v>18653.5285329129</v>
      </c>
      <c r="Z236" s="162">
        <v>2.0562641933339901E-2</v>
      </c>
      <c r="AA236" s="175">
        <v>123451.124115</v>
      </c>
      <c r="AB236" s="141">
        <v>0.17256950270300001</v>
      </c>
      <c r="AC236" s="210">
        <v>11810.092485200001</v>
      </c>
      <c r="AD236" s="163">
        <v>4.83578930335E-2</v>
      </c>
      <c r="AE236" s="140">
        <v>30463.621018102702</v>
      </c>
      <c r="AF236" s="162">
        <v>2.6490482785457899E-2</v>
      </c>
    </row>
    <row r="237" spans="1:32">
      <c r="B237" s="97" t="s">
        <v>132</v>
      </c>
      <c r="C237" s="113">
        <v>190348.89051417299</v>
      </c>
      <c r="D237" s="108">
        <v>0.10853658097769001</v>
      </c>
      <c r="E237" s="183">
        <v>10697651.470260801</v>
      </c>
      <c r="F237" s="184">
        <v>9.2290150611562705E-2</v>
      </c>
      <c r="G237" s="187">
        <v>2860707.085</v>
      </c>
      <c r="H237" s="184">
        <v>2.2273438915499998E-2</v>
      </c>
      <c r="I237" s="189">
        <v>383075.56125500001</v>
      </c>
      <c r="J237" s="184">
        <v>2.7168729462799999E-2</v>
      </c>
      <c r="K237" s="167">
        <v>11080727.0315162</v>
      </c>
      <c r="L237" s="168">
        <v>8.5200600439779395E-2</v>
      </c>
      <c r="M237" s="169">
        <v>110474.322893066</v>
      </c>
      <c r="N237" s="168">
        <v>6.2659584962220294E-2</v>
      </c>
      <c r="O237" s="149">
        <v>2457635.3223647</v>
      </c>
      <c r="P237" s="168">
        <v>2.1150270623960198E-2</v>
      </c>
      <c r="Q237" s="170">
        <v>3944150.2089300002</v>
      </c>
      <c r="R237" s="171">
        <v>3.0709108078300001E-2</v>
      </c>
      <c r="S237" s="170">
        <v>237124.59923299999</v>
      </c>
      <c r="T237" s="172">
        <v>1.6778538566499999E-2</v>
      </c>
      <c r="U237" s="167">
        <v>2694759.921598</v>
      </c>
      <c r="V237" s="168">
        <v>2.0678031718473999E-2</v>
      </c>
      <c r="W237" s="171">
        <v>8778.9133701001901</v>
      </c>
      <c r="X237" s="168">
        <v>4.9766489419743503E-3</v>
      </c>
      <c r="Y237" s="169">
        <v>210111.22806235799</v>
      </c>
      <c r="Z237" s="168">
        <v>1.8074864006039301E-3</v>
      </c>
      <c r="AA237" s="168">
        <v>2536720.2593899998</v>
      </c>
      <c r="AB237" s="172">
        <v>1.9750888911900001E-2</v>
      </c>
      <c r="AC237" s="213">
        <v>219886.541948</v>
      </c>
      <c r="AD237" s="172">
        <v>1.5497437522700001E-2</v>
      </c>
      <c r="AE237" s="149">
        <v>429997.77001001697</v>
      </c>
      <c r="AF237" s="168">
        <v>3.3006719271341601E-3</v>
      </c>
    </row>
    <row r="238" spans="1:32">
      <c r="A238">
        <v>2003</v>
      </c>
      <c r="B238" s="98" t="s">
        <v>115</v>
      </c>
      <c r="C238" s="107">
        <v>17111.0025429337</v>
      </c>
      <c r="D238" s="104">
        <v>3.7210008574793403E-2</v>
      </c>
      <c r="E238" s="115">
        <v>1466183.64760635</v>
      </c>
      <c r="F238" s="101">
        <v>3.7210008574793403E-2</v>
      </c>
      <c r="G238" s="145">
        <v>108028.830504</v>
      </c>
      <c r="H238" s="101">
        <v>6.1137373454899996E-3</v>
      </c>
      <c r="I238" s="130">
        <v>10692.9328912</v>
      </c>
      <c r="J238" s="182">
        <v>8.7117961757200001E-3</v>
      </c>
      <c r="K238" s="134">
        <v>1476876.5804975601</v>
      </c>
      <c r="L238" s="162">
        <v>3.6336817489110898E-2</v>
      </c>
      <c r="M238" s="141">
        <v>1340.7851048446801</v>
      </c>
      <c r="N238" s="162">
        <v>2.9164724991450801E-3</v>
      </c>
      <c r="O238" s="140">
        <v>114887.318305569</v>
      </c>
      <c r="P238" s="162">
        <v>2.9164724991450801E-3</v>
      </c>
      <c r="Q238" s="165">
        <v>44171.521214300003</v>
      </c>
      <c r="R238" s="162">
        <v>2.49982614442E-3</v>
      </c>
      <c r="S238" s="176">
        <v>4178.2555628500004</v>
      </c>
      <c r="T238" s="162">
        <v>3.4011460834300002E-3</v>
      </c>
      <c r="U238" s="140">
        <v>119065.573868416</v>
      </c>
      <c r="V238" s="162">
        <v>2.9305481894119799E-3</v>
      </c>
      <c r="W238" s="162">
        <v>55.0443079981777</v>
      </c>
      <c r="X238" s="162">
        <v>1.1972872426961E-4</v>
      </c>
      <c r="Y238" s="141">
        <v>4716.55965676096</v>
      </c>
      <c r="Z238" s="162">
        <v>1.1972872426961E-4</v>
      </c>
      <c r="AA238" s="176">
        <v>1393.6774055599999</v>
      </c>
      <c r="AB238" s="177">
        <v>7.8872230740299995E-5</v>
      </c>
      <c r="AC238" s="212">
        <v>68.456784998700002</v>
      </c>
      <c r="AD238" s="177">
        <v>5.5111046377200001E-5</v>
      </c>
      <c r="AE238" s="141">
        <v>4785.0164417596998</v>
      </c>
      <c r="AF238" s="162">
        <v>1.17780945065959E-4</v>
      </c>
    </row>
    <row r="239" spans="1:32">
      <c r="B239" s="98" t="s">
        <v>116</v>
      </c>
      <c r="C239" s="107">
        <v>2307.4321350999999</v>
      </c>
      <c r="D239" s="104">
        <v>6.3597559582851598E-2</v>
      </c>
      <c r="E239" s="102">
        <v>186392.25257898599</v>
      </c>
      <c r="F239" s="101">
        <v>6.3597872077174294E-2</v>
      </c>
      <c r="G239" s="130">
        <v>65464.420194500002</v>
      </c>
      <c r="H239" s="101">
        <v>3.5746795976899998E-3</v>
      </c>
      <c r="I239" s="130">
        <v>6853.3813669000001</v>
      </c>
      <c r="J239" s="101">
        <v>4.9218669999999999E-3</v>
      </c>
      <c r="K239" s="140">
        <v>193245.63394588401</v>
      </c>
      <c r="L239" s="162">
        <v>4.4651474721424701E-2</v>
      </c>
      <c r="M239" s="163">
        <v>253.19107826852499</v>
      </c>
      <c r="N239" s="162">
        <v>6.9800881640251803E-3</v>
      </c>
      <c r="O239" s="141">
        <v>20451.906310758299</v>
      </c>
      <c r="P239" s="162">
        <v>6.9799051460161902E-3</v>
      </c>
      <c r="Q239" s="164">
        <v>115030.435387</v>
      </c>
      <c r="R239" s="162">
        <v>6.2811910004600003E-3</v>
      </c>
      <c r="S239" s="165">
        <v>8153.4578507599999</v>
      </c>
      <c r="T239" s="162">
        <v>5.8435213515800003E-3</v>
      </c>
      <c r="U239" s="140">
        <v>28605.364161522801</v>
      </c>
      <c r="V239" s="162">
        <v>6.6021668817117102E-3</v>
      </c>
      <c r="W239" s="162">
        <v>17.636740559665601</v>
      </c>
      <c r="X239" s="162">
        <v>4.86093203134549E-4</v>
      </c>
      <c r="Y239" s="163">
        <v>1424.51349392209</v>
      </c>
      <c r="Z239" s="162">
        <v>4.8603887657903402E-4</v>
      </c>
      <c r="AA239" s="164">
        <v>15635.0708811</v>
      </c>
      <c r="AB239" s="162">
        <v>8.5374499272599996E-4</v>
      </c>
      <c r="AC239" s="165">
        <v>741.52016690999994</v>
      </c>
      <c r="AD239" s="162">
        <v>5.2620876044100001E-4</v>
      </c>
      <c r="AE239" s="141">
        <v>2166.0336608323601</v>
      </c>
      <c r="AF239" s="162">
        <v>4.9874106488551203E-4</v>
      </c>
    </row>
    <row r="240" spans="1:32">
      <c r="B240" s="98" t="s">
        <v>117</v>
      </c>
      <c r="C240" s="107">
        <v>1025.4253742615999</v>
      </c>
      <c r="D240" s="104">
        <v>6.0876550675211603E-2</v>
      </c>
      <c r="E240" s="114">
        <v>77385.482579795498</v>
      </c>
      <c r="F240" s="101">
        <v>6.0875709542084197E-2</v>
      </c>
      <c r="G240" s="130">
        <v>19437.590868800002</v>
      </c>
      <c r="H240" s="101">
        <v>1.2361424349000001E-3</v>
      </c>
      <c r="I240" s="145">
        <v>2433.3755584</v>
      </c>
      <c r="J240" s="101">
        <v>1.9242566854999999E-3</v>
      </c>
      <c r="K240" s="140">
        <v>79818.858138191499</v>
      </c>
      <c r="L240" s="162">
        <v>3.1505191233796102E-2</v>
      </c>
      <c r="M240" s="162">
        <v>255.53063252869899</v>
      </c>
      <c r="N240" s="162">
        <v>1.51762543548047E-2</v>
      </c>
      <c r="O240" s="141">
        <v>19284.250564486301</v>
      </c>
      <c r="P240" s="162">
        <v>1.51761968415824E-2</v>
      </c>
      <c r="Q240" s="164">
        <v>136696.72343099999</v>
      </c>
      <c r="R240" s="162">
        <v>8.6932728022499992E-3</v>
      </c>
      <c r="S240" s="165">
        <v>9001.5407244800008</v>
      </c>
      <c r="T240" s="163">
        <v>7.0976442772199997E-3</v>
      </c>
      <c r="U240" s="140">
        <v>28285.791288962399</v>
      </c>
      <c r="V240" s="162">
        <v>1.11459718091388E-2</v>
      </c>
      <c r="W240" s="163">
        <v>44.698848526875103</v>
      </c>
      <c r="X240" s="162">
        <v>2.6526666380453602E-3</v>
      </c>
      <c r="Y240" s="138">
        <v>3372.9808714278101</v>
      </c>
      <c r="Z240" s="162">
        <v>2.6523985888083001E-3</v>
      </c>
      <c r="AA240" s="165">
        <v>55843.844788599999</v>
      </c>
      <c r="AB240" s="162">
        <v>3.5513774628899999E-3</v>
      </c>
      <c r="AC240" s="176">
        <v>2860.4082422699998</v>
      </c>
      <c r="AD240" s="162">
        <v>2.2484729076499999E-3</v>
      </c>
      <c r="AE240" s="141">
        <v>6233.3891136989696</v>
      </c>
      <c r="AF240" s="162">
        <v>2.4513794364871499E-3</v>
      </c>
    </row>
    <row r="241" spans="1:32">
      <c r="B241" s="98" t="s">
        <v>118</v>
      </c>
      <c r="C241" s="107">
        <v>791.34151836959995</v>
      </c>
      <c r="D241" s="104">
        <v>4.3792383454217702E-2</v>
      </c>
      <c r="E241" s="114">
        <v>55710.498294686098</v>
      </c>
      <c r="F241" s="101">
        <v>4.37817119233294E-2</v>
      </c>
      <c r="G241" s="130">
        <v>68483.853164300002</v>
      </c>
      <c r="H241" s="101">
        <v>4.8845274171E-3</v>
      </c>
      <c r="I241" s="130">
        <v>5977.43695338</v>
      </c>
      <c r="J241" s="101">
        <v>4.7396316710200002E-3</v>
      </c>
      <c r="K241" s="140">
        <v>61687.935248068497</v>
      </c>
      <c r="L241" s="162">
        <v>2.4313034013783898E-2</v>
      </c>
      <c r="M241" s="163">
        <v>487.70326731531497</v>
      </c>
      <c r="N241" s="162">
        <v>2.65311388701399E-2</v>
      </c>
      <c r="O241" s="134">
        <v>34342.057951292598</v>
      </c>
      <c r="P241" s="162">
        <v>2.6530496939992699E-2</v>
      </c>
      <c r="Q241" s="164">
        <v>233811.71534900001</v>
      </c>
      <c r="R241" s="163">
        <v>1.66763402379E-2</v>
      </c>
      <c r="S241" s="165">
        <v>14390.2016637</v>
      </c>
      <c r="T241" s="163">
        <v>1.13808701378E-2</v>
      </c>
      <c r="U241" s="140">
        <v>48732.2596150276</v>
      </c>
      <c r="V241" s="162">
        <v>1.90443565119317E-2</v>
      </c>
      <c r="W241" s="162">
        <v>83.5842372777321</v>
      </c>
      <c r="X241" s="162">
        <v>4.5466033381557497E-3</v>
      </c>
      <c r="Y241" s="141">
        <v>5885.2912073960297</v>
      </c>
      <c r="Z241" s="162">
        <v>4.5462090689154704E-3</v>
      </c>
      <c r="AA241" s="164">
        <v>124216.747779</v>
      </c>
      <c r="AB241" s="162">
        <v>8.8595953768399998E-3</v>
      </c>
      <c r="AC241" s="165">
        <v>7166.2655604499996</v>
      </c>
      <c r="AD241" s="162">
        <v>5.6521962564500001E-3</v>
      </c>
      <c r="AE241" s="141">
        <v>13051.556767841799</v>
      </c>
      <c r="AF241" s="162">
        <v>5.0995990962228498E-3</v>
      </c>
    </row>
    <row r="242" spans="1:32">
      <c r="B242" s="98" t="s">
        <v>119</v>
      </c>
      <c r="C242" s="109">
        <v>6995.6083587281</v>
      </c>
      <c r="D242" s="104">
        <v>0.236875487509391</v>
      </c>
      <c r="E242" s="114">
        <v>457212.02827992302</v>
      </c>
      <c r="F242" s="101">
        <v>0.23684777525696599</v>
      </c>
      <c r="G242" s="145">
        <v>340832.18755799998</v>
      </c>
      <c r="H242" s="101">
        <v>2.7632189585200001E-2</v>
      </c>
      <c r="I242" s="130">
        <v>29942.8576565</v>
      </c>
      <c r="J242" s="101">
        <v>2.4067778496199999E-2</v>
      </c>
      <c r="K242" s="140">
        <v>487154.88593646302</v>
      </c>
      <c r="L242" s="162">
        <v>0.15298069502643799</v>
      </c>
      <c r="M242" s="163">
        <v>706.14751166849203</v>
      </c>
      <c r="N242" s="162">
        <v>2.4253939077456901E-2</v>
      </c>
      <c r="O242" s="138">
        <v>46158.0190585788</v>
      </c>
      <c r="P242" s="162">
        <v>2.4254309054151501E-2</v>
      </c>
      <c r="Q242" s="164">
        <v>182804.12231800001</v>
      </c>
      <c r="R242" s="141">
        <v>1.48204308409E-2</v>
      </c>
      <c r="S242" s="165">
        <v>11534.977962000001</v>
      </c>
      <c r="T242" s="162">
        <v>9.2568114710699992E-3</v>
      </c>
      <c r="U242" s="140">
        <v>57692.997020590701</v>
      </c>
      <c r="V242" s="162">
        <v>1.82752425985977E-2</v>
      </c>
      <c r="W242" s="163">
        <v>68.029670729805304</v>
      </c>
      <c r="X242" s="162">
        <v>2.33799946445774E-3</v>
      </c>
      <c r="Y242" s="138">
        <v>4445.3626050735102</v>
      </c>
      <c r="Z242" s="162">
        <v>2.3372643570317301E-3</v>
      </c>
      <c r="AA242" s="164">
        <v>169437.447763</v>
      </c>
      <c r="AB242" s="163">
        <v>1.37367664962E-2</v>
      </c>
      <c r="AC242" s="165">
        <v>11341.301110300001</v>
      </c>
      <c r="AD242" s="140">
        <v>9.0730752423100001E-3</v>
      </c>
      <c r="AE242" s="140">
        <v>15786.663715373201</v>
      </c>
      <c r="AF242" s="162">
        <v>5.0188127909767E-3</v>
      </c>
    </row>
    <row r="243" spans="1:32">
      <c r="B243" s="98" t="s">
        <v>120</v>
      </c>
      <c r="C243" s="107">
        <v>23949.7772223949</v>
      </c>
      <c r="D243" s="104">
        <v>0.50748613865164505</v>
      </c>
      <c r="E243" s="115">
        <v>1448961.5771228501</v>
      </c>
      <c r="F243" s="101">
        <v>0.50748935279555096</v>
      </c>
      <c r="G243" s="145">
        <v>564609.04917400004</v>
      </c>
      <c r="H243" s="101">
        <v>5.3301563157E-2</v>
      </c>
      <c r="I243" s="130">
        <v>64327.866246400001</v>
      </c>
      <c r="J243" s="101">
        <v>5.2391378497799998E-2</v>
      </c>
      <c r="K243" s="138">
        <v>1513289.44336921</v>
      </c>
      <c r="L243" s="162">
        <v>0.36907035496608598</v>
      </c>
      <c r="M243" s="163">
        <v>772.48850809221506</v>
      </c>
      <c r="N243" s="162">
        <v>1.6855784626881899E-2</v>
      </c>
      <c r="O243" s="140">
        <v>46735.1929147134</v>
      </c>
      <c r="P243" s="162">
        <v>1.6855760227534902E-2</v>
      </c>
      <c r="Q243" s="164">
        <v>185050.903486</v>
      </c>
      <c r="R243" s="163">
        <v>1.7469591785199998E-2</v>
      </c>
      <c r="S243" s="165">
        <v>11679.985094400001</v>
      </c>
      <c r="T243" s="163">
        <v>9.4864144692500003E-3</v>
      </c>
      <c r="U243" s="140">
        <v>58415.178009145799</v>
      </c>
      <c r="V243" s="162">
        <v>1.45325395280104E-2</v>
      </c>
      <c r="W243" s="162">
        <v>108.331301201008</v>
      </c>
      <c r="X243" s="162">
        <v>2.3630842026686502E-3</v>
      </c>
      <c r="Y243" s="163">
        <v>6554.2287857375004</v>
      </c>
      <c r="Z243" s="162">
        <v>2.3631657965024599E-3</v>
      </c>
      <c r="AA243" s="164">
        <v>205560.54875099999</v>
      </c>
      <c r="AB243" s="163">
        <v>1.94058055621E-2</v>
      </c>
      <c r="AC243" s="165">
        <v>15325.1224982</v>
      </c>
      <c r="AD243" s="163">
        <v>1.2413663742500001E-2</v>
      </c>
      <c r="AE243" s="141">
        <v>21879.351283965501</v>
      </c>
      <c r="AF243" s="162">
        <v>5.4577229974327396E-3</v>
      </c>
    </row>
    <row r="244" spans="1:32">
      <c r="B244" s="98" t="s">
        <v>121</v>
      </c>
      <c r="C244" s="107">
        <v>32570.082425442899</v>
      </c>
      <c r="D244" s="104">
        <v>0.59219949028155405</v>
      </c>
      <c r="E244" s="115">
        <v>1812895.4120388001</v>
      </c>
      <c r="F244" s="101">
        <v>0.59220322712902396</v>
      </c>
      <c r="G244" s="145">
        <v>568259.640732</v>
      </c>
      <c r="H244" s="101">
        <v>6.4234993254000006E-2</v>
      </c>
      <c r="I244" s="130">
        <v>73848.471233000004</v>
      </c>
      <c r="J244" s="101">
        <v>6.4346187653799999E-2</v>
      </c>
      <c r="K244" s="138">
        <v>1886743.8832718199</v>
      </c>
      <c r="L244" s="162">
        <v>0.447391038910816</v>
      </c>
      <c r="M244" s="163">
        <v>1096.3705801286601</v>
      </c>
      <c r="N244" s="162">
        <v>2.00400358073538E-2</v>
      </c>
      <c r="O244" s="141">
        <v>61026.146345944202</v>
      </c>
      <c r="P244" s="162">
        <v>2.0040356932174999E-2</v>
      </c>
      <c r="Q244" s="164">
        <v>184426.78497099999</v>
      </c>
      <c r="R244" s="141">
        <v>2.0847241451799999E-2</v>
      </c>
      <c r="S244" s="165">
        <v>11582.3490141</v>
      </c>
      <c r="T244" s="163">
        <v>1.0075634665199999E-2</v>
      </c>
      <c r="U244" s="140">
        <v>72608.495360090295</v>
      </c>
      <c r="V244" s="162">
        <v>1.7286678905609799E-2</v>
      </c>
      <c r="W244" s="162">
        <v>107.713645084889</v>
      </c>
      <c r="X244" s="162">
        <v>1.9696912583027299E-3</v>
      </c>
      <c r="Y244" s="141">
        <v>5995.3212648220197</v>
      </c>
      <c r="Z244" s="162">
        <v>1.9696467613317201E-3</v>
      </c>
      <c r="AA244" s="164">
        <v>218879.57923500001</v>
      </c>
      <c r="AB244" s="163">
        <v>2.4741667366E-2</v>
      </c>
      <c r="AC244" s="165">
        <v>17806.695462299998</v>
      </c>
      <c r="AD244" s="163">
        <v>1.54514135111E-2</v>
      </c>
      <c r="AE244" s="140">
        <v>23802.0167271709</v>
      </c>
      <c r="AF244" s="162">
        <v>5.6814962435668996E-3</v>
      </c>
    </row>
    <row r="245" spans="1:32">
      <c r="B245" s="98" t="s">
        <v>122</v>
      </c>
      <c r="C245" s="112">
        <v>29802.1282547275</v>
      </c>
      <c r="D245" s="104">
        <v>0.56168756403184505</v>
      </c>
      <c r="E245" s="102">
        <v>1513495.8385258699</v>
      </c>
      <c r="F245" s="101">
        <v>0.56168665640825899</v>
      </c>
      <c r="G245" s="145">
        <v>451168.17745299998</v>
      </c>
      <c r="H245" s="101">
        <v>6.27588074597E-2</v>
      </c>
      <c r="I245" s="130">
        <v>69984.238250800001</v>
      </c>
      <c r="J245" s="101">
        <v>6.8106233184399997E-2</v>
      </c>
      <c r="K245" s="138">
        <v>1583480.0767766901</v>
      </c>
      <c r="L245" s="162">
        <v>0.42437870657146598</v>
      </c>
      <c r="M245" s="141">
        <v>1519.5745504151901</v>
      </c>
      <c r="N245" s="162">
        <v>2.8824726267518998E-2</v>
      </c>
      <c r="O245" s="140">
        <v>77173.228287017599</v>
      </c>
      <c r="P245" s="162">
        <v>2.8825341745389099E-2</v>
      </c>
      <c r="Q245" s="164">
        <v>192052.47453100001</v>
      </c>
      <c r="R245" s="141">
        <v>2.6715078067600002E-2</v>
      </c>
      <c r="S245" s="165">
        <v>12124.559186300001</v>
      </c>
      <c r="T245" s="163">
        <v>1.1806177768700001E-2</v>
      </c>
      <c r="U245" s="140">
        <v>89297.787473295495</v>
      </c>
      <c r="V245" s="162">
        <v>2.4056586673001899E-2</v>
      </c>
      <c r="W245" s="162">
        <v>118.122993060558</v>
      </c>
      <c r="X245" s="162">
        <v>2.2400443569678698E-3</v>
      </c>
      <c r="Y245" s="141">
        <v>5999.8948448515303</v>
      </c>
      <c r="Z245" s="162">
        <v>2.2404258213649499E-3</v>
      </c>
      <c r="AA245" s="164">
        <v>219577.193053</v>
      </c>
      <c r="AB245" s="163">
        <v>3.05438281742E-2</v>
      </c>
      <c r="AC245" s="165">
        <v>18913.5805205</v>
      </c>
      <c r="AD245" s="163">
        <v>1.8367934013399999E-2</v>
      </c>
      <c r="AE245" s="138">
        <v>24913.475365393198</v>
      </c>
      <c r="AF245" s="162">
        <v>6.7507363718327801E-3</v>
      </c>
    </row>
    <row r="246" spans="1:32">
      <c r="B246" s="98" t="s">
        <v>123</v>
      </c>
      <c r="C246" s="107">
        <v>24440.789677985598</v>
      </c>
      <c r="D246" s="104">
        <v>0.50859077263006103</v>
      </c>
      <c r="E246" s="115">
        <v>1121736.7767419801</v>
      </c>
      <c r="F246" s="101">
        <v>0.50858727230615997</v>
      </c>
      <c r="G246" s="145">
        <v>305475.17501100001</v>
      </c>
      <c r="H246" s="101">
        <v>5.3377108670300003E-2</v>
      </c>
      <c r="I246" s="101">
        <v>52328.321174700002</v>
      </c>
      <c r="J246" s="101">
        <v>6.0156728468599999E-2</v>
      </c>
      <c r="K246" s="134">
        <v>1174065.0979166999</v>
      </c>
      <c r="L246" s="162">
        <v>0.38142267216739101</v>
      </c>
      <c r="M246" s="141">
        <v>2245.75978007706</v>
      </c>
      <c r="N246" s="162">
        <v>4.6103973066323301E-2</v>
      </c>
      <c r="O246" s="140">
        <v>103074.487619486</v>
      </c>
      <c r="P246" s="162">
        <v>4.6104892593553097E-2</v>
      </c>
      <c r="Q246" s="164">
        <v>274478.746483</v>
      </c>
      <c r="R246" s="163">
        <v>4.7960995564300002E-2</v>
      </c>
      <c r="S246" s="165">
        <v>14408.1453719</v>
      </c>
      <c r="T246" s="163">
        <v>1.65939140172E-2</v>
      </c>
      <c r="U246" s="140">
        <v>117482.63299138199</v>
      </c>
      <c r="V246" s="162">
        <v>3.7829773377476499E-2</v>
      </c>
      <c r="W246" s="163">
        <v>226.52045316902101</v>
      </c>
      <c r="X246" s="162">
        <v>4.6480924067589403E-3</v>
      </c>
      <c r="Y246" s="140">
        <v>10396.931584776201</v>
      </c>
      <c r="Z246" s="162">
        <v>4.6482904068593598E-3</v>
      </c>
      <c r="AA246" s="164">
        <v>213892.12453100001</v>
      </c>
      <c r="AB246" s="163">
        <v>3.7374389475900001E-2</v>
      </c>
      <c r="AC246" s="165">
        <v>19517.551940699999</v>
      </c>
      <c r="AD246" s="163">
        <v>2.2420319997300001E-2</v>
      </c>
      <c r="AE246" s="140">
        <v>29914.483525484</v>
      </c>
      <c r="AF246" s="162">
        <v>9.6819905198402903E-3</v>
      </c>
    </row>
    <row r="247" spans="1:32">
      <c r="B247" s="98" t="s">
        <v>124</v>
      </c>
      <c r="C247" s="107">
        <v>17840.097646902399</v>
      </c>
      <c r="D247" s="104">
        <v>0.40281566713989297</v>
      </c>
      <c r="E247" s="102">
        <v>732475.65393787704</v>
      </c>
      <c r="F247" s="101">
        <v>0.40281688038546398</v>
      </c>
      <c r="G247" s="145">
        <v>178183.86053899999</v>
      </c>
      <c r="H247" s="101">
        <v>3.9774943052800001E-2</v>
      </c>
      <c r="I247" s="101">
        <v>36834.231071499999</v>
      </c>
      <c r="J247" s="101">
        <v>5.0146307960800003E-2</v>
      </c>
      <c r="K247" s="138">
        <v>769309.88500933698</v>
      </c>
      <c r="L247" s="162">
        <v>0.300497037369021</v>
      </c>
      <c r="M247" s="141">
        <v>3266.1571646614502</v>
      </c>
      <c r="N247" s="162">
        <v>7.2699290174248504E-2</v>
      </c>
      <c r="O247" s="134">
        <v>134098.85756422699</v>
      </c>
      <c r="P247" s="162">
        <v>7.2698190583416006E-2</v>
      </c>
      <c r="Q247" s="164">
        <v>289564.04993099999</v>
      </c>
      <c r="R247" s="163">
        <v>6.4637705818000005E-2</v>
      </c>
      <c r="S247" s="164">
        <v>15256.0462893</v>
      </c>
      <c r="T247" s="163">
        <v>2.0735722142999999E-2</v>
      </c>
      <c r="U247" s="140">
        <v>149354.903853567</v>
      </c>
      <c r="V247" s="162">
        <v>5.7831907573178999E-2</v>
      </c>
      <c r="W247" s="163">
        <v>342.35327121554099</v>
      </c>
      <c r="X247" s="162">
        <v>7.6202592208235399E-3</v>
      </c>
      <c r="Y247" s="141">
        <v>14055.971819267401</v>
      </c>
      <c r="Z247" s="162">
        <v>7.6201159018928696E-3</v>
      </c>
      <c r="AA247" s="164">
        <v>209605.95883399999</v>
      </c>
      <c r="AB247" s="163">
        <v>4.6789106772299999E-2</v>
      </c>
      <c r="AC247" s="165">
        <v>19998.2450623</v>
      </c>
      <c r="AD247" s="141">
        <v>2.7097804976199999E-2</v>
      </c>
      <c r="AE247" s="141">
        <v>34054.2168815677</v>
      </c>
      <c r="AF247" s="162">
        <v>1.32591016506385E-2</v>
      </c>
    </row>
    <row r="248" spans="1:32">
      <c r="B248" s="98" t="s">
        <v>125</v>
      </c>
      <c r="C248" s="107">
        <v>10934.541515613</v>
      </c>
      <c r="D248" s="104">
        <v>0.26174242461764402</v>
      </c>
      <c r="E248" s="114">
        <v>396833.37626383401</v>
      </c>
      <c r="F248" s="101">
        <v>0.26174197086645901</v>
      </c>
      <c r="G248" s="130">
        <v>96820.306680599999</v>
      </c>
      <c r="H248" s="101">
        <v>2.7536059759499999E-2</v>
      </c>
      <c r="I248" s="101">
        <v>20437.452400800001</v>
      </c>
      <c r="J248" s="101">
        <v>3.3222074214200002E-2</v>
      </c>
      <c r="K248" s="138">
        <v>417270.82866461901</v>
      </c>
      <c r="L248" s="162">
        <v>0.19507382868795201</v>
      </c>
      <c r="M248" s="141">
        <v>4889.9545253829601</v>
      </c>
      <c r="N248" s="162">
        <v>0.114164355226343</v>
      </c>
      <c r="O248" s="140">
        <v>177461.10275628199</v>
      </c>
      <c r="P248" s="162">
        <v>0.114161744061112</v>
      </c>
      <c r="Q248" s="164">
        <v>298090.04537200002</v>
      </c>
      <c r="R248" s="163">
        <v>8.4777894283300001E-2</v>
      </c>
      <c r="S248" s="165">
        <v>16000.417534599999</v>
      </c>
      <c r="T248" s="163">
        <v>2.5987699764100002E-2</v>
      </c>
      <c r="U248" s="140">
        <v>193461.52029084999</v>
      </c>
      <c r="V248" s="162">
        <v>8.8980068821347902E-2</v>
      </c>
      <c r="W248" s="138">
        <v>541.06986675224198</v>
      </c>
      <c r="X248" s="162">
        <v>1.26224454487011E-2</v>
      </c>
      <c r="Y248" s="141">
        <v>19635.943871081501</v>
      </c>
      <c r="Z248" s="162">
        <v>1.2622156721078999E-2</v>
      </c>
      <c r="AA248" s="164">
        <v>207526.556733</v>
      </c>
      <c r="AB248" s="163">
        <v>5.9021347353700002E-2</v>
      </c>
      <c r="AC248" s="165">
        <v>20144.705792600002</v>
      </c>
      <c r="AD248" s="163">
        <v>3.2582813223800002E-2</v>
      </c>
      <c r="AE248" s="140">
        <v>39780.649663724304</v>
      </c>
      <c r="AF248" s="162">
        <v>1.83936686431878E-2</v>
      </c>
    </row>
    <row r="249" spans="1:32">
      <c r="B249" s="98" t="s">
        <v>126</v>
      </c>
      <c r="C249" s="107">
        <v>6048.3181762438899</v>
      </c>
      <c r="D249" s="104">
        <v>0.15339551770724899</v>
      </c>
      <c r="E249" s="114">
        <v>190823.97492060799</v>
      </c>
      <c r="F249" s="101">
        <v>0.153396172273637</v>
      </c>
      <c r="G249" s="130">
        <v>60721.812929400003</v>
      </c>
      <c r="H249" s="101">
        <v>2.22726739809E-2</v>
      </c>
      <c r="I249" s="130">
        <v>11972.6808029</v>
      </c>
      <c r="J249" s="101">
        <v>2.36539079293E-2</v>
      </c>
      <c r="K249" s="138">
        <v>202796.655723534</v>
      </c>
      <c r="L249" s="162">
        <v>0.11534251479180301</v>
      </c>
      <c r="M249" s="163">
        <v>6097.7332298093897</v>
      </c>
      <c r="N249" s="162">
        <v>0.150738595480055</v>
      </c>
      <c r="O249" s="140">
        <v>192386.607677533</v>
      </c>
      <c r="P249" s="162">
        <v>0.15074200381192901</v>
      </c>
      <c r="Q249" s="164">
        <v>317168.48995399999</v>
      </c>
      <c r="R249" s="141">
        <v>0.116336920681</v>
      </c>
      <c r="S249" s="165">
        <v>17648.871280700001</v>
      </c>
      <c r="T249" s="163">
        <v>3.4758037830500001E-2</v>
      </c>
      <c r="U249" s="140">
        <v>210035.47895825299</v>
      </c>
      <c r="V249" s="162">
        <v>0.11746240318602399</v>
      </c>
      <c r="W249" s="141">
        <v>551.72765489730705</v>
      </c>
      <c r="X249" s="162">
        <v>1.36365168448842E-2</v>
      </c>
      <c r="Y249" s="141">
        <v>17407.100502773701</v>
      </c>
      <c r="Z249" s="162">
        <v>1.3636676092130699E-2</v>
      </c>
      <c r="AA249" s="164">
        <v>201715.019994</v>
      </c>
      <c r="AB249" s="163">
        <v>7.3988781303000004E-2</v>
      </c>
      <c r="AC249" s="165">
        <v>19485.8007942</v>
      </c>
      <c r="AD249" s="163">
        <v>3.81946221096E-2</v>
      </c>
      <c r="AE249" s="140">
        <v>36892.901296982003</v>
      </c>
      <c r="AF249" s="162">
        <v>2.07486118635953E-2</v>
      </c>
    </row>
    <row r="250" spans="1:32">
      <c r="B250" s="98" t="s">
        <v>127</v>
      </c>
      <c r="C250" s="107">
        <v>4196.6996486300004</v>
      </c>
      <c r="D250" s="104">
        <v>8.9607263141498805E-2</v>
      </c>
      <c r="E250" s="114">
        <v>113001.497821276</v>
      </c>
      <c r="F250" s="101">
        <v>8.9607369716156196E-2</v>
      </c>
      <c r="G250" s="130">
        <v>42605.7316412</v>
      </c>
      <c r="H250" s="101">
        <v>1.9935825386599999E-2</v>
      </c>
      <c r="I250" s="115">
        <v>8105.0669525100002</v>
      </c>
      <c r="J250" s="101">
        <v>1.8040318477600001E-2</v>
      </c>
      <c r="K250" s="140">
        <v>121106.564773786</v>
      </c>
      <c r="L250" s="162">
        <v>7.04946038752787E-2</v>
      </c>
      <c r="M250" s="141">
        <v>9621.8610352082396</v>
      </c>
      <c r="N250" s="162">
        <v>0.20051764560679</v>
      </c>
      <c r="O250" s="138">
        <v>259071.54952129</v>
      </c>
      <c r="P250" s="162">
        <v>0.20051085976727701</v>
      </c>
      <c r="Q250" s="164">
        <v>348542.11490699998</v>
      </c>
      <c r="R250" s="141">
        <v>0.16308767811800001</v>
      </c>
      <c r="S250" s="165">
        <v>20006.566120200001</v>
      </c>
      <c r="T250" s="163">
        <v>4.4421540909699998E-2</v>
      </c>
      <c r="U250" s="138">
        <v>279078.11564151797</v>
      </c>
      <c r="V250" s="162">
        <v>0.15974921875949899</v>
      </c>
      <c r="W250" s="141">
        <v>845.04418946357703</v>
      </c>
      <c r="X250" s="162">
        <v>1.76150098704843E-2</v>
      </c>
      <c r="Y250" s="141">
        <v>22752.518218154499</v>
      </c>
      <c r="Z250" s="162">
        <v>1.7613978236177101E-2</v>
      </c>
      <c r="AA250" s="164">
        <v>195480.162323</v>
      </c>
      <c r="AB250" s="138">
        <v>9.1467902719000002E-2</v>
      </c>
      <c r="AC250" s="165">
        <v>18676.488236599998</v>
      </c>
      <c r="AD250" s="163">
        <v>4.1254019399400002E-2</v>
      </c>
      <c r="AE250" s="141">
        <v>41429.006454791801</v>
      </c>
      <c r="AF250" s="162">
        <v>2.3833332295994301E-2</v>
      </c>
    </row>
    <row r="251" spans="1:32">
      <c r="B251" s="98" t="s">
        <v>128</v>
      </c>
      <c r="C251" s="109">
        <v>2827.6142954623001</v>
      </c>
      <c r="D251" s="104">
        <v>5.7928195787225203E-2</v>
      </c>
      <c r="E251" s="114">
        <v>63457.343214834502</v>
      </c>
      <c r="F251" s="101">
        <v>5.7929312999901797E-2</v>
      </c>
      <c r="G251" s="130">
        <v>28720.7210242</v>
      </c>
      <c r="H251" s="101">
        <v>1.86771485696E-2</v>
      </c>
      <c r="I251" s="174">
        <v>5320.2404943700003</v>
      </c>
      <c r="J251" s="101">
        <v>1.4874442746099999E-2</v>
      </c>
      <c r="K251" s="140">
        <v>68777.583709206898</v>
      </c>
      <c r="L251" s="162">
        <v>4.7112489157997102E-2</v>
      </c>
      <c r="M251" s="141">
        <v>11119.924458596701</v>
      </c>
      <c r="N251" s="162">
        <v>0.22256657971604701</v>
      </c>
      <c r="O251" s="140">
        <v>249533.30771148999</v>
      </c>
      <c r="P251" s="162">
        <v>0.22255323988857001</v>
      </c>
      <c r="Q251" s="164">
        <v>354841.69992400002</v>
      </c>
      <c r="R251" s="141">
        <v>0.230754383083</v>
      </c>
      <c r="S251" s="165">
        <v>20781.724377800001</v>
      </c>
      <c r="T251" s="163">
        <v>5.7864769727599998E-2</v>
      </c>
      <c r="U251" s="138">
        <v>270315.032089243</v>
      </c>
      <c r="V251" s="162">
        <v>0.182203812545221</v>
      </c>
      <c r="W251" s="163">
        <v>1161.72182305867</v>
      </c>
      <c r="X251" s="162">
        <v>2.3232628135046899E-2</v>
      </c>
      <c r="Y251" s="140">
        <v>26069.546481725101</v>
      </c>
      <c r="Z251" s="162">
        <v>2.3231482299055702E-2</v>
      </c>
      <c r="AA251" s="164">
        <v>172361.767127</v>
      </c>
      <c r="AB251" s="141">
        <v>0.11208725756100001</v>
      </c>
      <c r="AC251" s="165">
        <v>16320.1111022</v>
      </c>
      <c r="AD251" s="163">
        <v>4.5245161172800002E-2</v>
      </c>
      <c r="AE251" s="140">
        <v>42389.657583920198</v>
      </c>
      <c r="AF251" s="162">
        <v>2.8671941015346199E-2</v>
      </c>
    </row>
    <row r="252" spans="1:32">
      <c r="B252" s="98" t="s">
        <v>129</v>
      </c>
      <c r="C252" s="107">
        <v>1915.331230582</v>
      </c>
      <c r="D252" s="104">
        <v>3.5532821857362798E-2</v>
      </c>
      <c r="E252" s="101">
        <v>34778.039539509402</v>
      </c>
      <c r="F252" s="101">
        <v>3.5536255372852203E-2</v>
      </c>
      <c r="G252" s="130">
        <v>18937.2775119</v>
      </c>
      <c r="H252" s="101">
        <v>1.71655677788E-2</v>
      </c>
      <c r="I252" s="130">
        <v>3526.19855663</v>
      </c>
      <c r="J252" s="101">
        <v>1.2305168980099999E-2</v>
      </c>
      <c r="K252" s="141">
        <v>38304.238096140398</v>
      </c>
      <c r="L252" s="162">
        <v>3.0142857920477498E-2</v>
      </c>
      <c r="M252" s="140">
        <v>13614.275156084899</v>
      </c>
      <c r="N252" s="162">
        <v>0.24707517435694101</v>
      </c>
      <c r="O252" s="140">
        <v>247159.01511421299</v>
      </c>
      <c r="P252" s="162">
        <v>0.24705469079147999</v>
      </c>
      <c r="Q252" s="164">
        <v>334578.705052</v>
      </c>
      <c r="R252" s="141">
        <v>0.30327668444599998</v>
      </c>
      <c r="S252" s="165">
        <v>20157.8861889</v>
      </c>
      <c r="T252" s="163">
        <v>7.0053245298799999E-2</v>
      </c>
      <c r="U252" s="138">
        <v>267316.90130309999</v>
      </c>
      <c r="V252" s="162">
        <v>0.207086473772218</v>
      </c>
      <c r="W252" s="141">
        <v>1049.64962363468</v>
      </c>
      <c r="X252" s="162">
        <v>1.90370663744302E-2</v>
      </c>
      <c r="Y252" s="141">
        <v>19054.923600717499</v>
      </c>
      <c r="Z252" s="162">
        <v>1.9034655053747199E-2</v>
      </c>
      <c r="AA252" s="164">
        <v>148664.24134099999</v>
      </c>
      <c r="AB252" s="141">
        <v>0.13475573297999999</v>
      </c>
      <c r="AC252" s="165">
        <v>14070.1059694</v>
      </c>
      <c r="AD252" s="163">
        <v>4.8703005037200001E-2</v>
      </c>
      <c r="AE252" s="141">
        <v>33125.029570078201</v>
      </c>
      <c r="AF252" s="162">
        <v>2.5776314156352401E-2</v>
      </c>
    </row>
    <row r="253" spans="1:32">
      <c r="B253" s="98" t="s">
        <v>130</v>
      </c>
      <c r="C253" s="107">
        <v>1180.3411753674</v>
      </c>
      <c r="D253" s="104">
        <v>2.1440535919949499E-2</v>
      </c>
      <c r="E253" s="101">
        <v>16679.3748005815</v>
      </c>
      <c r="F253" s="101">
        <v>2.14457165975501E-2</v>
      </c>
      <c r="G253" s="130">
        <v>11087.749882399999</v>
      </c>
      <c r="H253" s="101">
        <v>1.47109674483E-2</v>
      </c>
      <c r="I253" s="130">
        <v>2032.3570199000001</v>
      </c>
      <c r="J253" s="101">
        <v>9.2448936869799995E-3</v>
      </c>
      <c r="K253" s="140">
        <v>18711.731820480702</v>
      </c>
      <c r="L253" s="162">
        <v>1.86901177061089E-2</v>
      </c>
      <c r="M253" s="140">
        <v>15640.930414065801</v>
      </c>
      <c r="N253" s="162">
        <v>0.27877392266391798</v>
      </c>
      <c r="O253" s="140">
        <v>220932.09368314699</v>
      </c>
      <c r="P253" s="162">
        <v>0.27872896755108301</v>
      </c>
      <c r="Q253" s="164">
        <v>271101.511642</v>
      </c>
      <c r="R253" s="141">
        <v>0.35969113879800002</v>
      </c>
      <c r="S253" s="165">
        <v>17116.528174999999</v>
      </c>
      <c r="T253" s="163">
        <v>7.76266445571E-2</v>
      </c>
      <c r="U253" s="138">
        <v>238048.62185812101</v>
      </c>
      <c r="V253" s="162">
        <v>0.234522521960119</v>
      </c>
      <c r="W253" s="140">
        <v>1260.59526806501</v>
      </c>
      <c r="X253" s="162">
        <v>2.2451269535514601E-2</v>
      </c>
      <c r="Y253" s="140">
        <v>17808.217670131398</v>
      </c>
      <c r="Z253" s="162">
        <v>2.2450166676614699E-2</v>
      </c>
      <c r="AA253" s="175">
        <v>118200.99909700001</v>
      </c>
      <c r="AB253" s="141">
        <v>0.15682632228500001</v>
      </c>
      <c r="AC253" s="165">
        <v>11245.5244822</v>
      </c>
      <c r="AD253" s="163">
        <v>5.0818600049199997E-2</v>
      </c>
      <c r="AE253" s="140">
        <v>29053.742152305698</v>
      </c>
      <c r="AF253" s="162">
        <v>2.87224235273255E-2</v>
      </c>
    </row>
    <row r="254" spans="1:32">
      <c r="B254" s="98" t="s">
        <v>131</v>
      </c>
      <c r="C254" s="109">
        <v>221.1666875132</v>
      </c>
      <c r="D254" s="104">
        <v>2.0557575558643498E-3</v>
      </c>
      <c r="E254" s="101">
        <v>2065.45756612781</v>
      </c>
      <c r="F254" s="101">
        <v>2.2788036367253199E-3</v>
      </c>
      <c r="G254" s="101">
        <v>1999.0576456700001</v>
      </c>
      <c r="H254" s="101">
        <v>2.74454302543E-3</v>
      </c>
      <c r="I254" s="130">
        <v>443.09863422299998</v>
      </c>
      <c r="J254" s="101">
        <v>1.8006181154800001E-3</v>
      </c>
      <c r="K254" s="141">
        <v>2508.55620035117</v>
      </c>
      <c r="L254" s="162">
        <v>2.1724489339318199E-3</v>
      </c>
      <c r="M254" s="141">
        <v>34436.072819626002</v>
      </c>
      <c r="N254" s="162">
        <v>0.31811944955784899</v>
      </c>
      <c r="O254" s="138">
        <v>288877.56587941002</v>
      </c>
      <c r="P254" s="162">
        <v>0.31653449391107302</v>
      </c>
      <c r="Q254" s="164">
        <v>295605.22416799999</v>
      </c>
      <c r="R254" s="141">
        <v>0.40584184068399998</v>
      </c>
      <c r="S254" s="165">
        <v>19735.260375400001</v>
      </c>
      <c r="T254" s="163">
        <v>7.9879864528200006E-2</v>
      </c>
      <c r="U254" s="138">
        <v>308612.82625478198</v>
      </c>
      <c r="V254" s="162">
        <v>0.26584458385054599</v>
      </c>
      <c r="W254" s="163">
        <v>2188.1107987954401</v>
      </c>
      <c r="X254" s="162">
        <v>2.0216642937269099E-2</v>
      </c>
      <c r="Y254" s="140">
        <v>18867.471900872399</v>
      </c>
      <c r="Z254" s="162">
        <v>2.0679626125015699E-2</v>
      </c>
      <c r="AA254" s="175">
        <v>126021.462484</v>
      </c>
      <c r="AB254" s="141">
        <v>0.17301717867700001</v>
      </c>
      <c r="AC254" s="165">
        <v>12077.720111299999</v>
      </c>
      <c r="AD254" s="163">
        <v>4.87347458156E-2</v>
      </c>
      <c r="AE254" s="140">
        <v>30945.192012136202</v>
      </c>
      <c r="AF254" s="162">
        <v>2.6708056739911799E-2</v>
      </c>
    </row>
    <row r="255" spans="1:32">
      <c r="B255" s="97" t="s">
        <v>132</v>
      </c>
      <c r="C255" s="111">
        <v>203410.40993179701</v>
      </c>
      <c r="D255" s="108">
        <v>0.114920778533107</v>
      </c>
      <c r="E255" s="183">
        <v>11373164.1886501</v>
      </c>
      <c r="F255" s="184">
        <v>9.7332969030744398E-2</v>
      </c>
      <c r="G255" s="190">
        <v>2963133.5406999998</v>
      </c>
      <c r="H255" s="184">
        <v>2.2371756239799999E-2</v>
      </c>
      <c r="I255" s="184">
        <v>408291.79102</v>
      </c>
      <c r="J255" s="184">
        <v>2.8203010137900001E-2</v>
      </c>
      <c r="K255" s="167">
        <v>11781455.9796704</v>
      </c>
      <c r="L255" s="168">
        <v>8.9682635886626505E-2</v>
      </c>
      <c r="M255" s="169">
        <v>108834.72762660299</v>
      </c>
      <c r="N255" s="168">
        <v>6.11487160559228E-2</v>
      </c>
      <c r="O255" s="149">
        <v>2421464.3550155298</v>
      </c>
      <c r="P255" s="168">
        <v>2.06697835442444E-2</v>
      </c>
      <c r="Q255" s="170">
        <v>4058015.2681200001</v>
      </c>
      <c r="R255" s="171">
        <v>3.06381517329E-2</v>
      </c>
      <c r="S255" s="170">
        <v>243849.79962400001</v>
      </c>
      <c r="T255" s="172">
        <v>1.6801987001E-2</v>
      </c>
      <c r="U255" s="167">
        <v>2665314.1546399598</v>
      </c>
      <c r="V255" s="168">
        <v>2.02459408506219E-2</v>
      </c>
      <c r="W255" s="171">
        <v>8846.6412347482801</v>
      </c>
      <c r="X255" s="168">
        <v>4.9675864028473904E-3</v>
      </c>
      <c r="Y255" s="169">
        <v>211148.96463987901</v>
      </c>
      <c r="Z255" s="168">
        <v>1.8015418376358099E-3</v>
      </c>
      <c r="AA255" s="168">
        <v>2604012.4021200002</v>
      </c>
      <c r="AB255" s="172">
        <v>1.96603943225E-2</v>
      </c>
      <c r="AC255" s="173">
        <v>225759.60383800001</v>
      </c>
      <c r="AD255" s="172">
        <v>1.5494585495099999E-2</v>
      </c>
      <c r="AE255" s="149">
        <v>436908.56847741298</v>
      </c>
      <c r="AF255" s="168">
        <v>3.3200063814070101E-3</v>
      </c>
    </row>
    <row r="256" spans="1:32">
      <c r="A256">
        <v>2004</v>
      </c>
      <c r="B256" s="98" t="s">
        <v>115</v>
      </c>
      <c r="C256" s="107">
        <v>17471.2100549432</v>
      </c>
      <c r="D256" s="104">
        <v>3.8386987950448898E-2</v>
      </c>
      <c r="E256" s="102">
        <v>1497048.6049651101</v>
      </c>
      <c r="F256" s="101">
        <v>3.8386987950448898E-2</v>
      </c>
      <c r="G256" s="145">
        <v>116256.877081</v>
      </c>
      <c r="H256" s="101">
        <v>6.36194084791E-3</v>
      </c>
      <c r="I256" s="130">
        <v>10959.932703300001</v>
      </c>
      <c r="J256" s="182">
        <v>8.6837382349099993E-3</v>
      </c>
      <c r="K256" s="134">
        <v>1508008.53766845</v>
      </c>
      <c r="L256" s="162">
        <v>3.7443685888266097E-2</v>
      </c>
      <c r="M256" s="141">
        <v>1306.31265143675</v>
      </c>
      <c r="N256" s="162">
        <v>2.8712067723391001E-3</v>
      </c>
      <c r="O256" s="140">
        <v>111933.49094491301</v>
      </c>
      <c r="P256" s="162">
        <v>2.8712067723391001E-3</v>
      </c>
      <c r="Q256" s="165">
        <v>45936.418010200003</v>
      </c>
      <c r="R256" s="162">
        <v>2.5137140760699999E-3</v>
      </c>
      <c r="S256" s="176">
        <v>4319.0960678299998</v>
      </c>
      <c r="T256" s="162">
        <v>3.4236052773800002E-3</v>
      </c>
      <c r="U256" s="140">
        <v>116252.587012743</v>
      </c>
      <c r="V256" s="162">
        <v>2.8878799110651902E-3</v>
      </c>
      <c r="W256" s="162">
        <v>54.136835658954801</v>
      </c>
      <c r="X256" s="162">
        <v>1.18901247400095E-4</v>
      </c>
      <c r="Y256" s="141">
        <v>4638.8014365114204</v>
      </c>
      <c r="Z256" s="162">
        <v>1.18901247400095E-4</v>
      </c>
      <c r="AA256" s="176">
        <v>1441.80957061</v>
      </c>
      <c r="AB256" s="177">
        <v>7.8900122696599998E-5</v>
      </c>
      <c r="AC256" s="134">
        <v>70.827449205199997</v>
      </c>
      <c r="AD256" s="177">
        <v>5.5505055358200003E-5</v>
      </c>
      <c r="AE256" s="141">
        <v>4709.6288857166001</v>
      </c>
      <c r="AF256" s="162">
        <v>1.16922221575906E-4</v>
      </c>
    </row>
    <row r="257" spans="2:32">
      <c r="B257" s="98" t="s">
        <v>116</v>
      </c>
      <c r="C257" s="107">
        <v>2409.3446858410998</v>
      </c>
      <c r="D257" s="104">
        <v>6.6051725143253803E-2</v>
      </c>
      <c r="E257" s="114">
        <v>194624.43903180101</v>
      </c>
      <c r="F257" s="101">
        <v>6.6052021012906706E-2</v>
      </c>
      <c r="G257" s="130">
        <v>76626.485838299996</v>
      </c>
      <c r="H257" s="101">
        <v>4.0457252160699996E-3</v>
      </c>
      <c r="I257" s="145">
        <v>7557.4067690000002</v>
      </c>
      <c r="J257" s="101">
        <v>5.2184029999999999E-3</v>
      </c>
      <c r="K257" s="140">
        <v>202181.84580079699</v>
      </c>
      <c r="L257" s="162">
        <v>4.5984774170267903E-2</v>
      </c>
      <c r="M257" s="163">
        <v>251.23743739224801</v>
      </c>
      <c r="N257" s="162">
        <v>6.8885955112523399E-3</v>
      </c>
      <c r="O257" s="141">
        <v>20294.083266882699</v>
      </c>
      <c r="P257" s="162">
        <v>6.8884145342584403E-3</v>
      </c>
      <c r="Q257" s="164">
        <v>121594.106548</v>
      </c>
      <c r="R257" s="162">
        <v>6.4198974424900003E-3</v>
      </c>
      <c r="S257" s="165">
        <v>8501.6123647999993</v>
      </c>
      <c r="T257" s="162">
        <v>5.8671144491700003E-3</v>
      </c>
      <c r="U257" s="140">
        <v>28795.695631681901</v>
      </c>
      <c r="V257" s="162">
        <v>6.5405381363801097E-3</v>
      </c>
      <c r="W257" s="162">
        <v>17.557678430326</v>
      </c>
      <c r="X257" s="162">
        <v>4.8131569247386201E-4</v>
      </c>
      <c r="Y257" s="163">
        <v>1418.12901664778</v>
      </c>
      <c r="Z257" s="162">
        <v>4.81262692822372E-4</v>
      </c>
      <c r="AA257" s="164">
        <v>16188.628576200001</v>
      </c>
      <c r="AB257" s="162">
        <v>8.5472354026700002E-4</v>
      </c>
      <c r="AC257" s="165">
        <v>767.60202258799995</v>
      </c>
      <c r="AD257" s="162">
        <v>5.2626485181199998E-4</v>
      </c>
      <c r="AE257" s="141">
        <v>2185.73103923597</v>
      </c>
      <c r="AF257" s="162">
        <v>4.95487620929256E-4</v>
      </c>
    </row>
    <row r="258" spans="2:32">
      <c r="B258" s="98" t="s">
        <v>117</v>
      </c>
      <c r="C258" s="107">
        <v>1351.3404048007001</v>
      </c>
      <c r="D258" s="104">
        <v>7.8210261876019802E-2</v>
      </c>
      <c r="E258" s="102">
        <v>101973.823783359</v>
      </c>
      <c r="F258" s="101">
        <v>7.8209482103978198E-2</v>
      </c>
      <c r="G258" s="145">
        <v>25447.004467999999</v>
      </c>
      <c r="H258" s="101">
        <v>1.56659376506E-3</v>
      </c>
      <c r="I258" s="101">
        <v>3083.6406089699999</v>
      </c>
      <c r="J258" s="101">
        <v>2.3672246733000002E-3</v>
      </c>
      <c r="K258" s="140">
        <v>105057.464392332</v>
      </c>
      <c r="L258" s="162">
        <v>4.03265390704707E-2</v>
      </c>
      <c r="M258" s="162">
        <v>251.88854697704701</v>
      </c>
      <c r="N258" s="162">
        <v>1.45832728177753E-2</v>
      </c>
      <c r="O258" s="141">
        <v>19007.974176485299</v>
      </c>
      <c r="P258" s="162">
        <v>1.45832435700349E-2</v>
      </c>
      <c r="Q258" s="164">
        <v>142445.553789</v>
      </c>
      <c r="R258" s="162">
        <v>8.7694264091899999E-3</v>
      </c>
      <c r="S258" s="165">
        <v>9347.2583316</v>
      </c>
      <c r="T258" s="163">
        <v>7.1566372183699996E-3</v>
      </c>
      <c r="U258" s="140">
        <v>28355.232508088298</v>
      </c>
      <c r="V258" s="162">
        <v>1.0866212619999E-2</v>
      </c>
      <c r="W258" s="163">
        <v>44.902610973477302</v>
      </c>
      <c r="X258" s="162">
        <v>2.5980496091743402E-3</v>
      </c>
      <c r="Y258" s="138">
        <v>3388.2113640032198</v>
      </c>
      <c r="Z258" s="162">
        <v>2.5978739187904401E-3</v>
      </c>
      <c r="AA258" s="165">
        <v>57772.3183756</v>
      </c>
      <c r="AB258" s="162">
        <v>3.55661643655E-3</v>
      </c>
      <c r="AC258" s="176">
        <v>2994.4220894199998</v>
      </c>
      <c r="AD258" s="162">
        <v>2.2833608019300002E-3</v>
      </c>
      <c r="AE258" s="141">
        <v>6382.6334534278103</v>
      </c>
      <c r="AF258" s="162">
        <v>2.4404898749349701E-3</v>
      </c>
    </row>
    <row r="259" spans="2:32">
      <c r="B259" s="98" t="s">
        <v>118</v>
      </c>
      <c r="C259" s="107">
        <v>838.12352731809995</v>
      </c>
      <c r="D259" s="104">
        <v>4.5214053619281699E-2</v>
      </c>
      <c r="E259" s="114">
        <v>59013.629819014699</v>
      </c>
      <c r="F259" s="101">
        <v>4.5203497369110203E-2</v>
      </c>
      <c r="G259" s="130">
        <v>65778.139629600002</v>
      </c>
      <c r="H259" s="101">
        <v>4.5611895058000002E-3</v>
      </c>
      <c r="I259" s="101">
        <v>5850.8772349299998</v>
      </c>
      <c r="J259" s="101">
        <v>4.5277964664599997E-3</v>
      </c>
      <c r="K259" s="140">
        <v>64864.507053948597</v>
      </c>
      <c r="L259" s="162">
        <v>2.49415986878706E-2</v>
      </c>
      <c r="M259" s="163">
        <v>478.41433233886801</v>
      </c>
      <c r="N259" s="162">
        <v>2.5350633413507701E-2</v>
      </c>
      <c r="O259" s="134">
        <v>33692.873613161602</v>
      </c>
      <c r="P259" s="162">
        <v>2.5349823972601399E-2</v>
      </c>
      <c r="Q259" s="164">
        <v>246840.97492400001</v>
      </c>
      <c r="R259" s="163">
        <v>1.71164512747E-2</v>
      </c>
      <c r="S259" s="165">
        <v>15109.123157399999</v>
      </c>
      <c r="T259" s="163">
        <v>1.16674443834E-2</v>
      </c>
      <c r="U259" s="140">
        <v>48801.996770609403</v>
      </c>
      <c r="V259" s="162">
        <v>1.8601015876014801E-2</v>
      </c>
      <c r="W259" s="162">
        <v>82.888242097937805</v>
      </c>
      <c r="X259" s="162">
        <v>4.3915935405276201E-3</v>
      </c>
      <c r="Y259" s="141">
        <v>5837.12645415102</v>
      </c>
      <c r="Z259" s="162">
        <v>4.3911726686682402E-3</v>
      </c>
      <c r="AA259" s="164">
        <v>127879.902701</v>
      </c>
      <c r="AB259" s="162">
        <v>8.8674308432800004E-3</v>
      </c>
      <c r="AC259" s="165">
        <v>7369.1985106700004</v>
      </c>
      <c r="AD259" s="162">
        <v>5.6769397401599999E-3</v>
      </c>
      <c r="AE259" s="141">
        <v>13206.3249648169</v>
      </c>
      <c r="AF259" s="162">
        <v>5.0324383229279198E-3</v>
      </c>
    </row>
    <row r="260" spans="2:32">
      <c r="B260" s="98" t="s">
        <v>119</v>
      </c>
      <c r="C260" s="107">
        <v>6815.9630739120003</v>
      </c>
      <c r="D260" s="104">
        <v>0.227075557300494</v>
      </c>
      <c r="E260" s="114">
        <v>445491.21724312101</v>
      </c>
      <c r="F260" s="101">
        <v>0.227040188378033</v>
      </c>
      <c r="G260" s="145">
        <v>327608.23127500003</v>
      </c>
      <c r="H260" s="101">
        <v>2.5822330275499999E-2</v>
      </c>
      <c r="I260" s="130">
        <v>28882.448006899998</v>
      </c>
      <c r="J260" s="101">
        <v>2.2703003679400001E-2</v>
      </c>
      <c r="K260" s="140">
        <v>474373.66525003401</v>
      </c>
      <c r="L260" s="162">
        <v>0.14625651169964601</v>
      </c>
      <c r="M260" s="163">
        <v>693.55377852586298</v>
      </c>
      <c r="N260" s="162">
        <v>2.3455074366878399E-2</v>
      </c>
      <c r="O260" s="138">
        <v>45338.433963018702</v>
      </c>
      <c r="P260" s="162">
        <v>2.3455295045623301E-2</v>
      </c>
      <c r="Q260" s="164">
        <v>190700.01812399999</v>
      </c>
      <c r="R260" s="141">
        <v>1.50311185501E-2</v>
      </c>
      <c r="S260" s="165">
        <v>11995.9769557</v>
      </c>
      <c r="T260" s="162">
        <v>9.4125921497699994E-3</v>
      </c>
      <c r="U260" s="140">
        <v>57334.410918681802</v>
      </c>
      <c r="V260" s="162">
        <v>1.7836892794651601E-2</v>
      </c>
      <c r="W260" s="163">
        <v>66.906569016376693</v>
      </c>
      <c r="X260" s="162">
        <v>2.2633517820276399E-3</v>
      </c>
      <c r="Y260" s="138">
        <v>4372.0594133037603</v>
      </c>
      <c r="Z260" s="162">
        <v>2.26249033513941E-3</v>
      </c>
      <c r="AA260" s="164">
        <v>174585.93457400001</v>
      </c>
      <c r="AB260" s="163">
        <v>1.37610125923E-2</v>
      </c>
      <c r="AC260" s="165">
        <v>11672.558436400001</v>
      </c>
      <c r="AD260" s="140">
        <v>9.1327153226899993E-3</v>
      </c>
      <c r="AE260" s="140">
        <v>16044.617849726899</v>
      </c>
      <c r="AF260" s="162">
        <v>5.0108603895766398E-3</v>
      </c>
    </row>
    <row r="261" spans="2:32">
      <c r="B261" s="98" t="s">
        <v>120</v>
      </c>
      <c r="C261" s="107">
        <v>24147.377137360301</v>
      </c>
      <c r="D261" s="104">
        <v>0.50417953075271904</v>
      </c>
      <c r="E261" s="102">
        <v>1460679.3754209301</v>
      </c>
      <c r="F261" s="101">
        <v>0.50418362167993802</v>
      </c>
      <c r="G261" s="145">
        <v>564317.15481700003</v>
      </c>
      <c r="H261" s="101">
        <v>5.1743413826199999E-2</v>
      </c>
      <c r="I261" s="130">
        <v>65667.475997400004</v>
      </c>
      <c r="J261" s="101">
        <v>5.2153047131200003E-2</v>
      </c>
      <c r="K261" s="138">
        <v>1526346.85141828</v>
      </c>
      <c r="L261" s="162">
        <v>0.36564067029929997</v>
      </c>
      <c r="M261" s="163">
        <v>761.10186472583803</v>
      </c>
      <c r="N261" s="162">
        <v>1.6382054610424902E-2</v>
      </c>
      <c r="O261" s="140">
        <v>46038.726727065798</v>
      </c>
      <c r="P261" s="162">
        <v>1.6382022079534202E-2</v>
      </c>
      <c r="Q261" s="164">
        <v>191174.73528299999</v>
      </c>
      <c r="R261" s="163">
        <v>1.75291765773E-2</v>
      </c>
      <c r="S261" s="165">
        <v>12059.142556299999</v>
      </c>
      <c r="T261" s="163">
        <v>9.5446664850099994E-3</v>
      </c>
      <c r="U261" s="140">
        <v>58097.869283336498</v>
      </c>
      <c r="V261" s="162">
        <v>1.42079361821307E-2</v>
      </c>
      <c r="W261" s="162">
        <v>106.55489027682199</v>
      </c>
      <c r="X261" s="162">
        <v>2.2919677691779802E-3</v>
      </c>
      <c r="Y261" s="163">
        <v>6445.6960608109202</v>
      </c>
      <c r="Z261" s="162">
        <v>2.29204719419198E-3</v>
      </c>
      <c r="AA261" s="164">
        <v>212037.63914399999</v>
      </c>
      <c r="AB261" s="163">
        <v>1.94421230791E-2</v>
      </c>
      <c r="AC261" s="165">
        <v>15857.3075008</v>
      </c>
      <c r="AD261" s="163">
        <v>1.25237890564E-2</v>
      </c>
      <c r="AE261" s="141">
        <v>22303.0035616475</v>
      </c>
      <c r="AF261" s="162">
        <v>5.46712486165338E-3</v>
      </c>
    </row>
    <row r="262" spans="2:32">
      <c r="B262" s="98" t="s">
        <v>121</v>
      </c>
      <c r="C262" s="112">
        <v>34368.685724770898</v>
      </c>
      <c r="D262" s="104">
        <v>0.601182777702157</v>
      </c>
      <c r="E262" s="102">
        <v>1912680.2519561099</v>
      </c>
      <c r="F262" s="101">
        <v>0.60118947248223498</v>
      </c>
      <c r="G262" s="145">
        <v>590860.46662399999</v>
      </c>
      <c r="H262" s="101">
        <v>6.4771186190899999E-2</v>
      </c>
      <c r="I262" s="130">
        <v>78521.133806500002</v>
      </c>
      <c r="J262" s="101">
        <v>6.6505275727199997E-2</v>
      </c>
      <c r="K262" s="138">
        <v>1991201.38576258</v>
      </c>
      <c r="L262" s="162">
        <v>0.45562901403264999</v>
      </c>
      <c r="M262" s="163">
        <v>1083.65589266558</v>
      </c>
      <c r="N262" s="162">
        <v>1.90478454876526E-2</v>
      </c>
      <c r="O262" s="141">
        <v>60307.5384312034</v>
      </c>
      <c r="P262" s="162">
        <v>1.90480701698898E-2</v>
      </c>
      <c r="Q262" s="164">
        <v>190654.12500500001</v>
      </c>
      <c r="R262" s="141">
        <v>2.0899850316300001E-2</v>
      </c>
      <c r="S262" s="165">
        <v>11966.043776799999</v>
      </c>
      <c r="T262" s="163">
        <v>1.0122324346199999E-2</v>
      </c>
      <c r="U262" s="140">
        <v>72273.582208031396</v>
      </c>
      <c r="V262" s="162">
        <v>1.66019901187382E-2</v>
      </c>
      <c r="W262" s="162">
        <v>106.55958929133401</v>
      </c>
      <c r="X262" s="162">
        <v>1.87374937706951E-3</v>
      </c>
      <c r="Y262" s="141">
        <v>5930.0220241187199</v>
      </c>
      <c r="Z262" s="162">
        <v>1.8737009181142E-3</v>
      </c>
      <c r="AA262" s="164">
        <v>226008.208354</v>
      </c>
      <c r="AB262" s="163">
        <v>2.4775400106899999E-2</v>
      </c>
      <c r="AC262" s="165">
        <v>18405.271302500001</v>
      </c>
      <c r="AD262" s="163">
        <v>1.5526531355500001E-2</v>
      </c>
      <c r="AE262" s="140">
        <v>24335.293326571002</v>
      </c>
      <c r="AF262" s="162">
        <v>5.6043922147155298E-3</v>
      </c>
    </row>
    <row r="263" spans="2:32">
      <c r="B263" s="98" t="s">
        <v>122</v>
      </c>
      <c r="C263" s="107">
        <v>31926.058002669699</v>
      </c>
      <c r="D263" s="104">
        <v>0.57447659480721802</v>
      </c>
      <c r="E263" s="102">
        <v>1621207.8555588301</v>
      </c>
      <c r="F263" s="101">
        <v>0.57447783716239698</v>
      </c>
      <c r="G263" s="145">
        <v>474370.86883200001</v>
      </c>
      <c r="H263" s="101">
        <v>6.3527156109800004E-2</v>
      </c>
      <c r="I263" s="130">
        <v>75158.975521800006</v>
      </c>
      <c r="J263" s="101">
        <v>7.04192498956E-2</v>
      </c>
      <c r="K263" s="138">
        <v>1696366.83108066</v>
      </c>
      <c r="L263" s="162">
        <v>0.435158374497573</v>
      </c>
      <c r="M263" s="141">
        <v>1507.75220877932</v>
      </c>
      <c r="N263" s="162">
        <v>2.7284089503417399E-2</v>
      </c>
      <c r="O263" s="140">
        <v>76565.790120021295</v>
      </c>
      <c r="P263" s="162">
        <v>2.7284802687912599E-2</v>
      </c>
      <c r="Q263" s="164">
        <v>199569.02364</v>
      </c>
      <c r="R263" s="141">
        <v>2.6726044621700001E-2</v>
      </c>
      <c r="S263" s="165">
        <v>12581.1611142</v>
      </c>
      <c r="T263" s="163">
        <v>1.17954316554E-2</v>
      </c>
      <c r="U263" s="140">
        <v>89146.951234177206</v>
      </c>
      <c r="V263" s="162">
        <v>2.29757211212703E-2</v>
      </c>
      <c r="W263" s="162">
        <v>117.57514017077401</v>
      </c>
      <c r="X263" s="162">
        <v>2.1268813321652399E-3</v>
      </c>
      <c r="Y263" s="141">
        <v>5971.8111225722196</v>
      </c>
      <c r="Z263" s="162">
        <v>2.12735801103753E-3</v>
      </c>
      <c r="AA263" s="164">
        <v>228219.961671</v>
      </c>
      <c r="AB263" s="163">
        <v>3.0562934645000001E-2</v>
      </c>
      <c r="AC263" s="165">
        <v>19704.709539300002</v>
      </c>
      <c r="AD263" s="163">
        <v>1.8427171894600001E-2</v>
      </c>
      <c r="AE263" s="138">
        <v>25676.520661921699</v>
      </c>
      <c r="AF263" s="162">
        <v>6.6546602417028701E-3</v>
      </c>
    </row>
    <row r="264" spans="2:32">
      <c r="B264" s="98" t="s">
        <v>123</v>
      </c>
      <c r="C264" s="109">
        <v>26486.053854330701</v>
      </c>
      <c r="D264" s="104">
        <v>0.52663129595946001</v>
      </c>
      <c r="E264" s="115">
        <v>1215613.8185185001</v>
      </c>
      <c r="F264" s="101">
        <v>0.52662927730023001</v>
      </c>
      <c r="G264" s="145">
        <v>321787.52051399997</v>
      </c>
      <c r="H264" s="101">
        <v>5.4427538358499998E-2</v>
      </c>
      <c r="I264" s="130">
        <v>56330.093134100003</v>
      </c>
      <c r="J264" s="101">
        <v>6.29185609531E-2</v>
      </c>
      <c r="K264" s="134">
        <v>1271943.91165264</v>
      </c>
      <c r="L264" s="162">
        <v>0.396814563009523</v>
      </c>
      <c r="M264" s="141">
        <v>2237.75026018279</v>
      </c>
      <c r="N264" s="162">
        <v>4.3870378740213198E-2</v>
      </c>
      <c r="O264" s="140">
        <v>102707.046197082</v>
      </c>
      <c r="P264" s="162">
        <v>4.3871190418433403E-2</v>
      </c>
      <c r="Q264" s="164">
        <v>284131.98123500001</v>
      </c>
      <c r="R264" s="163">
        <v>4.8058424774300001E-2</v>
      </c>
      <c r="S264" s="165">
        <v>14908.6432078</v>
      </c>
      <c r="T264" s="163">
        <v>1.6694161226099999E-2</v>
      </c>
      <c r="U264" s="140">
        <v>117615.68940487099</v>
      </c>
      <c r="V264" s="162">
        <v>3.6357514266552898E-2</v>
      </c>
      <c r="W264" s="163">
        <v>226.075012025082</v>
      </c>
      <c r="X264" s="162">
        <v>4.4291610436032799E-3</v>
      </c>
      <c r="Y264" s="140">
        <v>10376.496178798399</v>
      </c>
      <c r="Z264" s="162">
        <v>4.4293403029670398E-3</v>
      </c>
      <c r="AA264" s="164">
        <v>220956.53057999999</v>
      </c>
      <c r="AB264" s="163">
        <v>3.7372845350400002E-2</v>
      </c>
      <c r="AC264" s="165">
        <v>20136.230965300001</v>
      </c>
      <c r="AD264" s="163">
        <v>2.2482115216599999E-2</v>
      </c>
      <c r="AE264" s="140">
        <v>30512.727144098801</v>
      </c>
      <c r="AF264" s="162">
        <v>9.4776878038615106E-3</v>
      </c>
    </row>
    <row r="265" spans="2:32">
      <c r="B265" s="98" t="s">
        <v>124</v>
      </c>
      <c r="C265" s="107">
        <v>19233.7161935927</v>
      </c>
      <c r="D265" s="104">
        <v>0.41831951180070098</v>
      </c>
      <c r="E265" s="102">
        <v>789763.67955219396</v>
      </c>
      <c r="F265" s="101">
        <v>0.41831951180070098</v>
      </c>
      <c r="G265" s="145">
        <v>188916.060585</v>
      </c>
      <c r="H265" s="101">
        <v>4.0594155217299997E-2</v>
      </c>
      <c r="I265" s="130">
        <v>39788.662453899997</v>
      </c>
      <c r="J265" s="101">
        <v>5.2332127598899998E-2</v>
      </c>
      <c r="K265" s="138">
        <v>829552.34200606297</v>
      </c>
      <c r="L265" s="162">
        <v>0.31243340082509102</v>
      </c>
      <c r="M265" s="141">
        <v>3265.6565854519799</v>
      </c>
      <c r="N265" s="162">
        <v>7.0011186729681998E-2</v>
      </c>
      <c r="O265" s="134">
        <v>134092.493365353</v>
      </c>
      <c r="P265" s="162">
        <v>7.0011186729681998E-2</v>
      </c>
      <c r="Q265" s="164">
        <v>300594.49274199997</v>
      </c>
      <c r="R265" s="163">
        <v>6.4591573836599997E-2</v>
      </c>
      <c r="S265" s="164">
        <v>15822.471174599999</v>
      </c>
      <c r="T265" s="163">
        <v>2.0789693509299999E-2</v>
      </c>
      <c r="U265" s="140">
        <v>149914.96453995199</v>
      </c>
      <c r="V265" s="162">
        <v>5.5970128712458697E-2</v>
      </c>
      <c r="W265" s="163">
        <v>345.67323086875598</v>
      </c>
      <c r="X265" s="162">
        <v>7.41040356779195E-3</v>
      </c>
      <c r="Y265" s="141">
        <v>14193.8333697857</v>
      </c>
      <c r="Z265" s="162">
        <v>7.41040356779195E-3</v>
      </c>
      <c r="AA265" s="164">
        <v>217482.30538100001</v>
      </c>
      <c r="AB265" s="163">
        <v>4.6732451099199997E-2</v>
      </c>
      <c r="AC265" s="165">
        <v>20755.456277000001</v>
      </c>
      <c r="AD265" s="141">
        <v>2.7183016439999999E-2</v>
      </c>
      <c r="AE265" s="141">
        <v>34949.289646748803</v>
      </c>
      <c r="AF265" s="162">
        <v>1.3120795602956399E-2</v>
      </c>
    </row>
    <row r="266" spans="2:32">
      <c r="B266" s="98" t="s">
        <v>125</v>
      </c>
      <c r="C266" s="107">
        <v>11716.2026385603</v>
      </c>
      <c r="D266" s="104">
        <v>0.27438880868379101</v>
      </c>
      <c r="E266" s="114">
        <v>425268.45012968301</v>
      </c>
      <c r="F266" s="101">
        <v>0.27438794711206299</v>
      </c>
      <c r="G266" s="145">
        <v>102719.55484300001</v>
      </c>
      <c r="H266" s="101">
        <v>2.7986689988999999E-2</v>
      </c>
      <c r="I266" s="174">
        <v>22193.37011</v>
      </c>
      <c r="J266" s="101">
        <v>3.47453763549E-2</v>
      </c>
      <c r="K266" s="138">
        <v>447461.82023963798</v>
      </c>
      <c r="L266" s="162">
        <v>0.20372618845382101</v>
      </c>
      <c r="M266" s="141">
        <v>4871.7322675198002</v>
      </c>
      <c r="N266" s="162">
        <v>0.11123439525809101</v>
      </c>
      <c r="O266" s="140">
        <v>176823.75414685</v>
      </c>
      <c r="P266" s="162">
        <v>0.111229211104339</v>
      </c>
      <c r="Q266" s="164">
        <v>310919.71923799999</v>
      </c>
      <c r="R266" s="163">
        <v>8.4712323950599994E-2</v>
      </c>
      <c r="S266" s="165">
        <v>16703.4631845</v>
      </c>
      <c r="T266" s="163">
        <v>2.6136621245900001E-2</v>
      </c>
      <c r="U266" s="140">
        <v>193527.21733135599</v>
      </c>
      <c r="V266" s="162">
        <v>8.6674998691681202E-2</v>
      </c>
      <c r="W266" s="138">
        <v>545.17983715809203</v>
      </c>
      <c r="X266" s="162">
        <v>1.2437686129931701E-2</v>
      </c>
      <c r="Y266" s="141">
        <v>19787.789405549</v>
      </c>
      <c r="Z266" s="162">
        <v>1.24371103601616E-2</v>
      </c>
      <c r="AA266" s="164">
        <v>216153.36565600001</v>
      </c>
      <c r="AB266" s="163">
        <v>5.8892569525500003E-2</v>
      </c>
      <c r="AC266" s="165">
        <v>21002.793404799999</v>
      </c>
      <c r="AD266" s="163">
        <v>3.27222021457E-2</v>
      </c>
      <c r="AE266" s="140">
        <v>40790.582810339904</v>
      </c>
      <c r="AF266" s="162">
        <v>1.8368030242357E-2</v>
      </c>
    </row>
    <row r="267" spans="2:32">
      <c r="B267" s="98" t="s">
        <v>126</v>
      </c>
      <c r="C267" s="107">
        <v>6223.0991731599997</v>
      </c>
      <c r="D267" s="104">
        <v>0.15880161494578399</v>
      </c>
      <c r="E267" s="114">
        <v>196339.10055871101</v>
      </c>
      <c r="F267" s="101">
        <v>0.158802601057591</v>
      </c>
      <c r="G267" s="130">
        <v>60415.560001400001</v>
      </c>
      <c r="H267" s="101">
        <v>2.21543454966E-2</v>
      </c>
      <c r="I267" s="130">
        <v>12150.0777127</v>
      </c>
      <c r="J267" s="101">
        <v>2.4134307002300001E-2</v>
      </c>
      <c r="K267" s="138">
        <v>208489.17827141</v>
      </c>
      <c r="L267" s="162">
        <v>0.119282776037334</v>
      </c>
      <c r="M267" s="163">
        <v>5968.8249872440701</v>
      </c>
      <c r="N267" s="162">
        <v>0.14833794410729301</v>
      </c>
      <c r="O267" s="140">
        <v>188319.95362327099</v>
      </c>
      <c r="P267" s="162">
        <v>0.148341344719392</v>
      </c>
      <c r="Q267" s="164">
        <v>317178.10127599997</v>
      </c>
      <c r="R267" s="141">
        <v>0.11630898466800001</v>
      </c>
      <c r="S267" s="165">
        <v>17610.302832400001</v>
      </c>
      <c r="T267" s="163">
        <v>3.48807811675E-2</v>
      </c>
      <c r="U267" s="140">
        <v>205930.25645568999</v>
      </c>
      <c r="V267" s="162">
        <v>0.11579299419004201</v>
      </c>
      <c r="W267" s="141">
        <v>548.05836629626901</v>
      </c>
      <c r="X267" s="162">
        <v>1.36142577636291E-2</v>
      </c>
      <c r="Y267" s="141">
        <v>17291.375095781601</v>
      </c>
      <c r="Z267" s="162">
        <v>1.36144197545692E-2</v>
      </c>
      <c r="AA267" s="164">
        <v>201320.986833</v>
      </c>
      <c r="AB267" s="163">
        <v>7.3824267468600005E-2</v>
      </c>
      <c r="AC267" s="165">
        <v>19437.8089912</v>
      </c>
      <c r="AD267" s="163">
        <v>3.8320228004199999E-2</v>
      </c>
      <c r="AE267" s="140">
        <v>36729.184087024303</v>
      </c>
      <c r="AF267" s="162">
        <v>2.0771773286310601E-2</v>
      </c>
    </row>
    <row r="268" spans="2:32">
      <c r="B268" s="98" t="s">
        <v>127</v>
      </c>
      <c r="C268" s="107">
        <v>4324.6382574126001</v>
      </c>
      <c r="D268" s="104">
        <v>9.3024595754588907E-2</v>
      </c>
      <c r="E268" s="114">
        <v>116446.04911526199</v>
      </c>
      <c r="F268" s="101">
        <v>9.3024568092107296E-2</v>
      </c>
      <c r="G268" s="130">
        <v>42984.4651629</v>
      </c>
      <c r="H268" s="101">
        <v>1.98419800046E-2</v>
      </c>
      <c r="I268" s="101">
        <v>8349.3832968299994</v>
      </c>
      <c r="J268" s="101">
        <v>1.8498424798199999E-2</v>
      </c>
      <c r="K268" s="140">
        <v>124795.43241209201</v>
      </c>
      <c r="L268" s="162">
        <v>7.2941719326672996E-2</v>
      </c>
      <c r="M268" s="141">
        <v>9424.0371919614408</v>
      </c>
      <c r="N268" s="162">
        <v>0.19769858925148101</v>
      </c>
      <c r="O268" s="138">
        <v>253744.52064958299</v>
      </c>
      <c r="P268" s="162">
        <v>0.19769180740042699</v>
      </c>
      <c r="Q268" s="164">
        <v>353059.96011099999</v>
      </c>
      <c r="R268" s="141">
        <v>0.162975350297</v>
      </c>
      <c r="S268" s="165">
        <v>20229.975833199998</v>
      </c>
      <c r="T268" s="163">
        <v>4.4716912663E-2</v>
      </c>
      <c r="U268" s="138">
        <v>273974.49648274202</v>
      </c>
      <c r="V268" s="162">
        <v>0.15740255494570299</v>
      </c>
      <c r="W268" s="141">
        <v>843.97070342243603</v>
      </c>
      <c r="X268" s="162">
        <v>1.77009674086844E-2</v>
      </c>
      <c r="Y268" s="141">
        <v>22723.532147376602</v>
      </c>
      <c r="Z268" s="162">
        <v>1.7699898935481899E-2</v>
      </c>
      <c r="AA268" s="164">
        <v>197736.962202</v>
      </c>
      <c r="AB268" s="138">
        <v>9.1276942127300004E-2</v>
      </c>
      <c r="AC268" s="165">
        <v>18899.6426589</v>
      </c>
      <c r="AD268" s="163">
        <v>4.15579699757E-2</v>
      </c>
      <c r="AE268" s="141">
        <v>41623.174806267503</v>
      </c>
      <c r="AF268" s="162">
        <v>2.4033584631843401E-2</v>
      </c>
    </row>
    <row r="269" spans="2:32">
      <c r="B269" s="98" t="s">
        <v>128</v>
      </c>
      <c r="C269" s="109">
        <v>2881.5123792068998</v>
      </c>
      <c r="D269" s="104">
        <v>5.90698055894152E-2</v>
      </c>
      <c r="E269" s="114">
        <v>64666.4302000401</v>
      </c>
      <c r="F269" s="101">
        <v>5.90706699027988E-2</v>
      </c>
      <c r="G269" s="130">
        <v>28910.715560799999</v>
      </c>
      <c r="H269" s="101">
        <v>1.8382717556699998E-2</v>
      </c>
      <c r="I269" s="101">
        <v>5488.3981404100005</v>
      </c>
      <c r="J269" s="101">
        <v>1.5080379114800001E-2</v>
      </c>
      <c r="K269" s="140">
        <v>70154.828340447595</v>
      </c>
      <c r="L269" s="162">
        <v>4.7867650491056998E-2</v>
      </c>
      <c r="M269" s="141">
        <v>10992.2543706872</v>
      </c>
      <c r="N269" s="162">
        <v>0.21993886630946899</v>
      </c>
      <c r="O269" s="140">
        <v>246667.690869124</v>
      </c>
      <c r="P269" s="162">
        <v>0.21992577398942401</v>
      </c>
      <c r="Q269" s="164">
        <v>362742.87419200002</v>
      </c>
      <c r="R269" s="141">
        <v>0.230647999927</v>
      </c>
      <c r="S269" s="165">
        <v>21237.480612899999</v>
      </c>
      <c r="T269" s="163">
        <v>5.8142399711999998E-2</v>
      </c>
      <c r="U269" s="138">
        <v>267905.17148203001</v>
      </c>
      <c r="V269" s="162">
        <v>0.17977594738549901</v>
      </c>
      <c r="W269" s="163">
        <v>1175.91083233225</v>
      </c>
      <c r="X269" s="162">
        <v>2.3502423722040599E-2</v>
      </c>
      <c r="Y269" s="140">
        <v>26387.823672662202</v>
      </c>
      <c r="Z269" s="162">
        <v>2.3501225668482999E-2</v>
      </c>
      <c r="AA269" s="164">
        <v>176209.821169</v>
      </c>
      <c r="AB269" s="141">
        <v>0.112041999416</v>
      </c>
      <c r="AC269" s="165">
        <v>16692.263220000001</v>
      </c>
      <c r="AD269" s="163">
        <v>4.5483586104499998E-2</v>
      </c>
      <c r="AE269" s="140">
        <v>43080.086892653198</v>
      </c>
      <c r="AF269" s="162">
        <v>2.9011125306975801E-2</v>
      </c>
    </row>
    <row r="270" spans="2:32">
      <c r="B270" s="98" t="s">
        <v>129</v>
      </c>
      <c r="C270" s="107">
        <v>1948.1400193222</v>
      </c>
      <c r="D270" s="104">
        <v>3.6485969785495398E-2</v>
      </c>
      <c r="E270" s="114">
        <v>35361.965444643203</v>
      </c>
      <c r="F270" s="101">
        <v>3.6488120125121301E-2</v>
      </c>
      <c r="G270" s="130">
        <v>19013.678031300002</v>
      </c>
      <c r="H270" s="101">
        <v>1.6958845546299998E-2</v>
      </c>
      <c r="I270" s="101">
        <v>3633.1957750500001</v>
      </c>
      <c r="J270" s="101">
        <v>1.25264878678E-2</v>
      </c>
      <c r="K270" s="141">
        <v>38995.161219696703</v>
      </c>
      <c r="L270" s="162">
        <v>3.0829360752769298E-2</v>
      </c>
      <c r="M270" s="140">
        <v>13358.1211256347</v>
      </c>
      <c r="N270" s="162">
        <v>0.24448375095500699</v>
      </c>
      <c r="O270" s="140">
        <v>242443.84774586599</v>
      </c>
      <c r="P270" s="162">
        <v>0.24447029596602399</v>
      </c>
      <c r="Q270" s="164">
        <v>340388.06540600001</v>
      </c>
      <c r="R270" s="141">
        <v>0.30360199781399999</v>
      </c>
      <c r="S270" s="165">
        <v>20555.156933099999</v>
      </c>
      <c r="T270" s="163">
        <v>7.0607150941700003E-2</v>
      </c>
      <c r="U270" s="138">
        <v>262999.004678973</v>
      </c>
      <c r="V270" s="162">
        <v>0.20457081364497601</v>
      </c>
      <c r="W270" s="141">
        <v>1053.2601844815799</v>
      </c>
      <c r="X270" s="162">
        <v>1.9267203443526899E-2</v>
      </c>
      <c r="Y270" s="141">
        <v>19115.586232474801</v>
      </c>
      <c r="Z270" s="162">
        <v>1.9265532445713301E-2</v>
      </c>
      <c r="AA270" s="164">
        <v>151289.04515300001</v>
      </c>
      <c r="AB270" s="141">
        <v>0.13493909926</v>
      </c>
      <c r="AC270" s="165">
        <v>14323.1221092</v>
      </c>
      <c r="AD270" s="163">
        <v>4.9002650610699999E-2</v>
      </c>
      <c r="AE270" s="141">
        <v>33438.708341702797</v>
      </c>
      <c r="AF270" s="162">
        <v>2.6133760517709399E-2</v>
      </c>
    </row>
    <row r="271" spans="2:32">
      <c r="B271" s="98" t="s">
        <v>130</v>
      </c>
      <c r="C271" s="107">
        <v>1200.9512779938</v>
      </c>
      <c r="D271" s="104">
        <v>2.2126974495693799E-2</v>
      </c>
      <c r="E271" s="114">
        <v>16961.367232370299</v>
      </c>
      <c r="F271" s="101">
        <v>2.2131965606859001E-2</v>
      </c>
      <c r="G271" s="130">
        <v>11196.4935897</v>
      </c>
      <c r="H271" s="101">
        <v>1.4714835825299999E-2</v>
      </c>
      <c r="I271" s="101">
        <v>2094.6509837100002</v>
      </c>
      <c r="J271" s="101">
        <v>9.4784686467799997E-3</v>
      </c>
      <c r="K271" s="140">
        <v>19056.0182160771</v>
      </c>
      <c r="L271" s="162">
        <v>1.9227447177743499E-2</v>
      </c>
      <c r="M271" s="140">
        <v>15160.208640943099</v>
      </c>
      <c r="N271" s="162">
        <v>0.27386714511604598</v>
      </c>
      <c r="O271" s="140">
        <v>214028.94675122801</v>
      </c>
      <c r="P271" s="162">
        <v>0.27382364251299401</v>
      </c>
      <c r="Q271" s="164">
        <v>275151.00418300001</v>
      </c>
      <c r="R271" s="141">
        <v>0.36161327154700001</v>
      </c>
      <c r="S271" s="165">
        <v>17379.662813800001</v>
      </c>
      <c r="T271" s="163">
        <v>7.8383903845400005E-2</v>
      </c>
      <c r="U271" s="138">
        <v>231408.609564994</v>
      </c>
      <c r="V271" s="162">
        <v>0.23019400419842201</v>
      </c>
      <c r="W271" s="140">
        <v>1252.1727823045801</v>
      </c>
      <c r="X271" s="162">
        <v>2.2609759957319099E-2</v>
      </c>
      <c r="Y271" s="140">
        <v>17679.807106394099</v>
      </c>
      <c r="Z271" s="162">
        <v>2.2608566077344901E-2</v>
      </c>
      <c r="AA271" s="175">
        <v>119778.782851</v>
      </c>
      <c r="AB271" s="141">
        <v>0.15741756348499999</v>
      </c>
      <c r="AC271" s="165">
        <v>11408.706823099999</v>
      </c>
      <c r="AD271" s="163">
        <v>5.1275490202E-2</v>
      </c>
      <c r="AE271" s="140">
        <v>29088.513929531298</v>
      </c>
      <c r="AF271" s="162">
        <v>2.9044286940421701E-2</v>
      </c>
    </row>
    <row r="272" spans="2:32">
      <c r="B272" s="98" t="s">
        <v>131</v>
      </c>
      <c r="C272" s="107">
        <v>228.6394884858</v>
      </c>
      <c r="D272" s="104">
        <v>2.1163914854435998E-3</v>
      </c>
      <c r="E272" s="101">
        <v>2127.71344348301</v>
      </c>
      <c r="F272" s="101">
        <v>2.34613385491986E-3</v>
      </c>
      <c r="G272" s="101">
        <v>2116.4270602900001</v>
      </c>
      <c r="H272" s="101">
        <v>2.8538087032899998E-3</v>
      </c>
      <c r="I272" s="115">
        <v>473.65180796800001</v>
      </c>
      <c r="J272" s="101">
        <v>1.8951541848400001E-3</v>
      </c>
      <c r="K272" s="141">
        <v>2601.3652514512901</v>
      </c>
      <c r="L272" s="162">
        <v>2.2446268743327499E-3</v>
      </c>
      <c r="M272" s="141">
        <v>34047.719058348397</v>
      </c>
      <c r="N272" s="162">
        <v>0.31304486798178599</v>
      </c>
      <c r="O272" s="138">
        <v>284606.952802699</v>
      </c>
      <c r="P272" s="162">
        <v>0.31149150781534501</v>
      </c>
      <c r="Q272" s="164">
        <v>302607.20876800001</v>
      </c>
      <c r="R272" s="141">
        <v>0.40803815649699998</v>
      </c>
      <c r="S272" s="165">
        <v>20288.574371499999</v>
      </c>
      <c r="T272" s="163">
        <v>8.0934331143699995E-2</v>
      </c>
      <c r="U272" s="138">
        <v>304895.52717418899</v>
      </c>
      <c r="V272" s="162">
        <v>0.261570586126122</v>
      </c>
      <c r="W272" s="163">
        <v>2205.5022512379501</v>
      </c>
      <c r="X272" s="162">
        <v>2.0279622751507399E-2</v>
      </c>
      <c r="Y272" s="140">
        <v>18961.634889895398</v>
      </c>
      <c r="Z272" s="162">
        <v>2.0757215802435499E-2</v>
      </c>
      <c r="AA272" s="175">
        <v>128710.12065</v>
      </c>
      <c r="AB272" s="141">
        <v>0.173553831198</v>
      </c>
      <c r="AC272" s="165">
        <v>12342.837370699999</v>
      </c>
      <c r="AD272" s="163">
        <v>4.9085808611899998E-2</v>
      </c>
      <c r="AE272" s="140">
        <v>31304.472260618899</v>
      </c>
      <c r="AF272" s="162">
        <v>2.6910187369942301E-2</v>
      </c>
    </row>
    <row r="273" spans="1:32">
      <c r="B273" s="97" t="s">
        <v>132</v>
      </c>
      <c r="C273" s="111">
        <v>213387.76864828999</v>
      </c>
      <c r="D273" s="108">
        <v>0.12029615014621001</v>
      </c>
      <c r="E273" s="184">
        <v>11887566.672739901</v>
      </c>
      <c r="F273" s="184">
        <v>0.101726853227862</v>
      </c>
      <c r="G273" s="185">
        <v>3053888.6108400002</v>
      </c>
      <c r="H273" s="184">
        <v>2.2358309341399998E-2</v>
      </c>
      <c r="I273" s="185">
        <v>429498.04343000002</v>
      </c>
      <c r="J273" s="184">
        <v>2.8898563463300001E-2</v>
      </c>
      <c r="K273" s="167">
        <v>12317064.716169501</v>
      </c>
      <c r="L273" s="168">
        <v>9.3478054838193894E-2</v>
      </c>
      <c r="M273" s="169">
        <v>107101.622113512</v>
      </c>
      <c r="N273" s="168">
        <v>6.0027805358548403E-2</v>
      </c>
      <c r="O273" s="149">
        <v>2382896.0553230499</v>
      </c>
      <c r="P273" s="168">
        <v>2.0335416512326E-2</v>
      </c>
      <c r="Q273" s="170">
        <v>4175688.3624800001</v>
      </c>
      <c r="R273" s="171">
        <v>3.0571267684800001E-2</v>
      </c>
      <c r="S273" s="170">
        <v>250710.01942900001</v>
      </c>
      <c r="T273" s="172">
        <v>1.6826976634800001E-2</v>
      </c>
      <c r="U273" s="167">
        <v>2633606.0747525501</v>
      </c>
      <c r="V273" s="168">
        <v>1.9942409792706901E-2</v>
      </c>
      <c r="W273" s="171">
        <v>8868.2727035011394</v>
      </c>
      <c r="X273" s="168">
        <v>4.9674624396611397E-3</v>
      </c>
      <c r="Y273" s="169">
        <v>211112.282409062</v>
      </c>
      <c r="Z273" s="168">
        <v>1.8007195099051E-3</v>
      </c>
      <c r="AA273" s="168">
        <v>2673772.3234399999</v>
      </c>
      <c r="AB273" s="172">
        <v>1.9575379273600001E-2</v>
      </c>
      <c r="AC273" s="173">
        <v>231840.75867099999</v>
      </c>
      <c r="AD273" s="172">
        <v>1.5498526289199999E-2</v>
      </c>
      <c r="AE273" s="149">
        <v>442953.04108027503</v>
      </c>
      <c r="AF273" s="168">
        <v>3.3555352132148102E-3</v>
      </c>
    </row>
    <row r="274" spans="1:32">
      <c r="A274">
        <v>2005</v>
      </c>
      <c r="B274" s="98" t="s">
        <v>115</v>
      </c>
      <c r="C274" s="107">
        <v>17657.8584142652</v>
      </c>
      <c r="D274" s="104">
        <v>3.9376324480763301E-2</v>
      </c>
      <c r="E274" s="102">
        <v>1512866.5259235799</v>
      </c>
      <c r="F274" s="101">
        <v>3.9376324480763301E-2</v>
      </c>
      <c r="G274" s="145">
        <v>123132.779712</v>
      </c>
      <c r="H274" s="101">
        <v>6.5065083097900003E-3</v>
      </c>
      <c r="I274" s="130">
        <v>11341.959869599999</v>
      </c>
      <c r="J274" s="101">
        <v>8.7138279999999999E-3</v>
      </c>
      <c r="K274" s="134">
        <v>1524208.4857931801</v>
      </c>
      <c r="L274" s="162">
        <v>3.8358972615286598E-2</v>
      </c>
      <c r="M274" s="141">
        <v>1264.81867632694</v>
      </c>
      <c r="N274" s="162">
        <v>2.8213687859383499E-3</v>
      </c>
      <c r="O274" s="140">
        <v>108365.453606319</v>
      </c>
      <c r="P274" s="162">
        <v>2.8213687859383499E-3</v>
      </c>
      <c r="Q274" s="165">
        <v>47786.340502200001</v>
      </c>
      <c r="R274" s="162">
        <v>2.5250691728799998E-3</v>
      </c>
      <c r="S274" s="176">
        <v>4473.0143040700004</v>
      </c>
      <c r="T274" s="162">
        <v>3.4392838851199999E-3</v>
      </c>
      <c r="U274" s="140">
        <v>112838.46791039</v>
      </c>
      <c r="V274" s="162">
        <v>2.8409618349371601E-3</v>
      </c>
      <c r="W274" s="162">
        <v>52.587961011000203</v>
      </c>
      <c r="X274" s="162">
        <v>1.17225261478083E-4</v>
      </c>
      <c r="Y274" s="141">
        <v>4505.5614341002802</v>
      </c>
      <c r="Z274" s="162">
        <v>1.17225261478083E-4</v>
      </c>
      <c r="AA274" s="176">
        <v>1492.9808539200001</v>
      </c>
      <c r="AB274" s="177">
        <v>7.88912044121E-5</v>
      </c>
      <c r="AC274" s="134">
        <v>73.347785703699998</v>
      </c>
      <c r="AD274" s="177">
        <v>5.5772150079000003E-5</v>
      </c>
      <c r="AE274" s="141">
        <v>4578.9092198039598</v>
      </c>
      <c r="AF274" s="162">
        <v>1.15220085773576E-4</v>
      </c>
    </row>
    <row r="275" spans="1:32">
      <c r="B275" s="98" t="s">
        <v>116</v>
      </c>
      <c r="C275" s="107">
        <v>2484.4076850004999</v>
      </c>
      <c r="D275" s="104">
        <v>6.8323681774303202E-2</v>
      </c>
      <c r="E275" s="114">
        <v>200687.74159562701</v>
      </c>
      <c r="F275" s="101">
        <v>6.8323975705921094E-2</v>
      </c>
      <c r="G275" s="130">
        <v>86398.796509899999</v>
      </c>
      <c r="H275" s="101">
        <v>4.4095261730800004E-3</v>
      </c>
      <c r="I275" s="101">
        <v>8290.2426768900004</v>
      </c>
      <c r="J275" s="182">
        <v>5.5156064599699997E-3</v>
      </c>
      <c r="K275" s="140">
        <v>208977.98427251299</v>
      </c>
      <c r="L275" s="162">
        <v>4.7045350930798799E-2</v>
      </c>
      <c r="M275" s="163">
        <v>247.69454984655499</v>
      </c>
      <c r="N275" s="162">
        <v>6.8122613786721301E-3</v>
      </c>
      <c r="O275" s="141">
        <v>20007.8828867786</v>
      </c>
      <c r="P275" s="162">
        <v>6.8120820472137899E-3</v>
      </c>
      <c r="Q275" s="164">
        <v>126750.227944</v>
      </c>
      <c r="R275" s="162">
        <v>6.4689138410900003E-3</v>
      </c>
      <c r="S275" s="165">
        <v>8818.1546630800003</v>
      </c>
      <c r="T275" s="162">
        <v>5.8632427840399999E-3</v>
      </c>
      <c r="U275" s="140">
        <v>28826.0375498539</v>
      </c>
      <c r="V275" s="162">
        <v>6.4788807507119798E-3</v>
      </c>
      <c r="W275" s="162">
        <v>17.286183178204901</v>
      </c>
      <c r="X275" s="162">
        <v>4.7537747401824401E-4</v>
      </c>
      <c r="Y275" s="163">
        <v>1396.2019366382999</v>
      </c>
      <c r="Z275" s="162">
        <v>4.7532605920256801E-4</v>
      </c>
      <c r="AA275" s="164">
        <v>16757.785573199999</v>
      </c>
      <c r="AB275" s="162">
        <v>8.5526410966600002E-4</v>
      </c>
      <c r="AC275" s="165">
        <v>795.64237995899998</v>
      </c>
      <c r="AD275" s="162">
        <v>5.2517445624299997E-4</v>
      </c>
      <c r="AE275" s="141">
        <v>2191.8443165969102</v>
      </c>
      <c r="AF275" s="162">
        <v>4.9159063280942604E-4</v>
      </c>
    </row>
    <row r="276" spans="1:32">
      <c r="B276" s="98" t="s">
        <v>117</v>
      </c>
      <c r="C276" s="107">
        <v>1706.0159133504999</v>
      </c>
      <c r="D276" s="104">
        <v>9.7849413008975206E-2</v>
      </c>
      <c r="E276" s="114">
        <v>128737.960628466</v>
      </c>
      <c r="F276" s="101">
        <v>9.7848331563496801E-2</v>
      </c>
      <c r="G276" s="130">
        <v>30629.2206921</v>
      </c>
      <c r="H276" s="101">
        <v>1.8238955641199999E-3</v>
      </c>
      <c r="I276" s="101">
        <v>3604.26349863</v>
      </c>
      <c r="J276" s="101">
        <v>2.6798979757000001E-3</v>
      </c>
      <c r="K276" s="140">
        <v>132342.22412709999</v>
      </c>
      <c r="L276" s="162">
        <v>4.9792591775023501E-2</v>
      </c>
      <c r="M276" s="162">
        <v>246.03586817588101</v>
      </c>
      <c r="N276" s="162">
        <v>1.4117881216065499E-2</v>
      </c>
      <c r="O276" s="141">
        <v>18566.3419930165</v>
      </c>
      <c r="P276" s="162">
        <v>1.41178668758026E-2</v>
      </c>
      <c r="Q276" s="164">
        <v>148275.428442</v>
      </c>
      <c r="R276" s="162">
        <v>8.8294794444000006E-3</v>
      </c>
      <c r="S276" s="165">
        <v>9712.2459643999991</v>
      </c>
      <c r="T276" s="163">
        <v>7.2077451591500002E-3</v>
      </c>
      <c r="U276" s="140">
        <v>28278.587957416101</v>
      </c>
      <c r="V276" s="162">
        <v>1.06188552140402E-2</v>
      </c>
      <c r="W276" s="163">
        <v>44.552604463141797</v>
      </c>
      <c r="X276" s="162">
        <v>2.5553928538732998E-3</v>
      </c>
      <c r="Y276" s="138">
        <v>3361.8015864160602</v>
      </c>
      <c r="Z276" s="162">
        <v>2.5552200891145998E-3</v>
      </c>
      <c r="AA276" s="165">
        <v>59811.199346499998</v>
      </c>
      <c r="AB276" s="162">
        <v>3.5615828719199999E-3</v>
      </c>
      <c r="AC276" s="176">
        <v>3077.5941494899998</v>
      </c>
      <c r="AD276" s="162">
        <v>2.2755475616399999E-3</v>
      </c>
      <c r="AE276" s="141">
        <v>6439.3957359046199</v>
      </c>
      <c r="AF276" s="162">
        <v>2.41279364297223E-3</v>
      </c>
    </row>
    <row r="277" spans="1:32">
      <c r="B277" s="98" t="s">
        <v>118</v>
      </c>
      <c r="C277" s="107">
        <v>933.62613599960002</v>
      </c>
      <c r="D277" s="104">
        <v>5.2562174150338599E-2</v>
      </c>
      <c r="E277" s="114">
        <v>65737.043524390407</v>
      </c>
      <c r="F277" s="101">
        <v>5.2553275073509702E-2</v>
      </c>
      <c r="G277" s="130">
        <v>65028.194607400001</v>
      </c>
      <c r="H277" s="101">
        <v>4.3857106154599999E-3</v>
      </c>
      <c r="I277" s="101">
        <v>5818.2402901599999</v>
      </c>
      <c r="J277" s="101">
        <v>4.3973486699200003E-3</v>
      </c>
      <c r="K277" s="140">
        <v>71555.283814550305</v>
      </c>
      <c r="L277" s="162">
        <v>2.7749738403222101E-2</v>
      </c>
      <c r="M277" s="163">
        <v>463.57124951557</v>
      </c>
      <c r="N277" s="162">
        <v>2.5584774614164901E-2</v>
      </c>
      <c r="O277" s="134">
        <v>32645.3959530672</v>
      </c>
      <c r="P277" s="162">
        <v>2.5584364157587799E-2</v>
      </c>
      <c r="Q277" s="164">
        <v>257086.02837000001</v>
      </c>
      <c r="R277" s="163">
        <v>1.73386370747E-2</v>
      </c>
      <c r="S277" s="165">
        <v>15708.9196904</v>
      </c>
      <c r="T277" s="163">
        <v>1.1849771334E-2</v>
      </c>
      <c r="U277" s="140">
        <v>48354.315643505201</v>
      </c>
      <c r="V277" s="162">
        <v>1.8580751749967799E-2</v>
      </c>
      <c r="W277" s="162">
        <v>81.055588652920605</v>
      </c>
      <c r="X277" s="162">
        <v>4.4727762693836503E-3</v>
      </c>
      <c r="Y277" s="141">
        <v>5707.7385267036198</v>
      </c>
      <c r="Z277" s="162">
        <v>4.4724536947934202E-3</v>
      </c>
      <c r="AA277" s="164">
        <v>131728.36112399999</v>
      </c>
      <c r="AB277" s="162">
        <v>8.8841488657400002E-3</v>
      </c>
      <c r="AC277" s="165">
        <v>7598.1362850400001</v>
      </c>
      <c r="AD277" s="162">
        <v>5.7174705094400003E-3</v>
      </c>
      <c r="AE277" s="141">
        <v>13305.874811748299</v>
      </c>
      <c r="AF277" s="162">
        <v>5.1116938116575802E-3</v>
      </c>
    </row>
    <row r="278" spans="1:32">
      <c r="B278" s="98" t="s">
        <v>119</v>
      </c>
      <c r="C278" s="107">
        <v>6610.4005874184004</v>
      </c>
      <c r="D278" s="104">
        <v>0.23119629009949899</v>
      </c>
      <c r="E278" s="102">
        <v>432053.11521992303</v>
      </c>
      <c r="F278" s="101">
        <v>0.23116160473689401</v>
      </c>
      <c r="G278" s="145">
        <v>318100.255833</v>
      </c>
      <c r="H278" s="101">
        <v>2.4389186148500001E-2</v>
      </c>
      <c r="I278" s="130">
        <v>28067.875573599998</v>
      </c>
      <c r="J278" s="101">
        <v>2.1564343322199999E-2</v>
      </c>
      <c r="K278" s="140">
        <v>460120.99079350597</v>
      </c>
      <c r="L278" s="162">
        <v>0.14461313758326</v>
      </c>
      <c r="M278" s="163">
        <v>671.77190527249104</v>
      </c>
      <c r="N278" s="162">
        <v>2.3883690051632999E-2</v>
      </c>
      <c r="O278" s="138">
        <v>43914.842826947002</v>
      </c>
      <c r="P278" s="162">
        <v>2.3884353659088899E-2</v>
      </c>
      <c r="Q278" s="164">
        <v>196245.851115</v>
      </c>
      <c r="R278" s="141">
        <v>1.50464433669E-2</v>
      </c>
      <c r="S278" s="165">
        <v>12313.015819300001</v>
      </c>
      <c r="T278" s="162">
        <v>9.4461356690700004E-3</v>
      </c>
      <c r="U278" s="140">
        <v>56227.858646279499</v>
      </c>
      <c r="V278" s="162">
        <v>1.7845746952498201E-2</v>
      </c>
      <c r="W278" s="163">
        <v>64.803960182475905</v>
      </c>
      <c r="X278" s="162">
        <v>2.3038350915578799E-3</v>
      </c>
      <c r="Y278" s="138">
        <v>4234.6642786989796</v>
      </c>
      <c r="Z278" s="162">
        <v>2.3029846757324601E-3</v>
      </c>
      <c r="AA278" s="164">
        <v>179932.75073599999</v>
      </c>
      <c r="AB278" s="163">
        <v>1.37957303185E-2</v>
      </c>
      <c r="AC278" s="165">
        <v>12025.4789098</v>
      </c>
      <c r="AD278" s="140">
        <v>9.1908057139100004E-3</v>
      </c>
      <c r="AE278" s="140">
        <v>16260.143188514499</v>
      </c>
      <c r="AF278" s="162">
        <v>5.1780672680063703E-3</v>
      </c>
    </row>
    <row r="279" spans="1:32">
      <c r="B279" s="98" t="s">
        <v>120</v>
      </c>
      <c r="C279" s="107">
        <v>23948.648875665302</v>
      </c>
      <c r="D279" s="104">
        <v>0.51265595942581499</v>
      </c>
      <c r="E279" s="102">
        <v>1448423.15133713</v>
      </c>
      <c r="F279" s="101">
        <v>0.51266009073262697</v>
      </c>
      <c r="G279" s="145">
        <v>563061.01304600004</v>
      </c>
      <c r="H279" s="101">
        <v>5.0199333685599999E-2</v>
      </c>
      <c r="I279" s="101">
        <v>66361.323360800001</v>
      </c>
      <c r="J279" s="101">
        <v>5.1503430792400003E-2</v>
      </c>
      <c r="K279" s="138">
        <v>1514784.47469791</v>
      </c>
      <c r="L279" s="162">
        <v>0.36640416070531401</v>
      </c>
      <c r="M279" s="163">
        <v>741.265421541141</v>
      </c>
      <c r="N279" s="162">
        <v>1.6388926901025801E-2</v>
      </c>
      <c r="O279" s="140">
        <v>44831.420148845697</v>
      </c>
      <c r="P279" s="162">
        <v>1.6388845928981599E-2</v>
      </c>
      <c r="Q279" s="164">
        <v>197048.81163099999</v>
      </c>
      <c r="R279" s="163">
        <v>1.7567715106200001E-2</v>
      </c>
      <c r="S279" s="165">
        <v>12401.2238039</v>
      </c>
      <c r="T279" s="163">
        <v>9.5919949617300007E-3</v>
      </c>
      <c r="U279" s="140">
        <v>57232.643952706399</v>
      </c>
      <c r="V279" s="162">
        <v>1.41458721061377E-2</v>
      </c>
      <c r="W279" s="162">
        <v>103.212957842381</v>
      </c>
      <c r="X279" s="162">
        <v>2.2800493100257301E-3</v>
      </c>
      <c r="Y279" s="163">
        <v>6242.5108434472104</v>
      </c>
      <c r="Z279" s="162">
        <v>2.2801236701169799E-3</v>
      </c>
      <c r="AA279" s="164">
        <v>218679.20974399999</v>
      </c>
      <c r="AB279" s="163">
        <v>1.9496155861300001E-2</v>
      </c>
      <c r="AC279" s="165">
        <v>16374.538019899999</v>
      </c>
      <c r="AD279" s="163">
        <v>1.26316280936E-2</v>
      </c>
      <c r="AE279" s="141">
        <v>22617.048863387001</v>
      </c>
      <c r="AF279" s="162">
        <v>5.6039044259429197E-3</v>
      </c>
    </row>
    <row r="280" spans="1:32">
      <c r="B280" s="98" t="s">
        <v>121</v>
      </c>
      <c r="C280" s="112">
        <v>35406.375285226502</v>
      </c>
      <c r="D280" s="104">
        <v>0.61591573161434199</v>
      </c>
      <c r="E280" s="102">
        <v>1970092.5474614999</v>
      </c>
      <c r="F280" s="101">
        <v>0.61592306159511501</v>
      </c>
      <c r="G280" s="145">
        <v>608923.73059199995</v>
      </c>
      <c r="H280" s="101">
        <v>6.4825967981400001E-2</v>
      </c>
      <c r="I280" s="101">
        <v>81639.685187299998</v>
      </c>
      <c r="J280" s="101">
        <v>6.7436423563999995E-2</v>
      </c>
      <c r="K280" s="138">
        <v>2051732.2326487701</v>
      </c>
      <c r="L280" s="162">
        <v>0.46437409090339798</v>
      </c>
      <c r="M280" s="163">
        <v>1057.7197018045999</v>
      </c>
      <c r="N280" s="162">
        <v>1.8488491505988001E-2</v>
      </c>
      <c r="O280" s="141">
        <v>58853.383447305401</v>
      </c>
      <c r="P280" s="162">
        <v>1.8488506491976801E-2</v>
      </c>
      <c r="Q280" s="164">
        <v>196020.95186199999</v>
      </c>
      <c r="R280" s="141">
        <v>2.0868362072000001E-2</v>
      </c>
      <c r="S280" s="165">
        <v>12331.717693500001</v>
      </c>
      <c r="T280" s="163">
        <v>1.0171132395100001E-2</v>
      </c>
      <c r="U280" s="140">
        <v>71185.101140772706</v>
      </c>
      <c r="V280" s="162">
        <v>1.6174737639201499E-2</v>
      </c>
      <c r="W280" s="162">
        <v>104.178567042735</v>
      </c>
      <c r="X280" s="162">
        <v>1.8216678156124399E-3</v>
      </c>
      <c r="Y280" s="141">
        <v>5796.4676018663504</v>
      </c>
      <c r="Z280" s="162">
        <v>1.82160331665165E-3</v>
      </c>
      <c r="AA280" s="164">
        <v>233300.33685399999</v>
      </c>
      <c r="AB280" s="163">
        <v>2.4837103344500001E-2</v>
      </c>
      <c r="AC280" s="165">
        <v>18985.042432900002</v>
      </c>
      <c r="AD280" s="163">
        <v>1.56215137964E-2</v>
      </c>
      <c r="AE280" s="140">
        <v>24781.5100347712</v>
      </c>
      <c r="AF280" s="162">
        <v>5.64530739583987E-3</v>
      </c>
    </row>
    <row r="281" spans="1:32">
      <c r="B281" s="98" t="s">
        <v>122</v>
      </c>
      <c r="C281" s="109">
        <v>33720.998250708697</v>
      </c>
      <c r="D281" s="104">
        <v>0.59259772397780297</v>
      </c>
      <c r="E281" s="102">
        <v>1712204.5087495199</v>
      </c>
      <c r="F281" s="101">
        <v>0.59259927459546402</v>
      </c>
      <c r="G281" s="145">
        <v>494032.41894300003</v>
      </c>
      <c r="H281" s="101">
        <v>6.3804587758000006E-2</v>
      </c>
      <c r="I281" s="101">
        <v>79277.033717800005</v>
      </c>
      <c r="J281" s="101">
        <v>7.1739168804799996E-2</v>
      </c>
      <c r="K281" s="138">
        <v>1791481.5424672801</v>
      </c>
      <c r="L281" s="162">
        <v>0.44742951355363098</v>
      </c>
      <c r="M281" s="141">
        <v>1476.4210036913701</v>
      </c>
      <c r="N281" s="162">
        <v>2.6084959144339899E-2</v>
      </c>
      <c r="O281" s="140">
        <v>74967.124705915106</v>
      </c>
      <c r="P281" s="162">
        <v>2.6085308705391001E-2</v>
      </c>
      <c r="Q281" s="164">
        <v>206868.84796499999</v>
      </c>
      <c r="R281" s="141">
        <v>2.67172660157E-2</v>
      </c>
      <c r="S281" s="165">
        <v>13063.041295700001</v>
      </c>
      <c r="T281" s="163">
        <v>1.18306113268E-2</v>
      </c>
      <c r="U281" s="140">
        <v>88030.166001652105</v>
      </c>
      <c r="V281" s="162">
        <v>2.2084844566420798E-2</v>
      </c>
      <c r="W281" s="162">
        <v>115.39830000898201</v>
      </c>
      <c r="X281" s="162">
        <v>2.03780663373905E-3</v>
      </c>
      <c r="Y281" s="141">
        <v>5860.3640913774298</v>
      </c>
      <c r="Z281" s="162">
        <v>2.0381376848747699E-3</v>
      </c>
      <c r="AA281" s="164">
        <v>237083.28208199999</v>
      </c>
      <c r="AB281" s="163">
        <v>3.0619498836699999E-2</v>
      </c>
      <c r="AC281" s="165">
        <v>20489.2499814</v>
      </c>
      <c r="AD281" s="163">
        <v>1.8508673440600001E-2</v>
      </c>
      <c r="AE281" s="138">
        <v>26349.6140728174</v>
      </c>
      <c r="AF281" s="162">
        <v>6.6480906432169204E-3</v>
      </c>
    </row>
    <row r="282" spans="1:32">
      <c r="B282" s="98" t="s">
        <v>123</v>
      </c>
      <c r="C282" s="112">
        <v>28224.820896464898</v>
      </c>
      <c r="D282" s="104">
        <v>0.546224300105428</v>
      </c>
      <c r="E282" s="102">
        <v>1295423.9286936901</v>
      </c>
      <c r="F282" s="101">
        <v>0.546223104983251</v>
      </c>
      <c r="G282" s="145">
        <v>335213.18934400001</v>
      </c>
      <c r="H282" s="101">
        <v>5.4866834515600003E-2</v>
      </c>
      <c r="I282" s="130">
        <v>59253.788961999999</v>
      </c>
      <c r="J282" s="101">
        <v>6.42723772193E-2</v>
      </c>
      <c r="K282" s="134">
        <v>1354677.7176556799</v>
      </c>
      <c r="L282" s="162">
        <v>0.41118989307200499</v>
      </c>
      <c r="M282" s="141">
        <v>2215.80021034735</v>
      </c>
      <c r="N282" s="162">
        <v>4.2252881295499901E-2</v>
      </c>
      <c r="O282" s="140">
        <v>101699.414672499</v>
      </c>
      <c r="P282" s="162">
        <v>4.2253426033575903E-2</v>
      </c>
      <c r="Q282" s="164">
        <v>293623.14240800001</v>
      </c>
      <c r="R282" s="163">
        <v>4.80595022931E-2</v>
      </c>
      <c r="S282" s="165">
        <v>15436.697673299999</v>
      </c>
      <c r="T282" s="163">
        <v>1.6800862533400001E-2</v>
      </c>
      <c r="U282" s="140">
        <v>117136.11234583599</v>
      </c>
      <c r="V282" s="162">
        <v>3.5217836915622198E-2</v>
      </c>
      <c r="W282" s="163">
        <v>223.65091290912201</v>
      </c>
      <c r="X282" s="162">
        <v>4.26135457787405E-3</v>
      </c>
      <c r="Y282" s="140">
        <v>10265.2166343845</v>
      </c>
      <c r="Z282" s="162">
        <v>4.2615038855955099E-3</v>
      </c>
      <c r="AA282" s="164">
        <v>228629.479723</v>
      </c>
      <c r="AB282" s="163">
        <v>3.7421478557499999E-2</v>
      </c>
      <c r="AC282" s="165">
        <v>20875.0911719</v>
      </c>
      <c r="AD282" s="163">
        <v>2.2650727806700001E-2</v>
      </c>
      <c r="AE282" s="140">
        <v>31140.307806257701</v>
      </c>
      <c r="AF282" s="162">
        <v>9.4078741397053793E-3</v>
      </c>
    </row>
    <row r="283" spans="1:32">
      <c r="B283" s="98" t="s">
        <v>124</v>
      </c>
      <c r="C283" s="107">
        <v>20351.262593643401</v>
      </c>
      <c r="D283" s="104">
        <v>0.43370930529037</v>
      </c>
      <c r="E283" s="102">
        <v>835730.04083436495</v>
      </c>
      <c r="F283" s="101">
        <v>0.433708691836802</v>
      </c>
      <c r="G283" s="145">
        <v>198589.96944399999</v>
      </c>
      <c r="H283" s="101">
        <v>4.1038401533900003E-2</v>
      </c>
      <c r="I283" s="130">
        <v>42259.227121000004</v>
      </c>
      <c r="J283" s="101">
        <v>5.3628525534700003E-2</v>
      </c>
      <c r="K283" s="138">
        <v>877989.26795541402</v>
      </c>
      <c r="L283" s="162">
        <v>0.32257059670064597</v>
      </c>
      <c r="M283" s="141">
        <v>3241.6400862391401</v>
      </c>
      <c r="N283" s="162">
        <v>6.8106045369852306E-2</v>
      </c>
      <c r="O283" s="134">
        <v>133120.94858192801</v>
      </c>
      <c r="P283" s="162">
        <v>6.8107020924287595E-2</v>
      </c>
      <c r="Q283" s="164">
        <v>312829.11392700003</v>
      </c>
      <c r="R283" s="163">
        <v>6.4645811420099994E-2</v>
      </c>
      <c r="S283" s="164">
        <v>16431.896128299999</v>
      </c>
      <c r="T283" s="163">
        <v>2.0837640501899998E-2</v>
      </c>
      <c r="U283" s="140">
        <v>149552.84471026401</v>
      </c>
      <c r="V283" s="162">
        <v>5.4479781515340803E-2</v>
      </c>
      <c r="W283" s="163">
        <v>345.72623664592402</v>
      </c>
      <c r="X283" s="162">
        <v>7.2628900928937198E-3</v>
      </c>
      <c r="Y283" s="141">
        <v>14197.6102188451</v>
      </c>
      <c r="Z283" s="162">
        <v>7.2630160359387604E-3</v>
      </c>
      <c r="AA283" s="164">
        <v>226212.54036099999</v>
      </c>
      <c r="AB283" s="163">
        <v>4.6746586292300003E-2</v>
      </c>
      <c r="AC283" s="165">
        <v>21566.869237300001</v>
      </c>
      <c r="AD283" s="141">
        <v>2.7265956537200001E-2</v>
      </c>
      <c r="AE283" s="141">
        <v>35764.4794561909</v>
      </c>
      <c r="AF283" s="162">
        <v>1.3101264377533201E-2</v>
      </c>
    </row>
    <row r="284" spans="1:32">
      <c r="B284" s="98" t="s">
        <v>125</v>
      </c>
      <c r="C284" s="107">
        <v>12002.961100963799</v>
      </c>
      <c r="D284" s="104">
        <v>0.28593746100110901</v>
      </c>
      <c r="E284" s="102">
        <v>435718.47137525398</v>
      </c>
      <c r="F284" s="101">
        <v>0.28593703728333197</v>
      </c>
      <c r="G284" s="145">
        <v>106231.472643</v>
      </c>
      <c r="H284" s="101">
        <v>2.81845265488E-2</v>
      </c>
      <c r="I284" s="130">
        <v>23135.814447799999</v>
      </c>
      <c r="J284" s="101">
        <v>3.5417981534599997E-2</v>
      </c>
      <c r="K284" s="138">
        <v>458854.28582307999</v>
      </c>
      <c r="L284" s="162">
        <v>0.210044534484993</v>
      </c>
      <c r="M284" s="141">
        <v>4747.39910681935</v>
      </c>
      <c r="N284" s="162">
        <v>0.110219337794582</v>
      </c>
      <c r="O284" s="140">
        <v>172331.16466352099</v>
      </c>
      <c r="P284" s="162">
        <v>0.110216799878079</v>
      </c>
      <c r="Q284" s="164">
        <v>319430.28068999999</v>
      </c>
      <c r="R284" s="163">
        <v>8.4748813638999998E-2</v>
      </c>
      <c r="S284" s="165">
        <v>17166.6440396</v>
      </c>
      <c r="T284" s="163">
        <v>2.6279716031699998E-2</v>
      </c>
      <c r="U284" s="140">
        <v>189497.808703166</v>
      </c>
      <c r="V284" s="162">
        <v>8.5333330320133099E-2</v>
      </c>
      <c r="W284" s="138">
        <v>535.49302359199498</v>
      </c>
      <c r="X284" s="162">
        <v>1.24226127534899E-2</v>
      </c>
      <c r="Y284" s="141">
        <v>19438.467342876698</v>
      </c>
      <c r="Z284" s="162">
        <v>1.24223280239232E-2</v>
      </c>
      <c r="AA284" s="164">
        <v>221915.61536900001</v>
      </c>
      <c r="AB284" s="163">
        <v>5.88769978589E-2</v>
      </c>
      <c r="AC284" s="165">
        <v>21544.065238300002</v>
      </c>
      <c r="AD284" s="163">
        <v>3.2838211973500002E-2</v>
      </c>
      <c r="AE284" s="140">
        <v>40982.532581145497</v>
      </c>
      <c r="AF284" s="162">
        <v>1.8557414782529001E-2</v>
      </c>
    </row>
    <row r="285" spans="1:32">
      <c r="B285" s="98" t="s">
        <v>126</v>
      </c>
      <c r="C285" s="107">
        <v>6603.4558709181001</v>
      </c>
      <c r="D285" s="104">
        <v>0.16296966119481501</v>
      </c>
      <c r="E285" s="114">
        <v>208338.62981980899</v>
      </c>
      <c r="F285" s="101">
        <v>0.16297093770705301</v>
      </c>
      <c r="G285" s="130">
        <v>62072.449182199998</v>
      </c>
      <c r="H285" s="101">
        <v>2.20005582368E-2</v>
      </c>
      <c r="I285" s="130">
        <v>12620.5915897</v>
      </c>
      <c r="J285" s="101">
        <v>2.43194359147E-2</v>
      </c>
      <c r="K285" s="138">
        <v>220959.221409508</v>
      </c>
      <c r="L285" s="162">
        <v>0.122370839156326</v>
      </c>
      <c r="M285" s="163">
        <v>6056.0576463057096</v>
      </c>
      <c r="N285" s="162">
        <v>0.14547231455612</v>
      </c>
      <c r="O285" s="140">
        <v>191071.02234468699</v>
      </c>
      <c r="P285" s="162">
        <v>0.14547549783613201</v>
      </c>
      <c r="Q285" s="164">
        <v>327669.97870199999</v>
      </c>
      <c r="R285" s="141">
        <v>0.116137067939</v>
      </c>
      <c r="S285" s="165">
        <v>18200.849291499999</v>
      </c>
      <c r="T285" s="163">
        <v>3.4992126747000002E-2</v>
      </c>
      <c r="U285" s="140">
        <v>209271.87163615401</v>
      </c>
      <c r="V285" s="162">
        <v>0.113865839994572</v>
      </c>
      <c r="W285" s="141">
        <v>564.120294560807</v>
      </c>
      <c r="X285" s="162">
        <v>1.35417786144366E-2</v>
      </c>
      <c r="Y285" s="141">
        <v>17798.027880699901</v>
      </c>
      <c r="Z285" s="162">
        <v>1.35419287942177E-2</v>
      </c>
      <c r="AA285" s="164">
        <v>208076.81112</v>
      </c>
      <c r="AB285" s="163">
        <v>7.37493160467E-2</v>
      </c>
      <c r="AC285" s="165">
        <v>20093.672157199999</v>
      </c>
      <c r="AD285" s="163">
        <v>3.84426299693E-2</v>
      </c>
      <c r="AE285" s="140">
        <v>37891.700037926203</v>
      </c>
      <c r="AF285" s="162">
        <v>2.0739287201823501E-2</v>
      </c>
    </row>
    <row r="286" spans="1:32">
      <c r="B286" s="98" t="s">
        <v>127</v>
      </c>
      <c r="C286" s="107">
        <v>4310.4892046279101</v>
      </c>
      <c r="D286" s="104">
        <v>9.5218784524478198E-2</v>
      </c>
      <c r="E286" s="114">
        <v>116065.236681501</v>
      </c>
      <c r="F286" s="101">
        <v>9.5218529956962394E-2</v>
      </c>
      <c r="G286" s="130">
        <v>42677.075695599997</v>
      </c>
      <c r="H286" s="101">
        <v>1.96957739198E-2</v>
      </c>
      <c r="I286" s="145">
        <v>8403.0546636800009</v>
      </c>
      <c r="J286" s="101">
        <v>1.87430190635E-2</v>
      </c>
      <c r="K286" s="140">
        <v>124468.291345177</v>
      </c>
      <c r="L286" s="162">
        <v>7.4304210047756197E-2</v>
      </c>
      <c r="M286" s="141">
        <v>9070.2967766605307</v>
      </c>
      <c r="N286" s="162">
        <v>0.19528007701686401</v>
      </c>
      <c r="O286" s="138">
        <v>244221.15307943101</v>
      </c>
      <c r="P286" s="162">
        <v>0.195273625125468</v>
      </c>
      <c r="Q286" s="164">
        <v>352873.22677100002</v>
      </c>
      <c r="R286" s="141">
        <v>0.162853523049</v>
      </c>
      <c r="S286" s="165">
        <v>20203.4115274</v>
      </c>
      <c r="T286" s="163">
        <v>4.4943393134200003E-2</v>
      </c>
      <c r="U286" s="138">
        <v>264424.56460679701</v>
      </c>
      <c r="V286" s="162">
        <v>0.15511086849258601</v>
      </c>
      <c r="W286" s="141">
        <v>821.92117322336605</v>
      </c>
      <c r="X286" s="162">
        <v>1.76856978433311E-2</v>
      </c>
      <c r="Y286" s="141">
        <v>22129.938500412001</v>
      </c>
      <c r="Z286" s="162">
        <v>1.7684632724740801E-2</v>
      </c>
      <c r="AA286" s="164">
        <v>197694.76629299999</v>
      </c>
      <c r="AB286" s="138">
        <v>9.1237530330200003E-2</v>
      </c>
      <c r="AC286" s="165">
        <v>18907.991977000001</v>
      </c>
      <c r="AD286" s="163">
        <v>4.1849443877500003E-2</v>
      </c>
      <c r="AE286" s="141">
        <v>41037.930477372902</v>
      </c>
      <c r="AF286" s="162">
        <v>2.4194085873442201E-2</v>
      </c>
    </row>
    <row r="287" spans="1:32">
      <c r="B287" s="98" t="s">
        <v>128</v>
      </c>
      <c r="C287" s="107">
        <v>2887.2977840773901</v>
      </c>
      <c r="D287" s="104">
        <v>5.9476976781953003E-2</v>
      </c>
      <c r="E287" s="101">
        <v>64795.752650035698</v>
      </c>
      <c r="F287" s="101">
        <v>5.9477520726395797E-2</v>
      </c>
      <c r="G287" s="130">
        <v>29147.4216791</v>
      </c>
      <c r="H287" s="101">
        <v>1.8109928272399999E-2</v>
      </c>
      <c r="I287" s="145">
        <v>5623.8685303499997</v>
      </c>
      <c r="J287" s="101">
        <v>1.5153589333199999E-2</v>
      </c>
      <c r="K287" s="140">
        <v>70419.621180383707</v>
      </c>
      <c r="L287" s="162">
        <v>4.79836066337282E-2</v>
      </c>
      <c r="M287" s="141">
        <v>10845.1607878583</v>
      </c>
      <c r="N287" s="162">
        <v>0.21786776221061099</v>
      </c>
      <c r="O287" s="140">
        <v>243366.66599143299</v>
      </c>
      <c r="P287" s="162">
        <v>0.21785517860768699</v>
      </c>
      <c r="Q287" s="164">
        <v>371174.88120800001</v>
      </c>
      <c r="R287" s="141">
        <v>0.230618942094</v>
      </c>
      <c r="S287" s="165">
        <v>21742.336034</v>
      </c>
      <c r="T287" s="163">
        <v>5.8386008322399999E-2</v>
      </c>
      <c r="U287" s="138">
        <v>265109.00202542898</v>
      </c>
      <c r="V287" s="162">
        <v>0.177579073547318</v>
      </c>
      <c r="W287" s="163">
        <v>1180.2813715659199</v>
      </c>
      <c r="X287" s="162">
        <v>2.36787858492301E-2</v>
      </c>
      <c r="Y287" s="140">
        <v>26485.816972961598</v>
      </c>
      <c r="Z287" s="162">
        <v>2.36775709689293E-2</v>
      </c>
      <c r="AA287" s="164">
        <v>180423.385557</v>
      </c>
      <c r="AB287" s="141">
        <v>0.112100951413</v>
      </c>
      <c r="AC287" s="165">
        <v>17098.177957899999</v>
      </c>
      <c r="AD287" s="163">
        <v>4.5710329919699998E-2</v>
      </c>
      <c r="AE287" s="140">
        <v>43583.994930894201</v>
      </c>
      <c r="AF287" s="162">
        <v>2.9301042468778099E-2</v>
      </c>
    </row>
    <row r="288" spans="1:32">
      <c r="B288" s="98" t="s">
        <v>129</v>
      </c>
      <c r="C288" s="107">
        <v>1944.0188139303</v>
      </c>
      <c r="D288" s="104">
        <v>3.6862034966809197E-2</v>
      </c>
      <c r="E288" s="114">
        <v>35281.368359616099</v>
      </c>
      <c r="F288" s="101">
        <v>3.6864958433877201E-2</v>
      </c>
      <c r="G288" s="130">
        <v>19099.971773599998</v>
      </c>
      <c r="H288" s="101">
        <v>1.6723538175899999E-2</v>
      </c>
      <c r="I288" s="130">
        <v>3706.9787176099999</v>
      </c>
      <c r="J288" s="101">
        <v>1.25892403737E-2</v>
      </c>
      <c r="K288" s="141">
        <v>38988.347077221901</v>
      </c>
      <c r="L288" s="162">
        <v>3.1004200038170501E-2</v>
      </c>
      <c r="M288" s="140">
        <v>13102.5797003635</v>
      </c>
      <c r="N288" s="162">
        <v>0.24257034389005799</v>
      </c>
      <c r="O288" s="140">
        <v>237755.59813182199</v>
      </c>
      <c r="P288" s="162">
        <v>0.242550803629172</v>
      </c>
      <c r="Q288" s="164">
        <v>346776.13518699998</v>
      </c>
      <c r="R288" s="141">
        <v>0.30362997416199999</v>
      </c>
      <c r="S288" s="165">
        <v>20974.1451007</v>
      </c>
      <c r="T288" s="163">
        <v>7.0941930186999999E-2</v>
      </c>
      <c r="U288" s="138">
        <v>258729.743232484</v>
      </c>
      <c r="V288" s="162">
        <v>0.20233287074172199</v>
      </c>
      <c r="W288" s="141">
        <v>1049.4978524014</v>
      </c>
      <c r="X288" s="162">
        <v>1.9420928655511899E-2</v>
      </c>
      <c r="Y288" s="141">
        <v>19042.895258075001</v>
      </c>
      <c r="Z288" s="162">
        <v>1.9418363978750401E-2</v>
      </c>
      <c r="AA288" s="164">
        <v>154460.19131699999</v>
      </c>
      <c r="AB288" s="141">
        <v>0.13524213554699999</v>
      </c>
      <c r="AC288" s="165">
        <v>14618.336436600001</v>
      </c>
      <c r="AD288" s="163">
        <v>4.9243345036800001E-2</v>
      </c>
      <c r="AE288" s="141">
        <v>33661.231694689799</v>
      </c>
      <c r="AF288" s="162">
        <v>2.6453996861389599E-2</v>
      </c>
    </row>
    <row r="289" spans="1:32">
      <c r="B289" s="98" t="s">
        <v>130</v>
      </c>
      <c r="C289" s="107">
        <v>1195.3780829499999</v>
      </c>
      <c r="D289" s="104">
        <v>2.23940990920251E-2</v>
      </c>
      <c r="E289" s="114">
        <v>16882.730929760201</v>
      </c>
      <c r="F289" s="101">
        <v>2.23987752320568E-2</v>
      </c>
      <c r="G289" s="130">
        <v>11281.3947121</v>
      </c>
      <c r="H289" s="101">
        <v>1.4649039221799999E-2</v>
      </c>
      <c r="I289" s="130">
        <v>2140.7971306499999</v>
      </c>
      <c r="J289" s="101">
        <v>9.5996818227299992E-3</v>
      </c>
      <c r="K289" s="140">
        <v>19023.528060410899</v>
      </c>
      <c r="L289" s="162">
        <v>1.9399272415069301E-2</v>
      </c>
      <c r="M289" s="140">
        <v>14713.414416359199</v>
      </c>
      <c r="N289" s="162">
        <v>0.27004586170448702</v>
      </c>
      <c r="O289" s="140">
        <v>207726.512982502</v>
      </c>
      <c r="P289" s="162">
        <v>0.270004283801411</v>
      </c>
      <c r="Q289" s="164">
        <v>279635.29536300001</v>
      </c>
      <c r="R289" s="141">
        <v>0.363109901279</v>
      </c>
      <c r="S289" s="165">
        <v>17684.971563200001</v>
      </c>
      <c r="T289" s="163">
        <v>7.90345727906E-2</v>
      </c>
      <c r="U289" s="138">
        <v>225411.484545744</v>
      </c>
      <c r="V289" s="162">
        <v>0.22653066993108401</v>
      </c>
      <c r="W289" s="140">
        <v>1236.5203326528199</v>
      </c>
      <c r="X289" s="162">
        <v>2.2688356201275701E-2</v>
      </c>
      <c r="Y289" s="140">
        <v>17459.145766287798</v>
      </c>
      <c r="Z289" s="162">
        <v>2.2687130420830599E-2</v>
      </c>
      <c r="AA289" s="175">
        <v>121795.19072699999</v>
      </c>
      <c r="AB289" s="141">
        <v>0.15815259889700001</v>
      </c>
      <c r="AC289" s="165">
        <v>11606.6699895</v>
      </c>
      <c r="AD289" s="163">
        <v>5.1691150500100001E-2</v>
      </c>
      <c r="AE289" s="140">
        <v>29065.815755801399</v>
      </c>
      <c r="AF289" s="162">
        <v>2.9327436391445701E-2</v>
      </c>
    </row>
    <row r="290" spans="1:32">
      <c r="B290" s="98" t="s">
        <v>131</v>
      </c>
      <c r="C290" s="107">
        <v>231.3940906503</v>
      </c>
      <c r="D290" s="104">
        <v>2.1386257044029699E-3</v>
      </c>
      <c r="E290" s="101">
        <v>2145.6733653053602</v>
      </c>
      <c r="F290" s="101">
        <v>2.3714350212415899E-3</v>
      </c>
      <c r="G290" s="101">
        <v>2213.1310763400002</v>
      </c>
      <c r="H290" s="101">
        <v>2.92951672364E-3</v>
      </c>
      <c r="I290" s="101">
        <v>495.16091369899999</v>
      </c>
      <c r="J290" s="101">
        <v>1.9507075784000001E-3</v>
      </c>
      <c r="K290" s="141">
        <v>2640.8342790040701</v>
      </c>
      <c r="L290" s="162">
        <v>2.2746457034730498E-3</v>
      </c>
      <c r="M290" s="141">
        <v>33627.682912442899</v>
      </c>
      <c r="N290" s="162">
        <v>0.30850935866884399</v>
      </c>
      <c r="O290" s="138">
        <v>280068.93895573303</v>
      </c>
      <c r="P290" s="162">
        <v>0.30702966423926198</v>
      </c>
      <c r="Q290" s="164">
        <v>309679.049986</v>
      </c>
      <c r="R290" s="141">
        <v>0.40992152104899998</v>
      </c>
      <c r="S290" s="165">
        <v>20825.306603100002</v>
      </c>
      <c r="T290" s="163">
        <v>8.1778529049900003E-2</v>
      </c>
      <c r="U290" s="138">
        <v>300894.24555888202</v>
      </c>
      <c r="V290" s="162">
        <v>0.25757650765689699</v>
      </c>
      <c r="W290" s="163">
        <v>2208.2903788352301</v>
      </c>
      <c r="X290" s="162">
        <v>2.0258590088321E-2</v>
      </c>
      <c r="Y290" s="140">
        <v>18920.401592644699</v>
      </c>
      <c r="Z290" s="162">
        <v>2.0743367930316701E-2</v>
      </c>
      <c r="AA290" s="175">
        <v>131690.983672</v>
      </c>
      <c r="AB290" s="141">
        <v>0.17431908567500001</v>
      </c>
      <c r="AC290" s="165">
        <v>12637.4498315</v>
      </c>
      <c r="AD290" s="163">
        <v>4.9477735921E-2</v>
      </c>
      <c r="AE290" s="140">
        <v>31557.851424130298</v>
      </c>
      <c r="AF290" s="162">
        <v>2.7071111581651802E-2</v>
      </c>
    </row>
    <row r="291" spans="1:32">
      <c r="B291" s="97" t="s">
        <v>132</v>
      </c>
      <c r="C291" s="111">
        <v>220419.42780291999</v>
      </c>
      <c r="D291" s="108">
        <v>0.12509940426722599</v>
      </c>
      <c r="E291" s="183">
        <v>12246990.264092</v>
      </c>
      <c r="F291" s="184">
        <v>0.105680913528662</v>
      </c>
      <c r="G291" s="185">
        <v>3132190.1173200002</v>
      </c>
      <c r="H291" s="184">
        <v>2.2235162019900001E-2</v>
      </c>
      <c r="I291" s="184">
        <v>445435.60808400001</v>
      </c>
      <c r="J291" s="184">
        <v>2.9185898836E-2</v>
      </c>
      <c r="K291" s="167">
        <v>12692425.872176001</v>
      </c>
      <c r="L291" s="168">
        <v>9.6743480688467998E-2</v>
      </c>
      <c r="M291" s="169">
        <v>105197.681621767</v>
      </c>
      <c r="N291" s="168">
        <v>5.9335068429913797E-2</v>
      </c>
      <c r="O291" s="149">
        <v>2336903.2332276199</v>
      </c>
      <c r="P291" s="168">
        <v>2.0103678352306E-2</v>
      </c>
      <c r="Q291" s="170">
        <v>4289773.5920700002</v>
      </c>
      <c r="R291" s="171">
        <v>3.04527142991E-2</v>
      </c>
      <c r="S291" s="170">
        <v>257584.46691399999</v>
      </c>
      <c r="T291" s="172">
        <v>1.6833533132600002E-2</v>
      </c>
      <c r="U291" s="167">
        <v>2594487.7001418201</v>
      </c>
      <c r="V291" s="168">
        <v>1.9726462605906402E-2</v>
      </c>
      <c r="W291" s="171">
        <v>8822.0030011397594</v>
      </c>
      <c r="X291" s="168">
        <v>4.9728180863514802E-3</v>
      </c>
      <c r="Y291" s="169">
        <v>209263.76451758499</v>
      </c>
      <c r="Z291" s="168">
        <v>1.7992873020300699E-3</v>
      </c>
      <c r="AA291" s="168">
        <v>2749684.8704499998</v>
      </c>
      <c r="AB291" s="172">
        <v>1.9519780067399999E-2</v>
      </c>
      <c r="AC291" s="173">
        <v>238367.35394199999</v>
      </c>
      <c r="AD291" s="172">
        <v>1.5516619185E-2</v>
      </c>
      <c r="AE291" s="149">
        <v>447631.118459102</v>
      </c>
      <c r="AF291" s="168">
        <v>3.4051521515718599E-3</v>
      </c>
    </row>
    <row r="292" spans="1:32">
      <c r="A292">
        <v>2006</v>
      </c>
      <c r="B292" s="98" t="s">
        <v>115</v>
      </c>
      <c r="C292" s="112">
        <v>17316.764253124999</v>
      </c>
      <c r="D292" s="104">
        <v>3.9221445020999397E-2</v>
      </c>
      <c r="E292" s="102">
        <v>1483642.7136995499</v>
      </c>
      <c r="F292" s="101">
        <v>3.9221445020999397E-2</v>
      </c>
      <c r="G292" s="145">
        <v>123155.51867600001</v>
      </c>
      <c r="H292" s="101">
        <v>6.2825412437299997E-3</v>
      </c>
      <c r="I292" s="101">
        <v>11325.3635495</v>
      </c>
      <c r="J292" s="101">
        <v>8.4254629999999994E-3</v>
      </c>
      <c r="K292" s="134">
        <v>1494968.0772490699</v>
      </c>
      <c r="L292" s="162">
        <v>3.8152875473064299E-2</v>
      </c>
      <c r="M292" s="141">
        <v>1297.52338343107</v>
      </c>
      <c r="N292" s="162">
        <v>2.9402338848758501E-3</v>
      </c>
      <c r="O292" s="140">
        <v>111167.48403702999</v>
      </c>
      <c r="P292" s="162">
        <v>2.9402338848758501E-3</v>
      </c>
      <c r="Q292" s="165">
        <v>49834.781866500001</v>
      </c>
      <c r="R292" s="162">
        <v>2.5421895160699999E-3</v>
      </c>
      <c r="S292" s="176">
        <v>4639.1473843900003</v>
      </c>
      <c r="T292" s="162">
        <v>3.45365933439E-3</v>
      </c>
      <c r="U292" s="140">
        <v>115806.631421421</v>
      </c>
      <c r="V292" s="162">
        <v>2.9572791549476E-3</v>
      </c>
      <c r="W292" s="162">
        <v>53.510383916686003</v>
      </c>
      <c r="X292" s="162">
        <v>1.21215350065938E-4</v>
      </c>
      <c r="Y292" s="141">
        <v>4584.5915579135899</v>
      </c>
      <c r="Z292" s="162">
        <v>1.21215350065938E-4</v>
      </c>
      <c r="AA292" s="176">
        <v>1543.87700531</v>
      </c>
      <c r="AB292" s="177">
        <v>7.8756680738400006E-5</v>
      </c>
      <c r="AC292" s="134">
        <v>75.848610952499996</v>
      </c>
      <c r="AD292" s="177">
        <v>5.5856778491100003E-5</v>
      </c>
      <c r="AE292" s="141">
        <v>4660.44016886605</v>
      </c>
      <c r="AF292" s="162">
        <v>1.18981282434936E-4</v>
      </c>
    </row>
    <row r="293" spans="1:32">
      <c r="B293" s="98" t="s">
        <v>116</v>
      </c>
      <c r="C293" s="107">
        <v>2735.5347561019998</v>
      </c>
      <c r="D293" s="104">
        <v>7.4410096782720994E-2</v>
      </c>
      <c r="E293" s="114">
        <v>220973.57891790301</v>
      </c>
      <c r="F293" s="101">
        <v>7.4410444435310197E-2</v>
      </c>
      <c r="G293" s="130">
        <v>95425.180890200005</v>
      </c>
      <c r="H293" s="101">
        <v>4.7028639424499998E-3</v>
      </c>
      <c r="I293" s="101">
        <v>9024.5571882900003</v>
      </c>
      <c r="J293" s="182">
        <v>5.7828726711200004E-3</v>
      </c>
      <c r="K293" s="140">
        <v>229998.13610619199</v>
      </c>
      <c r="L293" s="162">
        <v>5.0758297849295302E-2</v>
      </c>
      <c r="M293" s="163">
        <v>273.03961669761998</v>
      </c>
      <c r="N293" s="162">
        <v>7.4273051669106497E-3</v>
      </c>
      <c r="O293" s="141">
        <v>22055.226185226002</v>
      </c>
      <c r="P293" s="162">
        <v>7.4271302572383596E-3</v>
      </c>
      <c r="Q293" s="164">
        <v>131535.64991000001</v>
      </c>
      <c r="R293" s="162">
        <v>6.4824248343100001E-3</v>
      </c>
      <c r="S293" s="165">
        <v>9144.5806572700003</v>
      </c>
      <c r="T293" s="162">
        <v>5.8545682274599997E-3</v>
      </c>
      <c r="U293" s="140">
        <v>31199.8068425007</v>
      </c>
      <c r="V293" s="162">
        <v>6.8748089689953697E-3</v>
      </c>
      <c r="W293" s="162">
        <v>18.677878681129599</v>
      </c>
      <c r="X293" s="162">
        <v>5.0812697722011496E-4</v>
      </c>
      <c r="Y293" s="163">
        <v>1508.6134573688</v>
      </c>
      <c r="Z293" s="162">
        <v>5.0807358075050395E-4</v>
      </c>
      <c r="AA293" s="164">
        <v>17351.065678200001</v>
      </c>
      <c r="AB293" s="162">
        <v>8.5510341962900002E-4</v>
      </c>
      <c r="AC293" s="165">
        <v>816.01992264</v>
      </c>
      <c r="AD293" s="162">
        <v>5.1840538094399997E-4</v>
      </c>
      <c r="AE293" s="141">
        <v>2324.6333800087</v>
      </c>
      <c r="AF293" s="162">
        <v>5.1118724787005995E-4</v>
      </c>
    </row>
    <row r="294" spans="1:32">
      <c r="B294" s="98" t="s">
        <v>117</v>
      </c>
      <c r="C294" s="107">
        <v>1825.3340247627</v>
      </c>
      <c r="D294" s="104">
        <v>0.10370643121044</v>
      </c>
      <c r="E294" s="102">
        <v>137741.80159651401</v>
      </c>
      <c r="F294" s="101">
        <v>0.103705208822769</v>
      </c>
      <c r="G294" s="130">
        <v>37078.694172700001</v>
      </c>
      <c r="H294" s="101">
        <v>2.1355776329100001E-3</v>
      </c>
      <c r="I294" s="115">
        <v>4203.5431291300001</v>
      </c>
      <c r="J294" s="101">
        <v>3.0374462903899999E-3</v>
      </c>
      <c r="K294" s="140">
        <v>141945.344725642</v>
      </c>
      <c r="L294" s="162">
        <v>5.23820085834409E-2</v>
      </c>
      <c r="M294" s="162">
        <v>258.36239371192102</v>
      </c>
      <c r="N294" s="162">
        <v>1.4683061385082E-2</v>
      </c>
      <c r="O294" s="141">
        <v>19496.524998009401</v>
      </c>
      <c r="P294" s="162">
        <v>1.4683039939074801E-2</v>
      </c>
      <c r="Q294" s="164">
        <v>153614.73444100001</v>
      </c>
      <c r="R294" s="162">
        <v>8.8475916997999993E-3</v>
      </c>
      <c r="S294" s="165">
        <v>10060.573277699999</v>
      </c>
      <c r="T294" s="163">
        <v>7.2517567528800004E-3</v>
      </c>
      <c r="U294" s="140">
        <v>29557.098275690099</v>
      </c>
      <c r="V294" s="162">
        <v>1.08859875563709E-2</v>
      </c>
      <c r="W294" s="163">
        <v>46.986578293490403</v>
      </c>
      <c r="X294" s="162">
        <v>2.66990878187587E-3</v>
      </c>
      <c r="Y294" s="138">
        <v>3545.4591238138701</v>
      </c>
      <c r="Z294" s="162">
        <v>2.6697251614824702E-3</v>
      </c>
      <c r="AA294" s="165">
        <v>61928.150326199997</v>
      </c>
      <c r="AB294" s="162">
        <v>3.56679147149E-3</v>
      </c>
      <c r="AC294" s="176">
        <v>3194.6265875600002</v>
      </c>
      <c r="AD294" s="162">
        <v>2.2956153682799998E-3</v>
      </c>
      <c r="AE294" s="141">
        <v>6740.0857113694901</v>
      </c>
      <c r="AF294" s="162">
        <v>2.47751323894818E-3</v>
      </c>
    </row>
    <row r="295" spans="1:32">
      <c r="B295" s="98" t="s">
        <v>118</v>
      </c>
      <c r="C295" s="107">
        <v>1091.3446936688999</v>
      </c>
      <c r="D295" s="104">
        <v>6.1181320981434403E-2</v>
      </c>
      <c r="E295" s="114">
        <v>76854.932076393394</v>
      </c>
      <c r="F295" s="101">
        <v>6.1172382734095199E-2</v>
      </c>
      <c r="G295" s="130">
        <v>66703.612550699996</v>
      </c>
      <c r="H295" s="101">
        <v>4.3754019683799996E-3</v>
      </c>
      <c r="I295" s="145">
        <v>6017.8066556399999</v>
      </c>
      <c r="J295" s="101">
        <v>4.43625760247E-3</v>
      </c>
      <c r="K295" s="140">
        <v>82872.738732030397</v>
      </c>
      <c r="L295" s="162">
        <v>3.1655729269278697E-2</v>
      </c>
      <c r="M295" s="163">
        <v>464.31291666894299</v>
      </c>
      <c r="N295" s="162">
        <v>2.5501973239363301E-2</v>
      </c>
      <c r="O295" s="134">
        <v>32702.321879557599</v>
      </c>
      <c r="P295" s="162">
        <v>2.5501567885419699E-2</v>
      </c>
      <c r="Q295" s="164">
        <v>264683.28329799999</v>
      </c>
      <c r="R295" s="163">
        <v>1.73617865589E-2</v>
      </c>
      <c r="S295" s="165">
        <v>16187.0105054</v>
      </c>
      <c r="T295" s="163">
        <v>1.19038416153E-2</v>
      </c>
      <c r="U295" s="140">
        <v>48889.332385006899</v>
      </c>
      <c r="V295" s="162">
        <v>1.8505098470653701E-2</v>
      </c>
      <c r="W295" s="162">
        <v>82.473347486334802</v>
      </c>
      <c r="X295" s="162">
        <v>4.5299310197705403E-3</v>
      </c>
      <c r="Y295" s="141">
        <v>5808.3910346394596</v>
      </c>
      <c r="Z295" s="162">
        <v>4.52959222454142E-3</v>
      </c>
      <c r="AA295" s="164">
        <v>135842.82761400001</v>
      </c>
      <c r="AB295" s="162">
        <v>8.9105200747700009E-3</v>
      </c>
      <c r="AC295" s="165">
        <v>7840.2177389500002</v>
      </c>
      <c r="AD295" s="162">
        <v>5.7511119734800003E-3</v>
      </c>
      <c r="AE295" s="141">
        <v>13648.608773591901</v>
      </c>
      <c r="AF295" s="162">
        <v>5.1649549710842402E-3</v>
      </c>
    </row>
    <row r="296" spans="1:32">
      <c r="B296" s="98" t="s">
        <v>119</v>
      </c>
      <c r="C296" s="107">
        <v>6408.2479569429897</v>
      </c>
      <c r="D296" s="104">
        <v>0.22702708078223799</v>
      </c>
      <c r="E296" s="115">
        <v>418838.90556545497</v>
      </c>
      <c r="F296" s="101">
        <v>0.22699157839772</v>
      </c>
      <c r="G296" s="145">
        <v>312400.58684100001</v>
      </c>
      <c r="H296" s="101">
        <v>2.3325523496199999E-2</v>
      </c>
      <c r="I296" s="130">
        <v>27615.6420387</v>
      </c>
      <c r="J296" s="101">
        <v>2.0698178624600001E-2</v>
      </c>
      <c r="K296" s="140">
        <v>446454.54760417901</v>
      </c>
      <c r="L296" s="162">
        <v>0.13997160512724299</v>
      </c>
      <c r="M296" s="163">
        <v>663.76005468525295</v>
      </c>
      <c r="N296" s="162">
        <v>2.39192498826118E-2</v>
      </c>
      <c r="O296" s="138">
        <v>43391.372181940402</v>
      </c>
      <c r="P296" s="162">
        <v>2.39200018621855E-2</v>
      </c>
      <c r="Q296" s="164">
        <v>201656.465944</v>
      </c>
      <c r="R296" s="141">
        <v>1.50567932268E-2</v>
      </c>
      <c r="S296" s="165">
        <v>12661.9258252</v>
      </c>
      <c r="T296" s="162">
        <v>9.4822296650100002E-3</v>
      </c>
      <c r="U296" s="140">
        <v>56053.298007154401</v>
      </c>
      <c r="V296" s="162">
        <v>1.7747952560006001E-2</v>
      </c>
      <c r="W296" s="163">
        <v>64.748185670607896</v>
      </c>
      <c r="X296" s="162">
        <v>2.3322349526635399E-3</v>
      </c>
      <c r="Y296" s="138">
        <v>4231.0162008055204</v>
      </c>
      <c r="Z296" s="162">
        <v>2.3313658023940802E-3</v>
      </c>
      <c r="AA296" s="164">
        <v>185523.03043899999</v>
      </c>
      <c r="AB296" s="163">
        <v>1.3852190765300001E-2</v>
      </c>
      <c r="AC296" s="165">
        <v>12403.174951700001</v>
      </c>
      <c r="AD296" s="140">
        <v>9.2602088915600001E-3</v>
      </c>
      <c r="AE296" s="140">
        <v>16634.191152457799</v>
      </c>
      <c r="AF296" s="162">
        <v>5.2849825488962996E-3</v>
      </c>
    </row>
    <row r="297" spans="1:32">
      <c r="B297" s="98" t="s">
        <v>120</v>
      </c>
      <c r="C297" s="109">
        <v>23410.4609654899</v>
      </c>
      <c r="D297" s="104">
        <v>0.50846208243884305</v>
      </c>
      <c r="E297" s="102">
        <v>1415734.25951479</v>
      </c>
      <c r="F297" s="101">
        <v>0.50846208243884305</v>
      </c>
      <c r="G297" s="145">
        <v>558489.23822399997</v>
      </c>
      <c r="H297" s="101">
        <v>4.8469699631E-2</v>
      </c>
      <c r="I297" s="130">
        <v>66346.311200199998</v>
      </c>
      <c r="J297" s="101">
        <v>5.0326571818200001E-2</v>
      </c>
      <c r="K297" s="138">
        <v>1482080.5707149699</v>
      </c>
      <c r="L297" s="162">
        <v>0.35941865747615198</v>
      </c>
      <c r="M297" s="163">
        <v>730.56573251636803</v>
      </c>
      <c r="N297" s="162">
        <v>1.64066023565827E-2</v>
      </c>
      <c r="O297" s="140">
        <v>44180.545520893997</v>
      </c>
      <c r="P297" s="162">
        <v>1.64066023565827E-2</v>
      </c>
      <c r="Q297" s="164">
        <v>202583.28696600001</v>
      </c>
      <c r="R297" s="163">
        <v>1.7581594287700002E-2</v>
      </c>
      <c r="S297" s="165">
        <v>12768.869188000001</v>
      </c>
      <c r="T297" s="163">
        <v>9.6474507602699999E-3</v>
      </c>
      <c r="U297" s="140">
        <v>56949.414708916898</v>
      </c>
      <c r="V297" s="162">
        <v>1.4117532581527001E-2</v>
      </c>
      <c r="W297" s="162">
        <v>102.50439545726999</v>
      </c>
      <c r="X297" s="162">
        <v>2.3001135094178398E-3</v>
      </c>
      <c r="Y297" s="163">
        <v>6198.8947852685696</v>
      </c>
      <c r="Z297" s="162">
        <v>2.3001135094178398E-3</v>
      </c>
      <c r="AA297" s="164">
        <v>225749.95293999999</v>
      </c>
      <c r="AB297" s="163">
        <v>1.9592149881600001E-2</v>
      </c>
      <c r="AC297" s="165">
        <v>16857.2923194</v>
      </c>
      <c r="AD297" s="163">
        <v>1.27088894608E-2</v>
      </c>
      <c r="AE297" s="141">
        <v>23056.187104663801</v>
      </c>
      <c r="AF297" s="162">
        <v>5.7316375729285296E-3</v>
      </c>
    </row>
    <row r="298" spans="1:32">
      <c r="B298" s="98" t="s">
        <v>121</v>
      </c>
      <c r="C298" s="107">
        <v>35638.332804384103</v>
      </c>
      <c r="D298" s="104">
        <v>0.61850110042612205</v>
      </c>
      <c r="E298" s="102">
        <v>1982659.35059128</v>
      </c>
      <c r="F298" s="101">
        <v>0.61851032516837101</v>
      </c>
      <c r="G298" s="145">
        <v>617687.974728</v>
      </c>
      <c r="H298" s="101">
        <v>6.3957166352600001E-2</v>
      </c>
      <c r="I298" s="145">
        <v>82930.806924000004</v>
      </c>
      <c r="J298" s="101">
        <v>6.6994175406799999E-2</v>
      </c>
      <c r="K298" s="138">
        <v>2065590.15751532</v>
      </c>
      <c r="L298" s="162">
        <v>0.46390212366292999</v>
      </c>
      <c r="M298" s="163">
        <v>1041.26986994137</v>
      </c>
      <c r="N298" s="162">
        <v>1.8158692660777999E-2</v>
      </c>
      <c r="O298" s="141">
        <v>57927.397417638</v>
      </c>
      <c r="P298" s="162">
        <v>1.8158523115221498E-2</v>
      </c>
      <c r="Q298" s="164">
        <v>201738.16386999999</v>
      </c>
      <c r="R298" s="141">
        <v>2.0888525306100001E-2</v>
      </c>
      <c r="S298" s="165">
        <v>12700.9020038</v>
      </c>
      <c r="T298" s="163">
        <v>1.02415965624E-2</v>
      </c>
      <c r="U298" s="140">
        <v>70628.299421403193</v>
      </c>
      <c r="V298" s="162">
        <v>1.5924892879391399E-2</v>
      </c>
      <c r="W298" s="162">
        <v>104.034693651334</v>
      </c>
      <c r="X298" s="162">
        <v>1.8149595481125401E-3</v>
      </c>
      <c r="Y298" s="141">
        <v>5787.4235043361596</v>
      </c>
      <c r="Z298" s="162">
        <v>1.8148857947063899E-3</v>
      </c>
      <c r="AA298" s="164">
        <v>241121.80832000001</v>
      </c>
      <c r="AB298" s="163">
        <v>2.49663979206E-2</v>
      </c>
      <c r="AC298" s="165">
        <v>19651.363783199999</v>
      </c>
      <c r="AD298" s="163">
        <v>1.58091645856E-2</v>
      </c>
      <c r="AE298" s="140">
        <v>25438.787287501498</v>
      </c>
      <c r="AF298" s="162">
        <v>5.7507654570313101E-3</v>
      </c>
    </row>
    <row r="299" spans="1:32">
      <c r="B299" s="98" t="s">
        <v>122</v>
      </c>
      <c r="C299" s="112">
        <v>35246.029418456201</v>
      </c>
      <c r="D299" s="104">
        <v>0.60301460843219801</v>
      </c>
      <c r="E299" s="102">
        <v>1789478.5912850399</v>
      </c>
      <c r="F299" s="101">
        <v>0.60301829305270405</v>
      </c>
      <c r="G299" s="145">
        <v>509613.84752100002</v>
      </c>
      <c r="H299" s="101">
        <v>6.3631323687900004E-2</v>
      </c>
      <c r="I299" s="130">
        <v>81932.365524499997</v>
      </c>
      <c r="J299" s="101">
        <v>7.1887904441100006E-2</v>
      </c>
      <c r="K299" s="138">
        <v>1871410.9568095</v>
      </c>
      <c r="L299" s="162">
        <v>0.45455863402418301</v>
      </c>
      <c r="M299" s="141">
        <v>1452.227450549</v>
      </c>
      <c r="N299" s="162">
        <v>2.4967123859870901E-2</v>
      </c>
      <c r="O299" s="140">
        <v>73731.4338734177</v>
      </c>
      <c r="P299" s="162">
        <v>2.4967320321705299E-2</v>
      </c>
      <c r="Q299" s="164">
        <v>214510.01406399999</v>
      </c>
      <c r="R299" s="141">
        <v>2.67841267354E-2</v>
      </c>
      <c r="S299" s="165">
        <v>13520.6395861</v>
      </c>
      <c r="T299" s="163">
        <v>1.18688819178E-2</v>
      </c>
      <c r="U299" s="140">
        <v>87252.073459528401</v>
      </c>
      <c r="V299" s="162">
        <v>2.1282807523661299E-2</v>
      </c>
      <c r="W299" s="162">
        <v>115.846070752724</v>
      </c>
      <c r="X299" s="162">
        <v>1.9901079059036998E-3</v>
      </c>
      <c r="Y299" s="141">
        <v>5882.8504706726899</v>
      </c>
      <c r="Z299" s="162">
        <v>1.9905300858642601E-3</v>
      </c>
      <c r="AA299" s="164">
        <v>246375.06542100001</v>
      </c>
      <c r="AB299" s="163">
        <v>3.0762864832300001E-2</v>
      </c>
      <c r="AC299" s="165">
        <v>21311.198177800001</v>
      </c>
      <c r="AD299" s="163">
        <v>1.86636874902E-2</v>
      </c>
      <c r="AE299" s="138">
        <v>27194.048648481799</v>
      </c>
      <c r="AF299" s="162">
        <v>6.6691385916557797E-3</v>
      </c>
    </row>
    <row r="300" spans="1:32">
      <c r="B300" s="98" t="s">
        <v>123</v>
      </c>
      <c r="C300" s="112">
        <v>29624.378145770799</v>
      </c>
      <c r="D300" s="104">
        <v>0.55727660460801198</v>
      </c>
      <c r="E300" s="102">
        <v>1359665.76516041</v>
      </c>
      <c r="F300" s="101">
        <v>0.55727659612186697</v>
      </c>
      <c r="G300" s="145">
        <v>346016.51899900002</v>
      </c>
      <c r="H300" s="101">
        <v>5.47387256716E-2</v>
      </c>
      <c r="I300" s="130">
        <v>61318.313207500003</v>
      </c>
      <c r="J300" s="101">
        <v>6.4555453719899999E-2</v>
      </c>
      <c r="K300" s="134">
        <v>1420984.0783679299</v>
      </c>
      <c r="L300" s="162">
        <v>0.41911701965759901</v>
      </c>
      <c r="M300" s="141">
        <v>2205.5937780618901</v>
      </c>
      <c r="N300" s="162">
        <v>4.0852565640904399E-2</v>
      </c>
      <c r="O300" s="140">
        <v>101230.646605438</v>
      </c>
      <c r="P300" s="162">
        <v>4.0852842387136899E-2</v>
      </c>
      <c r="Q300" s="164">
        <v>303897.76115099998</v>
      </c>
      <c r="R300" s="163">
        <v>4.8075687350799999E-2</v>
      </c>
      <c r="S300" s="165">
        <v>15976.9747926</v>
      </c>
      <c r="T300" s="163">
        <v>1.6868438152600002E-2</v>
      </c>
      <c r="U300" s="140">
        <v>117207.621398053</v>
      </c>
      <c r="V300" s="162">
        <v>3.4228837484915203E-2</v>
      </c>
      <c r="W300" s="163">
        <v>226.175411548331</v>
      </c>
      <c r="X300" s="162">
        <v>4.1859746966789301E-3</v>
      </c>
      <c r="Y300" s="140">
        <v>10381.081090621001</v>
      </c>
      <c r="Z300" s="162">
        <v>4.1861067833098902E-3</v>
      </c>
      <c r="AA300" s="164">
        <v>237500.73721600001</v>
      </c>
      <c r="AB300" s="163">
        <v>3.7571853983499999E-2</v>
      </c>
      <c r="AC300" s="165">
        <v>21679.015370000001</v>
      </c>
      <c r="AD300" s="163">
        <v>2.2824630145E-2</v>
      </c>
      <c r="AE300" s="140">
        <v>32060.096460600202</v>
      </c>
      <c r="AF300" s="162">
        <v>9.4073106500945393E-3</v>
      </c>
    </row>
    <row r="301" spans="1:32">
      <c r="B301" s="98" t="s">
        <v>124</v>
      </c>
      <c r="C301" s="107">
        <v>21272.5718324113</v>
      </c>
      <c r="D301" s="104">
        <v>0.443213481437574</v>
      </c>
      <c r="E301" s="102">
        <v>873566.91622596001</v>
      </c>
      <c r="F301" s="101">
        <v>0.44321317815934103</v>
      </c>
      <c r="G301" s="145">
        <v>207063.69367099999</v>
      </c>
      <c r="H301" s="101">
        <v>4.1189527990800001E-2</v>
      </c>
      <c r="I301" s="130">
        <v>43857.854166500001</v>
      </c>
      <c r="J301" s="101">
        <v>5.3773055383E-2</v>
      </c>
      <c r="K301" s="138">
        <v>917424.77039241197</v>
      </c>
      <c r="L301" s="162">
        <v>0.32839584197597699</v>
      </c>
      <c r="M301" s="141">
        <v>3236.7305610161402</v>
      </c>
      <c r="N301" s="162">
        <v>6.6507112605142901E-2</v>
      </c>
      <c r="O301" s="134">
        <v>132919.51810045101</v>
      </c>
      <c r="P301" s="162">
        <v>6.6507969085749297E-2</v>
      </c>
      <c r="Q301" s="164">
        <v>324780.05728499999</v>
      </c>
      <c r="R301" s="163">
        <v>6.4605948202499999E-2</v>
      </c>
      <c r="S301" s="164">
        <v>17088.0381628</v>
      </c>
      <c r="T301" s="163">
        <v>2.0937568731599999E-2</v>
      </c>
      <c r="U301" s="140">
        <v>150007.55626321299</v>
      </c>
      <c r="V301" s="162">
        <v>5.3259569991220501E-2</v>
      </c>
      <c r="W301" s="163">
        <v>352.43385446269798</v>
      </c>
      <c r="X301" s="162">
        <v>7.2400957513865001E-3</v>
      </c>
      <c r="Y301" s="141">
        <v>14473.0965771581</v>
      </c>
      <c r="Z301" s="162">
        <v>7.2402165605077702E-3</v>
      </c>
      <c r="AA301" s="164">
        <v>235692.44536000001</v>
      </c>
      <c r="AB301" s="163">
        <v>4.6884429150199997E-2</v>
      </c>
      <c r="AC301" s="165">
        <v>22492.6139324</v>
      </c>
      <c r="AD301" s="141">
        <v>2.7467935972899999E-2</v>
      </c>
      <c r="AE301" s="141">
        <v>36965.710509539298</v>
      </c>
      <c r="AF301" s="162">
        <v>1.3194647095833E-2</v>
      </c>
    </row>
    <row r="302" spans="1:32">
      <c r="B302" s="98" t="s">
        <v>125</v>
      </c>
      <c r="C302" s="107">
        <v>12455.1448835998</v>
      </c>
      <c r="D302" s="104">
        <v>0.29304434562097997</v>
      </c>
      <c r="E302" s="114">
        <v>452133.44211062702</v>
      </c>
      <c r="F302" s="101">
        <v>0.29304384014136797</v>
      </c>
      <c r="G302" s="145">
        <v>108180.664924</v>
      </c>
      <c r="H302" s="101">
        <v>2.8178812268200001E-2</v>
      </c>
      <c r="I302" s="130">
        <v>23511.8990447</v>
      </c>
      <c r="J302" s="101">
        <v>3.5464000438700002E-2</v>
      </c>
      <c r="K302" s="138">
        <v>475645.34115533798</v>
      </c>
      <c r="L302" s="162">
        <v>0.21487743938461701</v>
      </c>
      <c r="M302" s="141">
        <v>4723.59948483062</v>
      </c>
      <c r="N302" s="162">
        <v>0.108320377848679</v>
      </c>
      <c r="O302" s="140">
        <v>171467.64543886</v>
      </c>
      <c r="P302" s="162">
        <v>0.10831805781903101</v>
      </c>
      <c r="Q302" s="164">
        <v>324673.76390000002</v>
      </c>
      <c r="R302" s="163">
        <v>8.4570794451999998E-2</v>
      </c>
      <c r="S302" s="165">
        <v>17454.065922400001</v>
      </c>
      <c r="T302" s="163">
        <v>2.6317316976499999E-2</v>
      </c>
      <c r="U302" s="140">
        <v>188921.71136127599</v>
      </c>
      <c r="V302" s="162">
        <v>8.3963985646117803E-2</v>
      </c>
      <c r="W302" s="138">
        <v>544.26131197914503</v>
      </c>
      <c r="X302" s="162">
        <v>1.24704346413936E-2</v>
      </c>
      <c r="Y302" s="141">
        <v>19756.780011486098</v>
      </c>
      <c r="Z302" s="162">
        <v>1.24701536432862E-2</v>
      </c>
      <c r="AA302" s="164">
        <v>226579.26846600001</v>
      </c>
      <c r="AB302" s="163">
        <v>5.9019222469400001E-2</v>
      </c>
      <c r="AC302" s="165">
        <v>22033.788095200001</v>
      </c>
      <c r="AD302" s="163">
        <v>3.3077885270899998E-2</v>
      </c>
      <c r="AE302" s="140">
        <v>41790.5681067244</v>
      </c>
      <c r="AF302" s="162">
        <v>1.86774920144894E-2</v>
      </c>
    </row>
    <row r="303" spans="1:32">
      <c r="B303" s="98" t="s">
        <v>126</v>
      </c>
      <c r="C303" s="107">
        <v>6778.7302999688</v>
      </c>
      <c r="D303" s="104">
        <v>0.165646869368373</v>
      </c>
      <c r="E303" s="102">
        <v>213870.078224322</v>
      </c>
      <c r="F303" s="101">
        <v>0.165648391760533</v>
      </c>
      <c r="G303" s="130">
        <v>64508.841160399999</v>
      </c>
      <c r="H303" s="101">
        <v>2.1856525499800002E-2</v>
      </c>
      <c r="I303" s="130">
        <v>13180.360789799999</v>
      </c>
      <c r="J303" s="101">
        <v>2.4325059651699999E-2</v>
      </c>
      <c r="K303" s="138">
        <v>227050.439014148</v>
      </c>
      <c r="L303" s="162">
        <v>0.123298049356448</v>
      </c>
      <c r="M303" s="163">
        <v>6067.1005000048099</v>
      </c>
      <c r="N303" s="162">
        <v>0.14424233263994399</v>
      </c>
      <c r="O303" s="140">
        <v>191420.454643365</v>
      </c>
      <c r="P303" s="162">
        <v>0.14424540319895399</v>
      </c>
      <c r="Q303" s="164">
        <v>342479.42402400001</v>
      </c>
      <c r="R303" s="141">
        <v>0.116036873153</v>
      </c>
      <c r="S303" s="165">
        <v>19075.361681300001</v>
      </c>
      <c r="T303" s="163">
        <v>3.5130277839299999E-2</v>
      </c>
      <c r="U303" s="140">
        <v>210495.81632461899</v>
      </c>
      <c r="V303" s="162">
        <v>0.11230306754250401</v>
      </c>
      <c r="W303" s="141">
        <v>576.70273979773401</v>
      </c>
      <c r="X303" s="162">
        <v>1.37006065365609E-2</v>
      </c>
      <c r="Y303" s="141">
        <v>18195.121023425399</v>
      </c>
      <c r="Z303" s="162">
        <v>1.37007641277999E-2</v>
      </c>
      <c r="AA303" s="164">
        <v>218082.57603500001</v>
      </c>
      <c r="AB303" s="163">
        <v>7.3889482516900001E-2</v>
      </c>
      <c r="AC303" s="165">
        <v>21098.592663200001</v>
      </c>
      <c r="AD303" s="163">
        <v>3.8677101757200003E-2</v>
      </c>
      <c r="AE303" s="140">
        <v>39293.713686622701</v>
      </c>
      <c r="AF303" s="162">
        <v>2.1089273559558301E-2</v>
      </c>
    </row>
    <row r="304" spans="1:32">
      <c r="B304" s="98" t="s">
        <v>127</v>
      </c>
      <c r="C304" s="107">
        <v>4263.6944407262999</v>
      </c>
      <c r="D304" s="104">
        <v>9.5606681086619003E-2</v>
      </c>
      <c r="E304" s="102">
        <v>114805.11652046299</v>
      </c>
      <c r="F304" s="101">
        <v>9.5606103338670603E-2</v>
      </c>
      <c r="G304" s="130">
        <v>42574.564141800001</v>
      </c>
      <c r="H304" s="101">
        <v>1.94395532325E-2</v>
      </c>
      <c r="I304" s="101">
        <v>8375.1692567299997</v>
      </c>
      <c r="J304" s="101">
        <v>1.8568140114999999E-2</v>
      </c>
      <c r="K304" s="140">
        <v>123180.285777192</v>
      </c>
      <c r="L304" s="162">
        <v>7.4218505147713401E-2</v>
      </c>
      <c r="M304" s="141">
        <v>8819.0999859108397</v>
      </c>
      <c r="N304" s="162">
        <v>0.19267694910584199</v>
      </c>
      <c r="O304" s="138">
        <v>237458.389476977</v>
      </c>
      <c r="P304" s="162">
        <v>0.19267081828331301</v>
      </c>
      <c r="Q304" s="164">
        <v>357122.85851400002</v>
      </c>
      <c r="R304" s="141">
        <v>0.163062329142</v>
      </c>
      <c r="S304" s="165">
        <v>20470.860701900001</v>
      </c>
      <c r="T304" s="163">
        <v>4.5275514818800003E-2</v>
      </c>
      <c r="U304" s="138">
        <v>257929.25017891699</v>
      </c>
      <c r="V304" s="162">
        <v>0.152697409180091</v>
      </c>
      <c r="W304" s="141">
        <v>816.90710074321896</v>
      </c>
      <c r="X304" s="162">
        <v>1.78365885095675E-2</v>
      </c>
      <c r="Y304" s="141">
        <v>21994.951012926202</v>
      </c>
      <c r="Z304" s="162">
        <v>1.7835488698406701E-2</v>
      </c>
      <c r="AA304" s="164">
        <v>200375.21908899999</v>
      </c>
      <c r="AB304" s="138">
        <v>9.1491311817199994E-2</v>
      </c>
      <c r="AC304" s="165">
        <v>19175.888020999999</v>
      </c>
      <c r="AD304" s="163">
        <v>4.22066242189E-2</v>
      </c>
      <c r="AE304" s="141">
        <v>41170.839033946198</v>
      </c>
      <c r="AF304" s="162">
        <v>2.4498566053473201E-2</v>
      </c>
    </row>
    <row r="305" spans="1:32">
      <c r="B305" s="98" t="s">
        <v>128</v>
      </c>
      <c r="C305" s="107">
        <v>2849.6642026749</v>
      </c>
      <c r="D305" s="104">
        <v>5.9140279985439401E-2</v>
      </c>
      <c r="E305" s="114">
        <v>63950.740784784801</v>
      </c>
      <c r="F305" s="101">
        <v>5.9140550606049197E-2</v>
      </c>
      <c r="G305" s="130">
        <v>29188.974572200001</v>
      </c>
      <c r="H305" s="101">
        <v>1.7852969537999999E-2</v>
      </c>
      <c r="I305" s="101">
        <v>5653.8267926899998</v>
      </c>
      <c r="J305" s="101">
        <v>1.50357821443E-2</v>
      </c>
      <c r="K305" s="140">
        <v>69604.567577477603</v>
      </c>
      <c r="L305" s="162">
        <v>4.7527131800654501E-2</v>
      </c>
      <c r="M305" s="141">
        <v>10679.8358263966</v>
      </c>
      <c r="N305" s="162">
        <v>0.21602290264350399</v>
      </c>
      <c r="O305" s="140">
        <v>239656.55227116399</v>
      </c>
      <c r="P305" s="162">
        <v>0.21601084144696001</v>
      </c>
      <c r="Q305" s="164">
        <v>376978.15970800002</v>
      </c>
      <c r="R305" s="141">
        <v>0.230572710224</v>
      </c>
      <c r="S305" s="165">
        <v>22095.3350288</v>
      </c>
      <c r="T305" s="163">
        <v>5.8555321214199998E-2</v>
      </c>
      <c r="U305" s="138">
        <v>261751.887299939</v>
      </c>
      <c r="V305" s="162">
        <v>0.17564627740160199</v>
      </c>
      <c r="W305" s="163">
        <v>1190.6904834975301</v>
      </c>
      <c r="X305" s="162">
        <v>2.4047991191964001E-2</v>
      </c>
      <c r="Y305" s="140">
        <v>26719.284510524201</v>
      </c>
      <c r="Z305" s="162">
        <v>2.4046721042882101E-2</v>
      </c>
      <c r="AA305" s="164">
        <v>183932.78863699999</v>
      </c>
      <c r="AB305" s="141">
        <v>0.11249955005200001</v>
      </c>
      <c r="AC305" s="165">
        <v>17438.6783707</v>
      </c>
      <c r="AD305" s="163">
        <v>4.6012395305099998E-2</v>
      </c>
      <c r="AE305" s="140">
        <v>44157.962881195097</v>
      </c>
      <c r="AF305" s="162">
        <v>2.9740771804632301E-2</v>
      </c>
    </row>
    <row r="306" spans="1:32">
      <c r="B306" s="98" t="s">
        <v>129</v>
      </c>
      <c r="C306" s="107">
        <v>1924.1093649682</v>
      </c>
      <c r="D306" s="104">
        <v>3.6582225779875598E-2</v>
      </c>
      <c r="E306" s="114">
        <v>34919.381113884403</v>
      </c>
      <c r="F306" s="101">
        <v>3.6584816104728399E-2</v>
      </c>
      <c r="G306" s="130">
        <v>19123.406744899999</v>
      </c>
      <c r="H306" s="101">
        <v>1.6408165223800002E-2</v>
      </c>
      <c r="I306" s="101">
        <v>3688.5554105400001</v>
      </c>
      <c r="J306" s="101">
        <v>1.2304032348399999E-2</v>
      </c>
      <c r="K306" s="141">
        <v>38607.936524429198</v>
      </c>
      <c r="L306" s="162">
        <v>3.0629724450519001E-2</v>
      </c>
      <c r="M306" s="140">
        <v>12977.5309570884</v>
      </c>
      <c r="N306" s="162">
        <v>0.24076780928229199</v>
      </c>
      <c r="O306" s="140">
        <v>235484.427819962</v>
      </c>
      <c r="P306" s="162">
        <v>0.24074886211845301</v>
      </c>
      <c r="Q306" s="164">
        <v>353624.85087899998</v>
      </c>
      <c r="R306" s="141">
        <v>0.303415470942</v>
      </c>
      <c r="S306" s="165">
        <v>21381.1540098</v>
      </c>
      <c r="T306" s="163">
        <v>7.1025020102E-2</v>
      </c>
      <c r="U306" s="138">
        <v>256865.58182976901</v>
      </c>
      <c r="V306" s="162">
        <v>0.20035511198723299</v>
      </c>
      <c r="W306" s="141">
        <v>1066.4967576608401</v>
      </c>
      <c r="X306" s="162">
        <v>1.9779044613699798E-2</v>
      </c>
      <c r="Y306" s="141">
        <v>19351.043417319201</v>
      </c>
      <c r="Z306" s="162">
        <v>1.9776345823792101E-2</v>
      </c>
      <c r="AA306" s="164">
        <v>158446.27377199999</v>
      </c>
      <c r="AB306" s="141">
        <v>0.13594932422600001</v>
      </c>
      <c r="AC306" s="165">
        <v>15009.956606899999</v>
      </c>
      <c r="AD306" s="163">
        <v>4.9672658685299999E-2</v>
      </c>
      <c r="AE306" s="141">
        <v>34361.000024192603</v>
      </c>
      <c r="AF306" s="162">
        <v>2.69388665327711E-2</v>
      </c>
    </row>
    <row r="307" spans="1:32">
      <c r="B307" s="98" t="s">
        <v>130</v>
      </c>
      <c r="C307" s="107">
        <v>1177.9546403503</v>
      </c>
      <c r="D307" s="104">
        <v>2.22693793021803E-2</v>
      </c>
      <c r="E307" s="101">
        <v>16627.419697260601</v>
      </c>
      <c r="F307" s="101">
        <v>2.2273697975034101E-2</v>
      </c>
      <c r="G307" s="130">
        <v>11330.142736100001</v>
      </c>
      <c r="H307" s="101">
        <v>1.44971253529E-2</v>
      </c>
      <c r="I307" s="130">
        <v>2154.3962652</v>
      </c>
      <c r="J307" s="101">
        <v>9.5402303774899996E-3</v>
      </c>
      <c r="K307" s="140">
        <v>18781.815962464199</v>
      </c>
      <c r="L307" s="162">
        <v>1.9236947220064401E-2</v>
      </c>
      <c r="M307" s="140">
        <v>14378.8202995222</v>
      </c>
      <c r="N307" s="162">
        <v>0.26620247050861601</v>
      </c>
      <c r="O307" s="140">
        <v>202893.836201559</v>
      </c>
      <c r="P307" s="162">
        <v>0.266162687969075</v>
      </c>
      <c r="Q307" s="164">
        <v>284841.346877</v>
      </c>
      <c r="R307" s="141">
        <v>0.36445973321899999</v>
      </c>
      <c r="S307" s="165">
        <v>18044.014691199998</v>
      </c>
      <c r="T307" s="163">
        <v>7.9645360062199994E-2</v>
      </c>
      <c r="U307" s="138">
        <v>220937.85089277499</v>
      </c>
      <c r="V307" s="162">
        <v>0.22298345428629501</v>
      </c>
      <c r="W307" s="140">
        <v>1241.9300403136499</v>
      </c>
      <c r="X307" s="162">
        <v>2.2988967760083599E-2</v>
      </c>
      <c r="Y307" s="140">
        <v>17525.998268544001</v>
      </c>
      <c r="Z307" s="162">
        <v>2.2987660026591101E-2</v>
      </c>
      <c r="AA307" s="175">
        <v>124528.129633</v>
      </c>
      <c r="AB307" s="141">
        <v>0.159336049314</v>
      </c>
      <c r="AC307" s="165">
        <v>11873.842688000001</v>
      </c>
      <c r="AD307" s="163">
        <v>5.2220604019799999E-2</v>
      </c>
      <c r="AE307" s="140">
        <v>29399.840956583601</v>
      </c>
      <c r="AF307" s="162">
        <v>2.9795869329754299E-2</v>
      </c>
    </row>
    <row r="308" spans="1:32">
      <c r="B308" s="98" t="s">
        <v>131</v>
      </c>
      <c r="C308" s="107">
        <v>232.26214551979999</v>
      </c>
      <c r="D308" s="104">
        <v>2.1356898001681601E-3</v>
      </c>
      <c r="E308" s="101">
        <v>2147.6251608835</v>
      </c>
      <c r="F308" s="101">
        <v>2.3694791757832901E-3</v>
      </c>
      <c r="G308" s="130">
        <v>2290.7975838000002</v>
      </c>
      <c r="H308" s="101">
        <v>2.9759929661500001E-3</v>
      </c>
      <c r="I308" s="115">
        <v>505.12788898700001</v>
      </c>
      <c r="J308" s="101">
        <v>1.9561823075500001E-3</v>
      </c>
      <c r="K308" s="141">
        <v>2652.7530498706001</v>
      </c>
      <c r="L308" s="162">
        <v>2.2728038374467598E-3</v>
      </c>
      <c r="M308" s="141">
        <v>33270.103798253003</v>
      </c>
      <c r="N308" s="162">
        <v>0.30352887166169101</v>
      </c>
      <c r="O308" s="138">
        <v>276185.09481457999</v>
      </c>
      <c r="P308" s="162">
        <v>0.30210123722242799</v>
      </c>
      <c r="Q308" s="164">
        <v>316987.11960699997</v>
      </c>
      <c r="R308" s="141">
        <v>0.411800445051</v>
      </c>
      <c r="S308" s="165">
        <v>21371.883902900001</v>
      </c>
      <c r="T308" s="163">
        <v>8.250083859E-2</v>
      </c>
      <c r="U308" s="138">
        <v>297556.97871743998</v>
      </c>
      <c r="V308" s="162">
        <v>0.25332347256842802</v>
      </c>
      <c r="W308" s="163">
        <v>2237.88062610626</v>
      </c>
      <c r="X308" s="162">
        <v>2.0413150554065999E-2</v>
      </c>
      <c r="Y308" s="140">
        <v>19115.907588895199</v>
      </c>
      <c r="Z308" s="162">
        <v>2.0907765877564301E-2</v>
      </c>
      <c r="AA308" s="175">
        <v>135204.16954</v>
      </c>
      <c r="AB308" s="141">
        <v>0.17564479392499999</v>
      </c>
      <c r="AC308" s="165">
        <v>12986.2887305</v>
      </c>
      <c r="AD308" s="163">
        <v>4.9985373711200001E-2</v>
      </c>
      <c r="AE308" s="140">
        <v>32102.196319370501</v>
      </c>
      <c r="AF308" s="162">
        <v>2.7387279993525301E-2</v>
      </c>
    </row>
    <row r="309" spans="1:32">
      <c r="B309" s="97" t="s">
        <v>132</v>
      </c>
      <c r="C309" s="111">
        <v>224323.64315630801</v>
      </c>
      <c r="D309" s="108">
        <v>0.127674253061247</v>
      </c>
      <c r="E309" s="189">
        <v>12412320.173996</v>
      </c>
      <c r="F309" s="184">
        <v>0.107620326794177</v>
      </c>
      <c r="G309" s="185">
        <v>3186817.1602099999</v>
      </c>
      <c r="H309" s="184">
        <v>2.1940946912699998E-2</v>
      </c>
      <c r="I309" s="189">
        <v>454985.805314</v>
      </c>
      <c r="J309" s="184">
        <v>2.9031915005900001E-2</v>
      </c>
      <c r="K309" s="167">
        <v>12867305.9793102</v>
      </c>
      <c r="L309" s="168">
        <v>9.8181298977157105E-2</v>
      </c>
      <c r="M309" s="169">
        <v>103959.062586409</v>
      </c>
      <c r="N309" s="168">
        <v>5.8781758079680502E-2</v>
      </c>
      <c r="O309" s="149">
        <v>2317739.4429184101</v>
      </c>
      <c r="P309" s="168">
        <v>2.00289459626368E-2</v>
      </c>
      <c r="Q309" s="170">
        <v>4405541.7222999996</v>
      </c>
      <c r="R309" s="171">
        <v>3.0331723446700001E-2</v>
      </c>
      <c r="S309" s="170">
        <v>264740.02929600002</v>
      </c>
      <c r="T309" s="172">
        <v>1.6847116938499999E-2</v>
      </c>
      <c r="U309" s="167">
        <v>2582479.47221456</v>
      </c>
      <c r="V309" s="168">
        <v>1.9652362667363501E-2</v>
      </c>
      <c r="W309" s="171">
        <v>8915.7901624877104</v>
      </c>
      <c r="X309" s="168">
        <v>5.0380433355877701E-3</v>
      </c>
      <c r="Y309" s="169">
        <v>211490.56103403901</v>
      </c>
      <c r="Z309" s="168">
        <v>1.8266060452248999E-3</v>
      </c>
      <c r="AA309" s="168">
        <v>2835777.3854899998</v>
      </c>
      <c r="AB309" s="172">
        <v>1.9524058264799998E-2</v>
      </c>
      <c r="AC309" s="173">
        <v>245938.40656999999</v>
      </c>
      <c r="AD309" s="172">
        <v>1.55912019922E-2</v>
      </c>
      <c r="AE309" s="149">
        <v>457428.96760403598</v>
      </c>
      <c r="AF309" s="168">
        <v>3.4830257761597201E-3</v>
      </c>
    </row>
    <row r="310" spans="1:32">
      <c r="A310">
        <v>2007</v>
      </c>
      <c r="B310" s="98" t="s">
        <v>115</v>
      </c>
      <c r="C310" s="107">
        <v>17407.721424024301</v>
      </c>
      <c r="D310" s="104">
        <v>4.0278017976734803E-2</v>
      </c>
      <c r="E310" s="102">
        <v>1491435.62130578</v>
      </c>
      <c r="F310" s="101">
        <v>4.0278017976734803E-2</v>
      </c>
      <c r="G310" s="145">
        <v>114216.65491100001</v>
      </c>
      <c r="H310" s="101">
        <v>5.6353011679300003E-3</v>
      </c>
      <c r="I310" s="130">
        <v>10613.0118045</v>
      </c>
      <c r="J310" s="182">
        <v>7.6850701187700004E-3</v>
      </c>
      <c r="K310" s="134">
        <v>1502048.63311031</v>
      </c>
      <c r="L310" s="162">
        <v>3.9095039503374097E-2</v>
      </c>
      <c r="M310" s="141">
        <v>1279.48124179208</v>
      </c>
      <c r="N310" s="162">
        <v>2.9612800613448799E-3</v>
      </c>
      <c r="O310" s="140">
        <v>109621.693403691</v>
      </c>
      <c r="P310" s="162">
        <v>2.9612800613448799E-3</v>
      </c>
      <c r="Q310" s="165">
        <v>51298.7373553</v>
      </c>
      <c r="R310" s="162">
        <v>2.5309399630100001E-3</v>
      </c>
      <c r="S310" s="176">
        <v>4791.9090592900002</v>
      </c>
      <c r="T310" s="162">
        <v>3.4772546320999999E-3</v>
      </c>
      <c r="U310" s="140">
        <v>114413.60246298301</v>
      </c>
      <c r="V310" s="162">
        <v>2.9791786902715902E-3</v>
      </c>
      <c r="W310" s="162">
        <v>52.4161940932307</v>
      </c>
      <c r="X310" s="162">
        <v>1.2136942901748701E-4</v>
      </c>
      <c r="Y310" s="141">
        <v>4490.8450163978696</v>
      </c>
      <c r="Z310" s="162">
        <v>1.2136942901748701E-4</v>
      </c>
      <c r="AA310" s="176">
        <v>1591.24058825</v>
      </c>
      <c r="AB310" s="177">
        <v>7.8508880940199993E-5</v>
      </c>
      <c r="AC310" s="134">
        <v>78.174743484100006</v>
      </c>
      <c r="AD310" s="177">
        <v>5.6047096857000001E-5</v>
      </c>
      <c r="AE310" s="141">
        <v>4569.0197598819504</v>
      </c>
      <c r="AF310" s="162">
        <v>1.19030199721148E-4</v>
      </c>
    </row>
    <row r="311" spans="1:32">
      <c r="B311" s="98" t="s">
        <v>116</v>
      </c>
      <c r="C311" s="107">
        <v>2911.3331539302999</v>
      </c>
      <c r="D311" s="104">
        <v>7.8625481163724698E-2</v>
      </c>
      <c r="E311" s="114">
        <v>235174.437628671</v>
      </c>
      <c r="F311" s="101">
        <v>7.8625842912271204E-2</v>
      </c>
      <c r="G311" s="145">
        <v>105127.488939</v>
      </c>
      <c r="H311" s="101">
        <v>4.9943726612799999E-3</v>
      </c>
      <c r="I311" s="101">
        <v>9883.0961298700004</v>
      </c>
      <c r="J311" s="182">
        <v>6.0946665814100003E-3</v>
      </c>
      <c r="K311" s="140">
        <v>245057.533758537</v>
      </c>
      <c r="L311" s="162">
        <v>5.3150433189532199E-2</v>
      </c>
      <c r="M311" s="163">
        <v>286.82324549580699</v>
      </c>
      <c r="N311" s="162">
        <v>7.74545001920008E-3</v>
      </c>
      <c r="O311" s="141">
        <v>23168.665513330801</v>
      </c>
      <c r="P311" s="162">
        <v>7.7452801897057904E-3</v>
      </c>
      <c r="Q311" s="164">
        <v>136112.05187600001</v>
      </c>
      <c r="R311" s="162">
        <v>6.4662203751899997E-3</v>
      </c>
      <c r="S311" s="165">
        <v>9465.8048826800004</v>
      </c>
      <c r="T311" s="162">
        <v>5.8366058456899997E-3</v>
      </c>
      <c r="U311" s="140">
        <v>32634.470396015698</v>
      </c>
      <c r="V311" s="162">
        <v>7.0659514892600101E-3</v>
      </c>
      <c r="W311" s="162">
        <v>19.1538136928563</v>
      </c>
      <c r="X311" s="162">
        <v>5.1725627670517701E-4</v>
      </c>
      <c r="Y311" s="163">
        <v>1547.0576687334501</v>
      </c>
      <c r="Z311" s="162">
        <v>5.1720275688918503E-4</v>
      </c>
      <c r="AA311" s="164">
        <v>17988.739125200002</v>
      </c>
      <c r="AB311" s="162">
        <v>8.5458850145599997E-4</v>
      </c>
      <c r="AC311" s="165">
        <v>854.40639141099996</v>
      </c>
      <c r="AD311" s="162">
        <v>5.2278645652200002E-4</v>
      </c>
      <c r="AE311" s="141">
        <v>2401.4640601440801</v>
      </c>
      <c r="AF311" s="162">
        <v>5.1889415675071104E-4</v>
      </c>
    </row>
    <row r="312" spans="1:32">
      <c r="B312" s="98" t="s">
        <v>117</v>
      </c>
      <c r="C312" s="107">
        <v>1932.8989670384001</v>
      </c>
      <c r="D312" s="104">
        <v>0.10929730586853</v>
      </c>
      <c r="E312" s="114">
        <v>145858.801741642</v>
      </c>
      <c r="F312" s="101">
        <v>0.109296018008417</v>
      </c>
      <c r="G312" s="130">
        <v>46643.063006199998</v>
      </c>
      <c r="H312" s="101">
        <v>2.5999359396000001E-3</v>
      </c>
      <c r="I312" s="101">
        <v>5053.86865003</v>
      </c>
      <c r="J312" s="101">
        <v>3.5585463671899999E-3</v>
      </c>
      <c r="K312" s="140">
        <v>150912.67039167299</v>
      </c>
      <c r="L312" s="162">
        <v>5.4851788457468298E-2</v>
      </c>
      <c r="M312" s="162">
        <v>263.46500807381699</v>
      </c>
      <c r="N312" s="162">
        <v>1.4903086429656201E-2</v>
      </c>
      <c r="O312" s="141">
        <v>19881.581043041901</v>
      </c>
      <c r="P312" s="162">
        <v>1.4903063988569601E-2</v>
      </c>
      <c r="Q312" s="164">
        <v>159289.7597</v>
      </c>
      <c r="R312" s="162">
        <v>8.8789137048800003E-3</v>
      </c>
      <c r="S312" s="165">
        <v>10419.102559200001</v>
      </c>
      <c r="T312" s="163">
        <v>7.3216764981100003E-3</v>
      </c>
      <c r="U312" s="140">
        <v>30300.6836022729</v>
      </c>
      <c r="V312" s="162">
        <v>1.09920038117245E-2</v>
      </c>
      <c r="W312" s="163">
        <v>47.451786927362498</v>
      </c>
      <c r="X312" s="162">
        <v>2.6844135187378201E-3</v>
      </c>
      <c r="Y312" s="138">
        <v>3580.5613625952001</v>
      </c>
      <c r="Z312" s="162">
        <v>2.68422762027919E-3</v>
      </c>
      <c r="AA312" s="165">
        <v>64103.310384600001</v>
      </c>
      <c r="AB312" s="162">
        <v>3.5731344280499999E-3</v>
      </c>
      <c r="AC312" s="176">
        <v>3294.8124603800002</v>
      </c>
      <c r="AD312" s="162">
        <v>2.3097454697099998E-3</v>
      </c>
      <c r="AE312" s="141">
        <v>6875.3738229754599</v>
      </c>
      <c r="AF312" s="162">
        <v>2.4895149882095198E-3</v>
      </c>
    </row>
    <row r="313" spans="1:32">
      <c r="B313" s="98" t="s">
        <v>118</v>
      </c>
      <c r="C313" s="107">
        <v>1297.0188545844001</v>
      </c>
      <c r="D313" s="104">
        <v>7.25148354552409E-2</v>
      </c>
      <c r="E313" s="114">
        <v>91348.935508936993</v>
      </c>
      <c r="F313" s="101">
        <v>7.2507267947122103E-2</v>
      </c>
      <c r="G313" s="130">
        <v>69916.561162099999</v>
      </c>
      <c r="H313" s="101">
        <v>4.457581865E-3</v>
      </c>
      <c r="I313" s="101">
        <v>6532.2055849199996</v>
      </c>
      <c r="J313" s="101">
        <v>4.7002780328500001E-3</v>
      </c>
      <c r="K313" s="140">
        <v>97881.141093854196</v>
      </c>
      <c r="L313" s="162">
        <v>3.6856621605356403E-2</v>
      </c>
      <c r="M313" s="163">
        <v>460.37182489881098</v>
      </c>
      <c r="N313" s="162">
        <v>2.52153793069867E-2</v>
      </c>
      <c r="O313" s="134">
        <v>32427.050213083501</v>
      </c>
      <c r="P313" s="162">
        <v>2.52150977982986E-2</v>
      </c>
      <c r="Q313" s="164">
        <v>272885.83019000001</v>
      </c>
      <c r="R313" s="163">
        <v>1.73980355654E-2</v>
      </c>
      <c r="S313" s="165">
        <v>16680.6600215</v>
      </c>
      <c r="T313" s="163">
        <v>1.19633224668E-2</v>
      </c>
      <c r="U313" s="140">
        <v>49107.7102345686</v>
      </c>
      <c r="V313" s="162">
        <v>1.8323980510632599E-2</v>
      </c>
      <c r="W313" s="162">
        <v>82.964142043526607</v>
      </c>
      <c r="X313" s="162">
        <v>4.5453074307492203E-3</v>
      </c>
      <c r="Y313" s="141">
        <v>5843.4162979058701</v>
      </c>
      <c r="Z313" s="162">
        <v>4.5450237808033504E-3</v>
      </c>
      <c r="AA313" s="164">
        <v>140289.5361</v>
      </c>
      <c r="AB313" s="162">
        <v>8.9441945596799993E-3</v>
      </c>
      <c r="AC313" s="165">
        <v>8080.4665139400004</v>
      </c>
      <c r="AD313" s="162">
        <v>5.7799874477600004E-3</v>
      </c>
      <c r="AE313" s="141">
        <v>13923.8828118416</v>
      </c>
      <c r="AF313" s="162">
        <v>5.1947207788395899E-3</v>
      </c>
    </row>
    <row r="314" spans="1:32">
      <c r="B314" s="98" t="s">
        <v>119</v>
      </c>
      <c r="C314" s="107">
        <v>6232.6691710289997</v>
      </c>
      <c r="D314" s="104">
        <v>0.224741950895024</v>
      </c>
      <c r="E314" s="102">
        <v>407424.10402660799</v>
      </c>
      <c r="F314" s="101">
        <v>0.22470603758934701</v>
      </c>
      <c r="G314" s="145">
        <v>307027.497317</v>
      </c>
      <c r="H314" s="101">
        <v>2.2361437025899999E-2</v>
      </c>
      <c r="I314" s="130">
        <v>27567.005309700002</v>
      </c>
      <c r="J314" s="101">
        <v>2.01792175922E-2</v>
      </c>
      <c r="K314" s="140">
        <v>434991.10933630401</v>
      </c>
      <c r="L314" s="162">
        <v>0.13635108340626301</v>
      </c>
      <c r="M314" s="163">
        <v>650.21821388149601</v>
      </c>
      <c r="N314" s="162">
        <v>2.3863251550357199E-2</v>
      </c>
      <c r="O314" s="138">
        <v>42512.805858095002</v>
      </c>
      <c r="P314" s="162">
        <v>2.38641080458286E-2</v>
      </c>
      <c r="Q314" s="164">
        <v>207474.15043800001</v>
      </c>
      <c r="R314" s="141">
        <v>1.51107873448E-2</v>
      </c>
      <c r="S314" s="165">
        <v>13025.9114494</v>
      </c>
      <c r="T314" s="162">
        <v>9.5166354178699997E-3</v>
      </c>
      <c r="U314" s="140">
        <v>55538.717307457497</v>
      </c>
      <c r="V314" s="162">
        <v>1.7581292649869899E-2</v>
      </c>
      <c r="W314" s="163">
        <v>63.998681889417902</v>
      </c>
      <c r="X314" s="162">
        <v>2.3465772663693999E-3</v>
      </c>
      <c r="Y314" s="138">
        <v>4182.6726315215301</v>
      </c>
      <c r="Z314" s="162">
        <v>2.3456991200868E-3</v>
      </c>
      <c r="AA314" s="164">
        <v>191316.57187499999</v>
      </c>
      <c r="AB314" s="163">
        <v>1.3934025768299999E-2</v>
      </c>
      <c r="AC314" s="165">
        <v>12801.215655</v>
      </c>
      <c r="AD314" s="140">
        <v>9.3207859544699994E-3</v>
      </c>
      <c r="AE314" s="140">
        <v>16983.888286503901</v>
      </c>
      <c r="AF314" s="162">
        <v>5.3926484816693198E-3</v>
      </c>
    </row>
    <row r="315" spans="1:32">
      <c r="B315" s="98" t="s">
        <v>120</v>
      </c>
      <c r="C315" s="112">
        <v>22698.233750473701</v>
      </c>
      <c r="D315" s="104">
        <v>0.50352230754496097</v>
      </c>
      <c r="E315" s="102">
        <v>1372524.8409577401</v>
      </c>
      <c r="F315" s="101">
        <v>0.50351736425402405</v>
      </c>
      <c r="G315" s="174">
        <v>548107.00876999996</v>
      </c>
      <c r="H315" s="101">
        <v>4.6374163771699999E-2</v>
      </c>
      <c r="I315" s="130">
        <v>64920.493330400001</v>
      </c>
      <c r="J315" s="101">
        <v>4.83078682904E-2</v>
      </c>
      <c r="K315" s="138">
        <v>1437445.33428812</v>
      </c>
      <c r="L315" s="162">
        <v>0.351278774963596</v>
      </c>
      <c r="M315" s="163">
        <v>716.19891245016197</v>
      </c>
      <c r="N315" s="162">
        <v>1.64537754323913E-2</v>
      </c>
      <c r="O315" s="140">
        <v>43308.207303013703</v>
      </c>
      <c r="P315" s="162">
        <v>1.6453929098381399E-2</v>
      </c>
      <c r="Q315" s="164">
        <v>208384.10610199999</v>
      </c>
      <c r="R315" s="163">
        <v>1.76309119089E-2</v>
      </c>
      <c r="S315" s="165">
        <v>13121.851863</v>
      </c>
      <c r="T315" s="163">
        <v>9.7236872111099992E-3</v>
      </c>
      <c r="U315" s="140">
        <v>56430.059166037703</v>
      </c>
      <c r="V315" s="162">
        <v>1.4109323211668001E-2</v>
      </c>
      <c r="W315" s="162">
        <v>101.226910067554</v>
      </c>
      <c r="X315" s="162">
        <v>2.3240601981133098E-3</v>
      </c>
      <c r="Y315" s="163">
        <v>6120.8934600659604</v>
      </c>
      <c r="Z315" s="162">
        <v>2.3239873171418701E-3</v>
      </c>
      <c r="AA315" s="164">
        <v>233306.024622</v>
      </c>
      <c r="AB315" s="163">
        <v>1.9739481553199999E-2</v>
      </c>
      <c r="AC315" s="165">
        <v>17403.293049299999</v>
      </c>
      <c r="AD315" s="163">
        <v>1.28618525118E-2</v>
      </c>
      <c r="AE315" s="141">
        <v>23524.186509338699</v>
      </c>
      <c r="AF315" s="162">
        <v>5.89487682885813E-3</v>
      </c>
    </row>
    <row r="316" spans="1:32">
      <c r="B316" s="98" t="s">
        <v>121</v>
      </c>
      <c r="C316" s="112">
        <v>35410.310362189099</v>
      </c>
      <c r="D316" s="104">
        <v>0.61899519162299699</v>
      </c>
      <c r="E316" s="102">
        <v>1969789.28745643</v>
      </c>
      <c r="F316" s="101">
        <v>0.61900339251869596</v>
      </c>
      <c r="G316" s="145">
        <v>615955.57274600002</v>
      </c>
      <c r="H316" s="101">
        <v>6.2122135718499998E-2</v>
      </c>
      <c r="I316" s="174">
        <v>82660.341969999994</v>
      </c>
      <c r="J316" s="101">
        <v>6.5546305299300001E-2</v>
      </c>
      <c r="K316" s="138">
        <v>2052449.6294263899</v>
      </c>
      <c r="L316" s="162">
        <v>0.46093333055783298</v>
      </c>
      <c r="M316" s="163">
        <v>1019.23688307112</v>
      </c>
      <c r="N316" s="162">
        <v>1.7910830094569199E-2</v>
      </c>
      <c r="O316" s="141">
        <v>56696.0722946963</v>
      </c>
      <c r="P316" s="162">
        <v>1.7910547890634201E-2</v>
      </c>
      <c r="Q316" s="164">
        <v>207054.991465</v>
      </c>
      <c r="R316" s="141">
        <v>2.0882494374499998E-2</v>
      </c>
      <c r="S316" s="165">
        <v>13012.201372</v>
      </c>
      <c r="T316" s="163">
        <v>1.03033969367E-2</v>
      </c>
      <c r="U316" s="140">
        <v>69708.273666654</v>
      </c>
      <c r="V316" s="162">
        <v>1.5721336296544701E-2</v>
      </c>
      <c r="W316" s="162">
        <v>103.685947512805</v>
      </c>
      <c r="X316" s="162">
        <v>1.8228846694160301E-3</v>
      </c>
      <c r="Y316" s="141">
        <v>5767.5235382209203</v>
      </c>
      <c r="Z316" s="162">
        <v>1.8228208689016999E-3</v>
      </c>
      <c r="AA316" s="164">
        <v>249621.77099200001</v>
      </c>
      <c r="AB316" s="163">
        <v>2.5175545075299999E-2</v>
      </c>
      <c r="AC316" s="165">
        <v>20324.012956400002</v>
      </c>
      <c r="AD316" s="163">
        <v>1.6050345178999999E-2</v>
      </c>
      <c r="AE316" s="140">
        <v>26091.536494668901</v>
      </c>
      <c r="AF316" s="162">
        <v>5.9016158109055396E-3</v>
      </c>
    </row>
    <row r="317" spans="1:32">
      <c r="B317" s="98" t="s">
        <v>122</v>
      </c>
      <c r="C317" s="107">
        <v>36371.624570327796</v>
      </c>
      <c r="D317" s="104">
        <v>0.611428965722846</v>
      </c>
      <c r="E317" s="102">
        <v>1846638.68204645</v>
      </c>
      <c r="F317" s="101">
        <v>0.61143414455475997</v>
      </c>
      <c r="G317" s="145">
        <v>521773.52678900003</v>
      </c>
      <c r="H317" s="101">
        <v>6.3208569500499995E-2</v>
      </c>
      <c r="I317" s="130">
        <v>83943.286702500001</v>
      </c>
      <c r="J317" s="101">
        <v>7.1809560492400004E-2</v>
      </c>
      <c r="K317" s="138">
        <v>1930581.96874898</v>
      </c>
      <c r="L317" s="162">
        <v>0.459776195449836</v>
      </c>
      <c r="M317" s="141">
        <v>1419.32152007371</v>
      </c>
      <c r="N317" s="162">
        <v>2.3976153874826999E-2</v>
      </c>
      <c r="O317" s="140">
        <v>72060.152964092704</v>
      </c>
      <c r="P317" s="162">
        <v>2.39760377586061E-2</v>
      </c>
      <c r="Q317" s="164">
        <v>220985.12332099999</v>
      </c>
      <c r="R317" s="141">
        <v>2.67705427319E-2</v>
      </c>
      <c r="S317" s="165">
        <v>13940.2220342</v>
      </c>
      <c r="T317" s="163">
        <v>1.1930142090800001E-2</v>
      </c>
      <c r="U317" s="140">
        <v>86000.374998277199</v>
      </c>
      <c r="V317" s="162">
        <v>2.05679044160062E-2</v>
      </c>
      <c r="W317" s="162">
        <v>115.662088762927</v>
      </c>
      <c r="X317" s="162">
        <v>1.9517398254221901E-3</v>
      </c>
      <c r="Y317" s="141">
        <v>5873.5031924476798</v>
      </c>
      <c r="Z317" s="162">
        <v>1.95214395106052E-3</v>
      </c>
      <c r="AA317" s="164">
        <v>255967.99946799999</v>
      </c>
      <c r="AB317" s="163">
        <v>3.10084416785E-2</v>
      </c>
      <c r="AC317" s="165">
        <v>22149.4886119</v>
      </c>
      <c r="AD317" s="163">
        <v>1.8912966158500001E-2</v>
      </c>
      <c r="AE317" s="138">
        <v>28022.991804371701</v>
      </c>
      <c r="AF317" s="162">
        <v>6.7375762187025798E-3</v>
      </c>
    </row>
    <row r="318" spans="1:32">
      <c r="B318" s="98" t="s">
        <v>123</v>
      </c>
      <c r="C318" s="107">
        <v>30744.563898813802</v>
      </c>
      <c r="D318" s="104">
        <v>0.56533172872808901</v>
      </c>
      <c r="E318" s="102">
        <v>1411087.05840501</v>
      </c>
      <c r="F318" s="101">
        <v>0.56533287120393405</v>
      </c>
      <c r="G318" s="145">
        <v>356102.53403400001</v>
      </c>
      <c r="H318" s="101">
        <v>5.4337368560499998E-2</v>
      </c>
      <c r="I318" s="130">
        <v>63364.410343900003</v>
      </c>
      <c r="J318" s="101">
        <v>6.4633844453499997E-2</v>
      </c>
      <c r="K318" s="134">
        <v>1474451.4687488901</v>
      </c>
      <c r="L318" s="162">
        <v>0.42415063817887999</v>
      </c>
      <c r="M318" s="141">
        <v>2193.7536078691401</v>
      </c>
      <c r="N318" s="162">
        <v>3.9697260829806402E-2</v>
      </c>
      <c r="O318" s="140">
        <v>100686.804593988</v>
      </c>
      <c r="P318" s="162">
        <v>3.9697212857940103E-2</v>
      </c>
      <c r="Q318" s="164">
        <v>314378.95064699999</v>
      </c>
      <c r="R318" s="163">
        <v>4.7970796104100002E-2</v>
      </c>
      <c r="S318" s="165">
        <v>16531.235493299999</v>
      </c>
      <c r="T318" s="163">
        <v>1.6922812688099999E-2</v>
      </c>
      <c r="U318" s="140">
        <v>117218.04008733301</v>
      </c>
      <c r="V318" s="162">
        <v>3.3380815231977397E-2</v>
      </c>
      <c r="W318" s="163">
        <v>229.446592422668</v>
      </c>
      <c r="X318" s="162">
        <v>4.1488407941087501E-3</v>
      </c>
      <c r="Y318" s="140">
        <v>10531.2166919959</v>
      </c>
      <c r="Z318" s="162">
        <v>4.1489531169867401E-3</v>
      </c>
      <c r="AA318" s="164">
        <v>247949.16976399999</v>
      </c>
      <c r="AB318" s="163">
        <v>3.78342979775E-2</v>
      </c>
      <c r="AC318" s="165">
        <v>22650.5270399</v>
      </c>
      <c r="AD318" s="163">
        <v>2.3125323577299999E-2</v>
      </c>
      <c r="AE318" s="140">
        <v>33181.743731935298</v>
      </c>
      <c r="AF318" s="162">
        <v>9.4935965099926401E-3</v>
      </c>
    </row>
    <row r="319" spans="1:32">
      <c r="B319" s="98" t="s">
        <v>124</v>
      </c>
      <c r="C319" s="109">
        <v>22019.929250466699</v>
      </c>
      <c r="D319" s="104">
        <v>0.450833660401188</v>
      </c>
      <c r="E319" s="102">
        <v>904260.43403918704</v>
      </c>
      <c r="F319" s="101">
        <v>0.45083366920858398</v>
      </c>
      <c r="G319" s="145">
        <v>214821.32610800001</v>
      </c>
      <c r="H319" s="101">
        <v>4.1258536743500003E-2</v>
      </c>
      <c r="I319" s="130">
        <v>45279.848188600001</v>
      </c>
      <c r="J319" s="101">
        <v>5.3776467510499998E-2</v>
      </c>
      <c r="K319" s="138">
        <v>949540.28222776705</v>
      </c>
      <c r="L319" s="162">
        <v>0.33264653999068799</v>
      </c>
      <c r="M319" s="141">
        <v>3220.3613200883201</v>
      </c>
      <c r="N319" s="162">
        <v>6.5060404705224104E-2</v>
      </c>
      <c r="O319" s="134">
        <v>132247.3461116</v>
      </c>
      <c r="P319" s="162">
        <v>6.5061094714626705E-2</v>
      </c>
      <c r="Q319" s="164">
        <v>335160.365483</v>
      </c>
      <c r="R319" s="163">
        <v>6.4370857440299994E-2</v>
      </c>
      <c r="S319" s="164">
        <v>17613.0926784</v>
      </c>
      <c r="T319" s="163">
        <v>2.0913079952999999E-2</v>
      </c>
      <c r="U319" s="140">
        <v>149860.43879000601</v>
      </c>
      <c r="V319" s="162">
        <v>5.2096140632144503E-2</v>
      </c>
      <c r="W319" s="163">
        <v>358.99030761344</v>
      </c>
      <c r="X319" s="162">
        <v>7.2506419209988097E-3</v>
      </c>
      <c r="Y319" s="141">
        <v>14742.3692614309</v>
      </c>
      <c r="Z319" s="162">
        <v>7.2507560475991101E-3</v>
      </c>
      <c r="AA319" s="164">
        <v>245492.312767</v>
      </c>
      <c r="AB319" s="163">
        <v>4.7149207544200003E-2</v>
      </c>
      <c r="AC319" s="165">
        <v>23446.368611099999</v>
      </c>
      <c r="AD319" s="141">
        <v>2.7751051559000001E-2</v>
      </c>
      <c r="AE319" s="141">
        <v>38188.737872506899</v>
      </c>
      <c r="AF319" s="162">
        <v>1.3344871118273901E-2</v>
      </c>
    </row>
    <row r="320" spans="1:32">
      <c r="B320" s="98" t="s">
        <v>125</v>
      </c>
      <c r="C320" s="107">
        <v>12840.752484786601</v>
      </c>
      <c r="D320" s="104">
        <v>0.29808524393363101</v>
      </c>
      <c r="E320" s="102">
        <v>466130.82904467202</v>
      </c>
      <c r="F320" s="101">
        <v>0.29808457969455998</v>
      </c>
      <c r="G320" s="145">
        <v>111044.171068</v>
      </c>
      <c r="H320" s="101">
        <v>2.8124450845599998E-2</v>
      </c>
      <c r="I320" s="130">
        <v>24012.941375400002</v>
      </c>
      <c r="J320" s="101">
        <v>3.5315551919699997E-2</v>
      </c>
      <c r="K320" s="138">
        <v>490143.770420079</v>
      </c>
      <c r="L320" s="162">
        <v>0.21768692065096701</v>
      </c>
      <c r="M320" s="141">
        <v>4718.4894609783096</v>
      </c>
      <c r="N320" s="162">
        <v>0.106776131815289</v>
      </c>
      <c r="O320" s="140">
        <v>171282.400227595</v>
      </c>
      <c r="P320" s="162">
        <v>0.106774078064009</v>
      </c>
      <c r="Q320" s="164">
        <v>333339.60385100002</v>
      </c>
      <c r="R320" s="163">
        <v>8.4425845240400005E-2</v>
      </c>
      <c r="S320" s="165">
        <v>17930.793763599999</v>
      </c>
      <c r="T320" s="163">
        <v>2.63541746281E-2</v>
      </c>
      <c r="U320" s="140">
        <v>189213.19399122999</v>
      </c>
      <c r="V320" s="162">
        <v>8.2684915083369795E-2</v>
      </c>
      <c r="W320" s="138">
        <v>557.35568075926801</v>
      </c>
      <c r="X320" s="162">
        <v>1.26023784251978E-2</v>
      </c>
      <c r="Y320" s="141">
        <v>20232.1051547733</v>
      </c>
      <c r="Z320" s="162">
        <v>1.26021021236573E-2</v>
      </c>
      <c r="AA320" s="164">
        <v>234155.471632</v>
      </c>
      <c r="AB320" s="163">
        <v>5.9305263716999998E-2</v>
      </c>
      <c r="AC320" s="165">
        <v>22753.382079800002</v>
      </c>
      <c r="AD320" s="163">
        <v>3.3294909213899999E-2</v>
      </c>
      <c r="AE320" s="140">
        <v>42985.487234620399</v>
      </c>
      <c r="AF320" s="162">
        <v>1.8889610370425601E-2</v>
      </c>
    </row>
    <row r="321" spans="1:32">
      <c r="B321" s="98" t="s">
        <v>126</v>
      </c>
      <c r="C321" s="107">
        <v>6947.3560214930903</v>
      </c>
      <c r="D321" s="104">
        <v>0.167147141766194</v>
      </c>
      <c r="E321" s="115">
        <v>219191.23860217299</v>
      </c>
      <c r="F321" s="101">
        <v>0.167148817603301</v>
      </c>
      <c r="G321" s="130">
        <v>66530.321994900005</v>
      </c>
      <c r="H321" s="101">
        <v>2.17184125821E-2</v>
      </c>
      <c r="I321" s="130">
        <v>13530.1950944</v>
      </c>
      <c r="J321" s="101">
        <v>2.4090324291000002E-2</v>
      </c>
      <c r="K321" s="138">
        <v>232721.43369661699</v>
      </c>
      <c r="L321" s="162">
        <v>0.123689751914472</v>
      </c>
      <c r="M321" s="163">
        <v>6109.7832250239198</v>
      </c>
      <c r="N321" s="162">
        <v>0.14299764510253399</v>
      </c>
      <c r="O321" s="140">
        <v>192767.62316897599</v>
      </c>
      <c r="P321" s="162">
        <v>0.14300052183763801</v>
      </c>
      <c r="Q321" s="164">
        <v>354896.23178199999</v>
      </c>
      <c r="R321" s="141">
        <v>0.115853687494</v>
      </c>
      <c r="S321" s="165">
        <v>19754.096447799999</v>
      </c>
      <c r="T321" s="163">
        <v>3.51210678766E-2</v>
      </c>
      <c r="U321" s="140">
        <v>212521.71961679499</v>
      </c>
      <c r="V321" s="162">
        <v>0.110977714422287</v>
      </c>
      <c r="W321" s="141">
        <v>594.49703527163797</v>
      </c>
      <c r="X321" s="162">
        <v>1.39033274760224E-2</v>
      </c>
      <c r="Y321" s="141">
        <v>18756.6070590403</v>
      </c>
      <c r="Z321" s="162">
        <v>1.3903487774685501E-2</v>
      </c>
      <c r="AA321" s="164">
        <v>227435.22138999999</v>
      </c>
      <c r="AB321" s="163">
        <v>7.4244832639599995E-2</v>
      </c>
      <c r="AC321" s="165">
        <v>21998.310985600001</v>
      </c>
      <c r="AD321" s="163">
        <v>3.8923168774600003E-2</v>
      </c>
      <c r="AE321" s="140">
        <v>40754.918044649501</v>
      </c>
      <c r="AF321" s="162">
        <v>2.1409434918933299E-2</v>
      </c>
    </row>
    <row r="322" spans="1:32">
      <c r="B322" s="98" t="s">
        <v>127</v>
      </c>
      <c r="C322" s="107">
        <v>4104.7595384427004</v>
      </c>
      <c r="D322" s="104">
        <v>9.4848735270553999E-2</v>
      </c>
      <c r="E322" s="114">
        <v>110502.50567504</v>
      </c>
      <c r="F322" s="101">
        <v>9.4848202620063493E-2</v>
      </c>
      <c r="G322" s="130">
        <v>42210.047043600003</v>
      </c>
      <c r="H322" s="101">
        <v>1.9077685851899999E-2</v>
      </c>
      <c r="I322" s="101">
        <v>8257.7152193099992</v>
      </c>
      <c r="J322" s="101">
        <v>1.82213267786E-2</v>
      </c>
      <c r="K322" s="140">
        <v>118760.22089435199</v>
      </c>
      <c r="L322" s="162">
        <v>7.3035571681029199E-2</v>
      </c>
      <c r="M322" s="141">
        <v>8478.4595725913296</v>
      </c>
      <c r="N322" s="162">
        <v>0.19083883710966801</v>
      </c>
      <c r="O322" s="138">
        <v>228242.62387082301</v>
      </c>
      <c r="P322" s="162">
        <v>0.190835919964326</v>
      </c>
      <c r="Q322" s="164">
        <v>360995.82108099997</v>
      </c>
      <c r="R322" s="141">
        <v>0.16315931415400001</v>
      </c>
      <c r="S322" s="165">
        <v>20684.3920688</v>
      </c>
      <c r="T322" s="163">
        <v>4.5531008618899999E-2</v>
      </c>
      <c r="U322" s="138">
        <v>248927.01593963499</v>
      </c>
      <c r="V322" s="162">
        <v>0.15042915079307101</v>
      </c>
      <c r="W322" s="141">
        <v>802.99555367019798</v>
      </c>
      <c r="X322" s="162">
        <v>1.80644220522585E-2</v>
      </c>
      <c r="Y322" s="141">
        <v>21616.527456168998</v>
      </c>
      <c r="Z322" s="162">
        <v>1.8063853539684298E-2</v>
      </c>
      <c r="AA322" s="164">
        <v>203727.30125600001</v>
      </c>
      <c r="AB322" s="138">
        <v>9.2078615907099995E-2</v>
      </c>
      <c r="AC322" s="165">
        <v>19515.023340700001</v>
      </c>
      <c r="AD322" s="163">
        <v>4.27463389424E-2</v>
      </c>
      <c r="AE322" s="141">
        <v>41131.550796871801</v>
      </c>
      <c r="AF322" s="162">
        <v>2.49850999518842E-2</v>
      </c>
    </row>
    <row r="323" spans="1:32">
      <c r="B323" s="98" t="s">
        <v>128</v>
      </c>
      <c r="C323" s="110">
        <v>2804.461653371</v>
      </c>
      <c r="D323" s="104">
        <v>5.8493031070346299E-2</v>
      </c>
      <c r="E323" s="114">
        <v>62926.0576817361</v>
      </c>
      <c r="F323" s="101">
        <v>5.8493084528548699E-2</v>
      </c>
      <c r="G323" s="130">
        <v>29196.6565753</v>
      </c>
      <c r="H323" s="101">
        <v>1.7562198977399999E-2</v>
      </c>
      <c r="I323" s="101">
        <v>5622.90598899</v>
      </c>
      <c r="J323" s="101">
        <v>1.47452429737E-2</v>
      </c>
      <c r="K323" s="140">
        <v>68548.963670728801</v>
      </c>
      <c r="L323" s="162">
        <v>4.6808941621211103E-2</v>
      </c>
      <c r="M323" s="141">
        <v>10579.416984882801</v>
      </c>
      <c r="N323" s="162">
        <v>0.21500741760091499</v>
      </c>
      <c r="O323" s="140">
        <v>237358.95907165101</v>
      </c>
      <c r="P323" s="162">
        <v>0.214990019250168</v>
      </c>
      <c r="Q323" s="164">
        <v>382716.42270200001</v>
      </c>
      <c r="R323" s="141">
        <v>0.230209112631</v>
      </c>
      <c r="S323" s="165">
        <v>22428.571493200001</v>
      </c>
      <c r="T323" s="163">
        <v>5.8602876432800002E-2</v>
      </c>
      <c r="U323" s="138">
        <v>259787.53056487799</v>
      </c>
      <c r="V323" s="162">
        <v>0.174328539594968</v>
      </c>
      <c r="W323" s="163">
        <v>1204.94259039337</v>
      </c>
      <c r="X323" s="162">
        <v>2.4449675243990301E-2</v>
      </c>
      <c r="Y323" s="140">
        <v>27033.993386652099</v>
      </c>
      <c r="Z323" s="162">
        <v>2.44477056347139E-2</v>
      </c>
      <c r="AA323" s="164">
        <v>188371.18207000001</v>
      </c>
      <c r="AB323" s="141">
        <v>0.113307820418</v>
      </c>
      <c r="AC323" s="165">
        <v>17869.197329999999</v>
      </c>
      <c r="AD323" s="163">
        <v>4.64825110113E-2</v>
      </c>
      <c r="AE323" s="140">
        <v>44903.190716702098</v>
      </c>
      <c r="AF323" s="162">
        <v>3.0241528063905E-2</v>
      </c>
    </row>
    <row r="324" spans="1:32">
      <c r="B324" s="98" t="s">
        <v>129</v>
      </c>
      <c r="C324" s="107">
        <v>1884.1986065322001</v>
      </c>
      <c r="D324" s="104">
        <v>3.5841461701812703E-2</v>
      </c>
      <c r="E324" s="114">
        <v>34194.4338548577</v>
      </c>
      <c r="F324" s="101">
        <v>3.5843655965745E-2</v>
      </c>
      <c r="G324" s="130">
        <v>19087.529478299999</v>
      </c>
      <c r="H324" s="101">
        <v>1.5995790322099999E-2</v>
      </c>
      <c r="I324" s="101">
        <v>3656.7054012200001</v>
      </c>
      <c r="J324" s="101">
        <v>1.19360583982E-2</v>
      </c>
      <c r="K324" s="141">
        <v>37851.139256082402</v>
      </c>
      <c r="L324" s="162">
        <v>2.98815423131738E-2</v>
      </c>
      <c r="M324" s="140">
        <v>12903.151514000599</v>
      </c>
      <c r="N324" s="162">
        <v>0.23945529364682</v>
      </c>
      <c r="O324" s="140">
        <v>234133.14954426</v>
      </c>
      <c r="P324" s="162">
        <v>0.239437017949228</v>
      </c>
      <c r="Q324" s="164">
        <v>361978.67801600002</v>
      </c>
      <c r="R324" s="141">
        <v>0.30334659409600001</v>
      </c>
      <c r="S324" s="165">
        <v>21912.0102964</v>
      </c>
      <c r="T324" s="163">
        <v>7.1222462868099995E-2</v>
      </c>
      <c r="U324" s="138">
        <v>256045.15984068601</v>
      </c>
      <c r="V324" s="162">
        <v>0.19872163784362101</v>
      </c>
      <c r="W324" s="141">
        <v>1085.92797900454</v>
      </c>
      <c r="X324" s="162">
        <v>2.01452362984453E-2</v>
      </c>
      <c r="Y324" s="141">
        <v>19703.3570107714</v>
      </c>
      <c r="Z324" s="162">
        <v>2.0142415577469399E-2</v>
      </c>
      <c r="AA324" s="164">
        <v>163662.14130300001</v>
      </c>
      <c r="AB324" s="141">
        <v>0.13715272381599999</v>
      </c>
      <c r="AC324" s="165">
        <v>15502.441274500001</v>
      </c>
      <c r="AD324" s="163">
        <v>5.0194924734000002E-2</v>
      </c>
      <c r="AE324" s="141">
        <v>35205.798285270503</v>
      </c>
      <c r="AF324" s="162">
        <v>2.7464577459640298E-2</v>
      </c>
    </row>
    <row r="325" spans="1:32">
      <c r="B325" s="98" t="s">
        <v>130</v>
      </c>
      <c r="C325" s="107">
        <v>1152.3930275768</v>
      </c>
      <c r="D325" s="104">
        <v>2.1832504524834699E-2</v>
      </c>
      <c r="E325" s="101">
        <v>16266.3849519495</v>
      </c>
      <c r="F325" s="101">
        <v>2.1836441618994701E-2</v>
      </c>
      <c r="G325" s="145">
        <v>11324.061781</v>
      </c>
      <c r="H325" s="101">
        <v>1.4225669160300001E-2</v>
      </c>
      <c r="I325" s="101">
        <v>2139.22578333</v>
      </c>
      <c r="J325" s="101">
        <v>9.3181192276900002E-3</v>
      </c>
      <c r="K325" s="140">
        <v>18405.610735276001</v>
      </c>
      <c r="L325" s="162">
        <v>1.8807192244037901E-2</v>
      </c>
      <c r="M325" s="140">
        <v>14238.607204871299</v>
      </c>
      <c r="N325" s="162">
        <v>0.26412739799436402</v>
      </c>
      <c r="O325" s="140">
        <v>200915.92796370399</v>
      </c>
      <c r="P325" s="162">
        <v>0.26408878763315002</v>
      </c>
      <c r="Q325" s="164">
        <v>290861.73918999999</v>
      </c>
      <c r="R325" s="141">
        <v>0.36539026954100001</v>
      </c>
      <c r="S325" s="165">
        <v>18435.0969191</v>
      </c>
      <c r="T325" s="163">
        <v>8.0024895888000006E-2</v>
      </c>
      <c r="U325" s="138">
        <v>219351.0248828</v>
      </c>
      <c r="V325" s="162">
        <v>0.22086090470866401</v>
      </c>
      <c r="W325" s="140">
        <v>1258.7669759010701</v>
      </c>
      <c r="X325" s="162">
        <v>2.33467715053014E-2</v>
      </c>
      <c r="Y325" s="140">
        <v>17763.5521450284</v>
      </c>
      <c r="Z325" s="162">
        <v>2.33453891824052E-2</v>
      </c>
      <c r="AA325" s="175">
        <v>128147.021123</v>
      </c>
      <c r="AB325" s="141">
        <v>0.16098259308999999</v>
      </c>
      <c r="AC325" s="165">
        <v>12224.9484273</v>
      </c>
      <c r="AD325" s="163">
        <v>5.2884145849200002E-2</v>
      </c>
      <c r="AE325" s="140">
        <v>29988.500572319001</v>
      </c>
      <c r="AF325" s="162">
        <v>3.03222079606053E-2</v>
      </c>
    </row>
    <row r="326" spans="1:32">
      <c r="B326" s="98" t="s">
        <v>131</v>
      </c>
      <c r="C326" s="107">
        <v>230.73638662459999</v>
      </c>
      <c r="D326" s="104">
        <v>2.1108875010487898E-3</v>
      </c>
      <c r="E326" s="101">
        <v>2127.2712410570998</v>
      </c>
      <c r="F326" s="101">
        <v>2.3443284499729202E-3</v>
      </c>
      <c r="G326" s="101">
        <v>2364.36733908</v>
      </c>
      <c r="H326" s="101">
        <v>3.0150059639200001E-3</v>
      </c>
      <c r="I326" s="115">
        <v>516.795032612</v>
      </c>
      <c r="J326" s="101">
        <v>1.9671841166699999E-3</v>
      </c>
      <c r="K326" s="141">
        <v>2644.0662736690201</v>
      </c>
      <c r="L326" s="162">
        <v>2.2543023677604702E-3</v>
      </c>
      <c r="M326" s="141">
        <v>33039.057441800098</v>
      </c>
      <c r="N326" s="162">
        <v>0.29981072040783802</v>
      </c>
      <c r="O326" s="138">
        <v>273116.56420751801</v>
      </c>
      <c r="P326" s="162">
        <v>0.29832377950428801</v>
      </c>
      <c r="Q326" s="164">
        <v>324693.43392400001</v>
      </c>
      <c r="R326" s="141">
        <v>0.41404422608300001</v>
      </c>
      <c r="S326" s="165">
        <v>21952.103801199999</v>
      </c>
      <c r="T326" s="163">
        <v>8.3294102460999997E-2</v>
      </c>
      <c r="U326" s="138">
        <v>295068.66800869099</v>
      </c>
      <c r="V326" s="162">
        <v>0.24997007770028101</v>
      </c>
      <c r="W326" s="163">
        <v>2267.87728612512</v>
      </c>
      <c r="X326" s="162">
        <v>2.05745639495379E-2</v>
      </c>
      <c r="Y326" s="140">
        <v>19295.257267114299</v>
      </c>
      <c r="Z326" s="162">
        <v>2.1071414695316398E-2</v>
      </c>
      <c r="AA326" s="175">
        <v>139279.72950799999</v>
      </c>
      <c r="AB326" s="141">
        <v>0.177607427939</v>
      </c>
      <c r="AC326" s="165">
        <v>13396.2389891</v>
      </c>
      <c r="AD326" s="163">
        <v>5.0682309815700002E-2</v>
      </c>
      <c r="AE326" s="140">
        <v>32691.496256172501</v>
      </c>
      <c r="AF326" s="162">
        <v>2.7751856896822399E-2</v>
      </c>
    </row>
    <row r="327" spans="1:32">
      <c r="B327" s="97" t="s">
        <v>132</v>
      </c>
      <c r="C327" s="111">
        <v>227519.10592444899</v>
      </c>
      <c r="D327" s="108">
        <v>0.13027246471874199</v>
      </c>
      <c r="E327" s="183">
        <v>12581275.1087007</v>
      </c>
      <c r="F327" s="184">
        <v>0.110023515552634</v>
      </c>
      <c r="G327" s="185">
        <v>3214368.5356100001</v>
      </c>
      <c r="H327" s="184">
        <v>2.1475513121399999E-2</v>
      </c>
      <c r="I327" s="190">
        <v>460620.07520000002</v>
      </c>
      <c r="J327" s="184">
        <v>2.8669506689899999E-2</v>
      </c>
      <c r="K327" s="167">
        <v>13041895.1839012</v>
      </c>
      <c r="L327" s="168">
        <v>9.9961540918802494E-2</v>
      </c>
      <c r="M327" s="169">
        <v>102984.136891886</v>
      </c>
      <c r="N327" s="168">
        <v>5.8561757823059599E-2</v>
      </c>
      <c r="O327" s="149">
        <v>2293776.2674464001</v>
      </c>
      <c r="P327" s="168">
        <v>1.9985794822468601E-2</v>
      </c>
      <c r="Q327" s="170">
        <v>4522505.99713</v>
      </c>
      <c r="R327" s="171">
        <v>3.0215252209599999E-2</v>
      </c>
      <c r="S327" s="170">
        <v>271799.10128599999</v>
      </c>
      <c r="T327" s="172">
        <v>1.6872046788999999E-2</v>
      </c>
      <c r="U327" s="167">
        <v>2565575.3687320198</v>
      </c>
      <c r="V327" s="168">
        <v>1.9606942658283701E-2</v>
      </c>
      <c r="W327" s="171">
        <v>9018.6050055906908</v>
      </c>
      <c r="X327" s="168">
        <v>5.1249601949454196E-3</v>
      </c>
      <c r="Y327" s="169">
        <v>213311.21773448601</v>
      </c>
      <c r="Z327" s="168">
        <v>1.85753041603232E-3</v>
      </c>
      <c r="AA327" s="168">
        <v>2932404.7439700002</v>
      </c>
      <c r="AB327" s="172">
        <v>1.9591656066699999E-2</v>
      </c>
      <c r="AC327" s="173">
        <v>254342.30846</v>
      </c>
      <c r="AD327" s="172">
        <v>1.5727918697699999E-2</v>
      </c>
      <c r="AE327" s="149">
        <v>467653.52619439602</v>
      </c>
      <c r="AF327" s="168">
        <v>3.5762904182544699E-3</v>
      </c>
    </row>
    <row r="328" spans="1:32">
      <c r="A328">
        <v>2008</v>
      </c>
      <c r="B328" s="98" t="s">
        <v>115</v>
      </c>
      <c r="C328" s="107">
        <v>14083.3386108709</v>
      </c>
      <c r="D328" s="104">
        <v>3.3726945152465999E-2</v>
      </c>
      <c r="E328" s="102">
        <v>1206473.73527611</v>
      </c>
      <c r="F328" s="101">
        <v>3.3726945152465999E-2</v>
      </c>
      <c r="G328" s="145">
        <v>100967.86116299999</v>
      </c>
      <c r="H328" s="101">
        <v>4.8304025116299998E-3</v>
      </c>
      <c r="I328" s="174">
        <v>9468.8753950900009</v>
      </c>
      <c r="J328" s="182">
        <v>6.7109198497200002E-3</v>
      </c>
      <c r="K328" s="134">
        <v>1215942.6106712101</v>
      </c>
      <c r="L328" s="162">
        <v>3.2691141699485803E-2</v>
      </c>
      <c r="M328" s="141">
        <v>1205.0015844289801</v>
      </c>
      <c r="N328" s="162">
        <v>2.8863028785791399E-3</v>
      </c>
      <c r="O328" s="140">
        <v>103228.559842869</v>
      </c>
      <c r="P328" s="162">
        <v>2.8863028785791399E-3</v>
      </c>
      <c r="Q328" s="165">
        <v>52941.628309699998</v>
      </c>
      <c r="R328" s="162">
        <v>2.5327363321700001E-3</v>
      </c>
      <c r="S328" s="176">
        <v>4959.2169197399999</v>
      </c>
      <c r="T328" s="162">
        <v>3.51839850386E-3</v>
      </c>
      <c r="U328" s="140">
        <v>108187.776762611</v>
      </c>
      <c r="V328" s="162">
        <v>2.9097467011045802E-3</v>
      </c>
      <c r="W328" s="162">
        <v>49.256626063126497</v>
      </c>
      <c r="X328" s="162">
        <v>1.1810055796587799E-4</v>
      </c>
      <c r="Y328" s="141">
        <v>4219.6546767403397</v>
      </c>
      <c r="Z328" s="162">
        <v>1.1810055796587799E-4</v>
      </c>
      <c r="AA328" s="176">
        <v>1635.98353135</v>
      </c>
      <c r="AB328" s="177">
        <v>7.82654320832E-5</v>
      </c>
      <c r="AC328" s="134">
        <v>80.371822669699995</v>
      </c>
      <c r="AD328" s="177">
        <v>5.6374401683499999E-5</v>
      </c>
      <c r="AE328" s="141">
        <v>4300.0264994100598</v>
      </c>
      <c r="AF328" s="162">
        <v>1.15763661542129E-4</v>
      </c>
    </row>
    <row r="329" spans="1:32">
      <c r="B329" s="98" t="s">
        <v>116</v>
      </c>
      <c r="C329" s="107">
        <v>3077.9927882442898</v>
      </c>
      <c r="D329" s="104">
        <v>8.2260951496907403E-2</v>
      </c>
      <c r="E329" s="114">
        <v>248637.122737311</v>
      </c>
      <c r="F329" s="101">
        <v>8.2261320352536596E-2</v>
      </c>
      <c r="G329" s="145">
        <v>114770.11071399999</v>
      </c>
      <c r="H329" s="101">
        <v>5.2482733967100003E-3</v>
      </c>
      <c r="I329" s="130">
        <v>10726.052732300001</v>
      </c>
      <c r="J329" s="182">
        <v>6.3712282183400002E-3</v>
      </c>
      <c r="K329" s="140">
        <v>259363.17546961</v>
      </c>
      <c r="L329" s="162">
        <v>5.5152353916947901E-2</v>
      </c>
      <c r="M329" s="163">
        <v>285.86533521875799</v>
      </c>
      <c r="N329" s="162">
        <v>7.6388434859041097E-3</v>
      </c>
      <c r="O329" s="141">
        <v>23091.296814154499</v>
      </c>
      <c r="P329" s="162">
        <v>7.63867478907996E-3</v>
      </c>
      <c r="Q329" s="164">
        <v>142743.74473899999</v>
      </c>
      <c r="R329" s="162">
        <v>6.52734498714E-3</v>
      </c>
      <c r="S329" s="165">
        <v>9907.1844123999999</v>
      </c>
      <c r="T329" s="162">
        <v>5.8846629602800002E-3</v>
      </c>
      <c r="U329" s="140">
        <v>32998.481226552998</v>
      </c>
      <c r="V329" s="162">
        <v>7.0035775207468003E-3</v>
      </c>
      <c r="W329" s="162">
        <v>18.842696069174899</v>
      </c>
      <c r="X329" s="162">
        <v>5.03473137061075E-4</v>
      </c>
      <c r="Y329" s="163">
        <v>1521.92921680822</v>
      </c>
      <c r="Z329" s="162">
        <v>5.0342099070025304E-4</v>
      </c>
      <c r="AA329" s="164">
        <v>18681.342618499999</v>
      </c>
      <c r="AB329" s="162">
        <v>8.5426389253300005E-4</v>
      </c>
      <c r="AC329" s="165">
        <v>891.74218636900002</v>
      </c>
      <c r="AD329" s="162">
        <v>5.2576829116200003E-4</v>
      </c>
      <c r="AE329" s="141">
        <v>2413.6714031768402</v>
      </c>
      <c r="AF329" s="162">
        <v>5.1124197000476299E-4</v>
      </c>
    </row>
    <row r="330" spans="1:32">
      <c r="B330" s="98" t="s">
        <v>117</v>
      </c>
      <c r="C330" s="107">
        <v>2028.0494794200999</v>
      </c>
      <c r="D330" s="104">
        <v>0.113754140774668</v>
      </c>
      <c r="E330" s="102">
        <v>153038.96858129601</v>
      </c>
      <c r="F330" s="101">
        <v>0.11375275309147199</v>
      </c>
      <c r="G330" s="130">
        <v>57683.111541600003</v>
      </c>
      <c r="H330" s="101">
        <v>3.1119106993700001E-3</v>
      </c>
      <c r="I330" s="130">
        <v>6046.4355854799996</v>
      </c>
      <c r="J330" s="101">
        <v>4.1529802683599997E-3</v>
      </c>
      <c r="K330" s="140">
        <v>159085.404166775</v>
      </c>
      <c r="L330" s="162">
        <v>5.6916913133772701E-2</v>
      </c>
      <c r="M330" s="162">
        <v>261.15530548892599</v>
      </c>
      <c r="N330" s="162">
        <v>1.4650938972045899E-2</v>
      </c>
      <c r="O330" s="141">
        <v>19707.303322529999</v>
      </c>
      <c r="P330" s="162">
        <v>1.4650923557583601E-2</v>
      </c>
      <c r="Q330" s="164">
        <v>164889.26787400001</v>
      </c>
      <c r="R330" s="162">
        <v>8.8955208554199992E-3</v>
      </c>
      <c r="S330" s="165">
        <v>10824.362183200001</v>
      </c>
      <c r="T330" s="163">
        <v>7.4300253361099999E-3</v>
      </c>
      <c r="U330" s="140">
        <v>30531.665505721201</v>
      </c>
      <c r="V330" s="162">
        <v>1.0899369010922699E-2</v>
      </c>
      <c r="W330" s="163">
        <v>46.793103133518898</v>
      </c>
      <c r="X330" s="162">
        <v>2.6261461240561501E-3</v>
      </c>
      <c r="Y330" s="138">
        <v>3530.8601389708301</v>
      </c>
      <c r="Z330" s="162">
        <v>2.6259638774466902E-3</v>
      </c>
      <c r="AA330" s="165">
        <v>66379.364732400005</v>
      </c>
      <c r="AB330" s="162">
        <v>3.5810312995900001E-3</v>
      </c>
      <c r="AC330" s="176">
        <v>3414.68878438</v>
      </c>
      <c r="AD330" s="162">
        <v>2.33742125137E-3</v>
      </c>
      <c r="AE330" s="141">
        <v>6945.5489233493699</v>
      </c>
      <c r="AF330" s="162">
        <v>2.4738692095452501E-3</v>
      </c>
    </row>
    <row r="331" spans="1:32">
      <c r="B331" s="98" t="s">
        <v>118</v>
      </c>
      <c r="C331" s="109">
        <v>1542.5874231242001</v>
      </c>
      <c r="D331" s="104">
        <v>8.4953791158842398E-2</v>
      </c>
      <c r="E331" s="114">
        <v>108651.836527587</v>
      </c>
      <c r="F331" s="101">
        <v>8.4944275861003102E-2</v>
      </c>
      <c r="G331" s="130">
        <v>74170.945276800005</v>
      </c>
      <c r="H331" s="101">
        <v>4.5914038538500002E-3</v>
      </c>
      <c r="I331" s="130">
        <v>7199.6053135499997</v>
      </c>
      <c r="J331" s="101">
        <v>5.0445532063599996E-3</v>
      </c>
      <c r="K331" s="140">
        <v>115851.441841133</v>
      </c>
      <c r="L331" s="162">
        <v>4.2732633652395199E-2</v>
      </c>
      <c r="M331" s="163">
        <v>450.41695480794698</v>
      </c>
      <c r="N331" s="162">
        <v>2.4320919283085499E-2</v>
      </c>
      <c r="O331" s="134">
        <v>31728.251272317499</v>
      </c>
      <c r="P331" s="162">
        <v>2.4320611287362799E-2</v>
      </c>
      <c r="Q331" s="164">
        <v>282315.561858</v>
      </c>
      <c r="R331" s="163">
        <v>1.7476173212500001E-2</v>
      </c>
      <c r="S331" s="165">
        <v>17261.6175105</v>
      </c>
      <c r="T331" s="163">
        <v>1.20665641965E-2</v>
      </c>
      <c r="U331" s="140">
        <v>48989.868782782702</v>
      </c>
      <c r="V331" s="162">
        <v>1.79154254281171E-2</v>
      </c>
      <c r="W331" s="162">
        <v>82.375050064576797</v>
      </c>
      <c r="X331" s="162">
        <v>4.4500983680166601E-3</v>
      </c>
      <c r="Y331" s="141">
        <v>5802.2834447252499</v>
      </c>
      <c r="Z331" s="162">
        <v>4.4497547896768198E-3</v>
      </c>
      <c r="AA331" s="164">
        <v>145130.336725</v>
      </c>
      <c r="AB331" s="162">
        <v>8.9839245545899997E-3</v>
      </c>
      <c r="AC331" s="165">
        <v>8351.22282137</v>
      </c>
      <c r="AD331" s="162">
        <v>5.8234846102799996E-3</v>
      </c>
      <c r="AE331" s="141">
        <v>14153.5062660903</v>
      </c>
      <c r="AF331" s="162">
        <v>5.1742500445974204E-3</v>
      </c>
    </row>
    <row r="332" spans="1:32">
      <c r="B332" s="98" t="s">
        <v>119</v>
      </c>
      <c r="C332" s="107">
        <v>6084.6283923306</v>
      </c>
      <c r="D332" s="104">
        <v>0.22168300189795401</v>
      </c>
      <c r="E332" s="114">
        <v>397766.393827288</v>
      </c>
      <c r="F332" s="101">
        <v>0.22164106425414601</v>
      </c>
      <c r="G332" s="145">
        <v>302371.52449600003</v>
      </c>
      <c r="H332" s="101">
        <v>2.14971596075E-2</v>
      </c>
      <c r="I332" s="130">
        <v>27665.101480000001</v>
      </c>
      <c r="J332" s="101">
        <v>1.97731970206E-2</v>
      </c>
      <c r="K332" s="140">
        <v>425431.49530727498</v>
      </c>
      <c r="L332" s="162">
        <v>0.132768664022196</v>
      </c>
      <c r="M332" s="163">
        <v>630.39794339103196</v>
      </c>
      <c r="N332" s="162">
        <v>2.33711893434955E-2</v>
      </c>
      <c r="O332" s="138">
        <v>41220.4438283204</v>
      </c>
      <c r="P332" s="162">
        <v>2.3372175532965399E-2</v>
      </c>
      <c r="Q332" s="164">
        <v>213419.28881699999</v>
      </c>
      <c r="R332" s="141">
        <v>1.51731427501E-2</v>
      </c>
      <c r="S332" s="165">
        <v>13342.3280849</v>
      </c>
      <c r="T332" s="162">
        <v>9.5171252879599991E-3</v>
      </c>
      <c r="U332" s="140">
        <v>54562.771913236298</v>
      </c>
      <c r="V332" s="162">
        <v>1.7190477655968799E-2</v>
      </c>
      <c r="W332" s="163">
        <v>62.618894510539803</v>
      </c>
      <c r="X332" s="162">
        <v>2.3182316244884302E-3</v>
      </c>
      <c r="Y332" s="138">
        <v>4092.5778146795501</v>
      </c>
      <c r="Z332" s="162">
        <v>2.3172262162494098E-3</v>
      </c>
      <c r="AA332" s="164">
        <v>197409.22288799999</v>
      </c>
      <c r="AB332" s="163">
        <v>1.4034909693099999E-2</v>
      </c>
      <c r="AC332" s="165">
        <v>13209.114585400001</v>
      </c>
      <c r="AD332" s="140">
        <v>9.39331703106E-3</v>
      </c>
      <c r="AE332" s="140">
        <v>17301.692400095399</v>
      </c>
      <c r="AF332" s="162">
        <v>5.4659430356777802E-3</v>
      </c>
    </row>
    <row r="333" spans="1:32">
      <c r="B333" s="98" t="s">
        <v>120</v>
      </c>
      <c r="C333" s="107">
        <v>21787.2237526672</v>
      </c>
      <c r="D333" s="104">
        <v>0.49464193382176802</v>
      </c>
      <c r="E333" s="101">
        <v>1317436.4405566701</v>
      </c>
      <c r="F333" s="101">
        <v>0.49463655515187699</v>
      </c>
      <c r="G333" s="145">
        <v>534732.27975300001</v>
      </c>
      <c r="H333" s="101">
        <v>4.4163183803499997E-2</v>
      </c>
      <c r="I333" s="130">
        <v>63199.931730700002</v>
      </c>
      <c r="J333" s="101">
        <v>4.6123757243699999E-2</v>
      </c>
      <c r="K333" s="138">
        <v>1380636.3722874201</v>
      </c>
      <c r="L333" s="162">
        <v>0.34043333734294001</v>
      </c>
      <c r="M333" s="163">
        <v>696.84261805741301</v>
      </c>
      <c r="N333" s="162">
        <v>1.6407489639829499E-2</v>
      </c>
      <c r="O333" s="140">
        <v>42137.830432579198</v>
      </c>
      <c r="P333" s="162">
        <v>1.6407673598253601E-2</v>
      </c>
      <c r="Q333" s="164">
        <v>213797.88894599999</v>
      </c>
      <c r="R333" s="163">
        <v>1.76574149751E-2</v>
      </c>
      <c r="S333" s="165">
        <v>13470.4734338</v>
      </c>
      <c r="T333" s="163">
        <v>9.7978005914500007E-3</v>
      </c>
      <c r="U333" s="140">
        <v>55608.303866365997</v>
      </c>
      <c r="V333" s="162">
        <v>1.40369479782487E-2</v>
      </c>
      <c r="W333" s="162">
        <v>99.147622191405802</v>
      </c>
      <c r="X333" s="162">
        <v>2.3334303461020902E-3</v>
      </c>
      <c r="Y333" s="163">
        <v>5995.1679802182898</v>
      </c>
      <c r="Z333" s="162">
        <v>2.3333577439798902E-3</v>
      </c>
      <c r="AA333" s="164">
        <v>241248.91411799999</v>
      </c>
      <c r="AB333" s="163">
        <v>1.9924561313300001E-2</v>
      </c>
      <c r="AC333" s="165">
        <v>18072.843416</v>
      </c>
      <c r="AD333" s="163">
        <v>1.31073710942E-2</v>
      </c>
      <c r="AE333" s="141">
        <v>24068.011396252201</v>
      </c>
      <c r="AF333" s="162">
        <v>6.0905804955019797E-3</v>
      </c>
    </row>
    <row r="334" spans="1:32">
      <c r="B334" s="98" t="s">
        <v>121</v>
      </c>
      <c r="C334" s="112">
        <v>34642.705262023097</v>
      </c>
      <c r="D334" s="104">
        <v>0.61493260965747698</v>
      </c>
      <c r="E334" s="102">
        <v>1926755.08611157</v>
      </c>
      <c r="F334" s="101">
        <v>0.61494234731434805</v>
      </c>
      <c r="G334" s="145">
        <v>607659.44595099997</v>
      </c>
      <c r="H334" s="101">
        <v>5.9784250067E-2</v>
      </c>
      <c r="I334" s="145">
        <v>81436.555195099994</v>
      </c>
      <c r="J334" s="101">
        <v>6.3546270139300004E-2</v>
      </c>
      <c r="K334" s="138">
        <v>2008191.64130671</v>
      </c>
      <c r="L334" s="162">
        <v>0.45385488609150998</v>
      </c>
      <c r="M334" s="163">
        <v>990.92011542480498</v>
      </c>
      <c r="N334" s="162">
        <v>1.76918322077553E-2</v>
      </c>
      <c r="O334" s="141">
        <v>55110.780617230899</v>
      </c>
      <c r="P334" s="162">
        <v>1.7691411126048599E-2</v>
      </c>
      <c r="Q334" s="164">
        <v>213255.68711999999</v>
      </c>
      <c r="R334" s="141">
        <v>2.0981020644400002E-2</v>
      </c>
      <c r="S334" s="165">
        <v>13374.8744475</v>
      </c>
      <c r="T334" s="163">
        <v>1.0411102355699999E-2</v>
      </c>
      <c r="U334" s="140">
        <v>68485.655064764505</v>
      </c>
      <c r="V334" s="162">
        <v>1.55483781994744E-2</v>
      </c>
      <c r="W334" s="162">
        <v>102.54489874107099</v>
      </c>
      <c r="X334" s="162">
        <v>1.83187678989953E-3</v>
      </c>
      <c r="Y334" s="141">
        <v>5703.0289359712797</v>
      </c>
      <c r="Z334" s="162">
        <v>1.8318061996012501E-3</v>
      </c>
      <c r="AA334" s="164">
        <v>258591.21585800001</v>
      </c>
      <c r="AB334" s="163">
        <v>2.5441282632499999E-2</v>
      </c>
      <c r="AC334" s="165">
        <v>21137.371306500001</v>
      </c>
      <c r="AD334" s="163">
        <v>1.6415692293600001E-2</v>
      </c>
      <c r="AE334" s="140">
        <v>26840.400242451102</v>
      </c>
      <c r="AF334" s="162">
        <v>6.1105182092551199E-3</v>
      </c>
    </row>
    <row r="335" spans="1:32">
      <c r="B335" s="98" t="s">
        <v>122</v>
      </c>
      <c r="C335" s="109">
        <v>36867.030852872798</v>
      </c>
      <c r="D335" s="104">
        <v>0.61506827456421798</v>
      </c>
      <c r="E335" s="115">
        <v>1871440.40226605</v>
      </c>
      <c r="F335" s="101">
        <v>0.61507524157030002</v>
      </c>
      <c r="G335" s="174">
        <v>531547.33079000004</v>
      </c>
      <c r="H335" s="101">
        <v>6.2629734302900003E-2</v>
      </c>
      <c r="I335" s="130">
        <v>85356.540470499996</v>
      </c>
      <c r="J335" s="101">
        <v>7.1477794642800005E-2</v>
      </c>
      <c r="K335" s="138">
        <v>1956796.94273651</v>
      </c>
      <c r="L335" s="162">
        <v>0.46079860296557001</v>
      </c>
      <c r="M335" s="141">
        <v>1378.07313225499</v>
      </c>
      <c r="N335" s="162">
        <v>2.3102794824001099E-2</v>
      </c>
      <c r="O335" s="140">
        <v>69951.738601003599</v>
      </c>
      <c r="P335" s="162">
        <v>2.3102390810181301E-2</v>
      </c>
      <c r="Q335" s="164">
        <v>227243.30577000001</v>
      </c>
      <c r="R335" s="141">
        <v>2.6775021997899998E-2</v>
      </c>
      <c r="S335" s="165">
        <v>14353.058743199999</v>
      </c>
      <c r="T335" s="163">
        <v>1.20217059109E-2</v>
      </c>
      <c r="U335" s="140">
        <v>84304.797344171995</v>
      </c>
      <c r="V335" s="162">
        <v>1.9936726747414001E-2</v>
      </c>
      <c r="W335" s="162">
        <v>114.39575086831699</v>
      </c>
      <c r="X335" s="162">
        <v>1.9153016700661999E-3</v>
      </c>
      <c r="Y335" s="141">
        <v>5808.0666093364598</v>
      </c>
      <c r="Z335" s="162">
        <v>1.91569011339758E-3</v>
      </c>
      <c r="AA335" s="164">
        <v>265889.76278200001</v>
      </c>
      <c r="AB335" s="163">
        <v>3.1328579842399999E-2</v>
      </c>
      <c r="AC335" s="165">
        <v>22980.9777331</v>
      </c>
      <c r="AD335" s="163">
        <v>1.9209399816900001E-2</v>
      </c>
      <c r="AE335" s="138">
        <v>28789.044342428901</v>
      </c>
      <c r="AF335" s="162">
        <v>6.84451632655729E-3</v>
      </c>
    </row>
    <row r="336" spans="1:32">
      <c r="B336" s="98" t="s">
        <v>123</v>
      </c>
      <c r="C336" s="109">
        <v>31390.773728568602</v>
      </c>
      <c r="D336" s="104">
        <v>0.56852789579965102</v>
      </c>
      <c r="E336" s="102">
        <v>1440755.2422003299</v>
      </c>
      <c r="F336" s="101">
        <v>0.56853039386294402</v>
      </c>
      <c r="G336" s="145">
        <v>365914.94567799999</v>
      </c>
      <c r="H336" s="101">
        <v>5.3820618774499999E-2</v>
      </c>
      <c r="I336" s="101">
        <v>65123.946725200003</v>
      </c>
      <c r="J336" s="101">
        <v>6.4360632405000007E-2</v>
      </c>
      <c r="K336" s="134">
        <v>1505879.1889255</v>
      </c>
      <c r="L336" s="162">
        <v>0.42470997513109898</v>
      </c>
      <c r="M336" s="141">
        <v>2171.5334249038501</v>
      </c>
      <c r="N336" s="162">
        <v>3.8686595865349102E-2</v>
      </c>
      <c r="O336" s="140">
        <v>99666.512710608207</v>
      </c>
      <c r="P336" s="162">
        <v>3.8686220972108602E-2</v>
      </c>
      <c r="Q336" s="164">
        <v>326045.69631299999</v>
      </c>
      <c r="R336" s="163">
        <v>4.79564626447E-2</v>
      </c>
      <c r="S336" s="165">
        <v>17184.187228399998</v>
      </c>
      <c r="T336" s="163">
        <v>1.70404331944E-2</v>
      </c>
      <c r="U336" s="140">
        <v>116850.69993895901</v>
      </c>
      <c r="V336" s="162">
        <v>3.26201890883119E-2</v>
      </c>
      <c r="W336" s="163">
        <v>231.641374584299</v>
      </c>
      <c r="X336" s="162">
        <v>4.1238136412813696E-3</v>
      </c>
      <c r="Y336" s="140">
        <v>10631.9505498285</v>
      </c>
      <c r="Z336" s="162">
        <v>4.1239078287231496E-3</v>
      </c>
      <c r="AA336" s="164">
        <v>259594.220963</v>
      </c>
      <c r="AB336" s="163">
        <v>3.8182389757099998E-2</v>
      </c>
      <c r="AC336" s="165">
        <v>23714.3660084</v>
      </c>
      <c r="AD336" s="163">
        <v>2.34584895632E-2</v>
      </c>
      <c r="AE336" s="140">
        <v>34346.316558196202</v>
      </c>
      <c r="AF336" s="162">
        <v>9.6319809854118997E-3</v>
      </c>
    </row>
    <row r="337" spans="1:32">
      <c r="B337" s="98" t="s">
        <v>124</v>
      </c>
      <c r="C337" s="107">
        <v>22603.662205237899</v>
      </c>
      <c r="D337" s="104">
        <v>0.45599529800660799</v>
      </c>
      <c r="E337" s="102">
        <v>928234.40895127598</v>
      </c>
      <c r="F337" s="101">
        <v>0.455995663276417</v>
      </c>
      <c r="G337" s="145">
        <v>222264.507966</v>
      </c>
      <c r="H337" s="101">
        <v>4.1295097070200001E-2</v>
      </c>
      <c r="I337" s="101">
        <v>46651.534634099997</v>
      </c>
      <c r="J337" s="101">
        <v>5.3769045791200003E-2</v>
      </c>
      <c r="K337" s="138">
        <v>974885.94358533795</v>
      </c>
      <c r="L337" s="162">
        <v>0.335018251245429</v>
      </c>
      <c r="M337" s="141">
        <v>3182.9840892058201</v>
      </c>
      <c r="N337" s="162">
        <v>6.3412874929921606E-2</v>
      </c>
      <c r="O337" s="134">
        <v>130712.34008568199</v>
      </c>
      <c r="P337" s="162">
        <v>6.3413377505326995E-2</v>
      </c>
      <c r="Q337" s="164">
        <v>345898.03969599999</v>
      </c>
      <c r="R337" s="163">
        <v>6.4265310470699999E-2</v>
      </c>
      <c r="S337" s="164">
        <v>18212.8541639</v>
      </c>
      <c r="T337" s="163">
        <v>2.0995031582000001E-2</v>
      </c>
      <c r="U337" s="140">
        <v>148925.19424955</v>
      </c>
      <c r="V337" s="162">
        <v>5.0817721304856102E-2</v>
      </c>
      <c r="W337" s="163">
        <v>363.29081285864697</v>
      </c>
      <c r="X337" s="162">
        <v>7.2353855824214101E-3</v>
      </c>
      <c r="Y337" s="141">
        <v>14918.9898493499</v>
      </c>
      <c r="Z337" s="162">
        <v>7.2354916749106596E-3</v>
      </c>
      <c r="AA337" s="164">
        <v>255744.17357099999</v>
      </c>
      <c r="AB337" s="163">
        <v>4.7515343933599997E-2</v>
      </c>
      <c r="AC337" s="165">
        <v>24441.016199400001</v>
      </c>
      <c r="AD337" s="141">
        <v>2.8074649517500001E-2</v>
      </c>
      <c r="AE337" s="141">
        <v>39360.006048765099</v>
      </c>
      <c r="AF337" s="162">
        <v>1.34986485717163E-2</v>
      </c>
    </row>
    <row r="338" spans="1:32">
      <c r="B338" s="98" t="s">
        <v>125</v>
      </c>
      <c r="C338" s="107">
        <v>13150.3473590422</v>
      </c>
      <c r="D338" s="104">
        <v>0.30082968074447197</v>
      </c>
      <c r="E338" s="114">
        <v>477421.20421305997</v>
      </c>
      <c r="F338" s="101">
        <v>0.30082968074447197</v>
      </c>
      <c r="G338" s="174">
        <v>114861.97287</v>
      </c>
      <c r="H338" s="101">
        <v>2.8083662652100001E-2</v>
      </c>
      <c r="I338" s="101">
        <v>24651.298116999998</v>
      </c>
      <c r="J338" s="101">
        <v>3.5079009698199999E-2</v>
      </c>
      <c r="K338" s="138">
        <v>502072.502330093</v>
      </c>
      <c r="L338" s="162">
        <v>0.21852420437293901</v>
      </c>
      <c r="M338" s="141">
        <v>4713.9454757550202</v>
      </c>
      <c r="N338" s="162">
        <v>0.10517075695874301</v>
      </c>
      <c r="O338" s="140">
        <v>171139.017410228</v>
      </c>
      <c r="P338" s="162">
        <v>0.10517075695874301</v>
      </c>
      <c r="Q338" s="164">
        <v>344612.14334900002</v>
      </c>
      <c r="R338" s="163">
        <v>8.4257468125900001E-2</v>
      </c>
      <c r="S338" s="165">
        <v>18537.322441299999</v>
      </c>
      <c r="T338" s="163">
        <v>2.6365529980999999E-2</v>
      </c>
      <c r="U338" s="140">
        <v>189676.339851517</v>
      </c>
      <c r="V338" s="162">
        <v>8.1262583157724402E-2</v>
      </c>
      <c r="W338" s="138">
        <v>569.33906470211105</v>
      </c>
      <c r="X338" s="162">
        <v>1.2692107805006901E-2</v>
      </c>
      <c r="Y338" s="141">
        <v>20669.7613724035</v>
      </c>
      <c r="Z338" s="162">
        <v>1.2692107805006901E-2</v>
      </c>
      <c r="AA338" s="164">
        <v>244194.54311900001</v>
      </c>
      <c r="AB338" s="163">
        <v>5.97054109518E-2</v>
      </c>
      <c r="AC338" s="165">
        <v>23730.603398499999</v>
      </c>
      <c r="AD338" s="163">
        <v>3.3605027726999998E-2</v>
      </c>
      <c r="AE338" s="140">
        <v>44400.364770869397</v>
      </c>
      <c r="AF338" s="162">
        <v>1.91277592036713E-2</v>
      </c>
    </row>
    <row r="339" spans="1:32">
      <c r="B339" s="98" t="s">
        <v>126</v>
      </c>
      <c r="C339" s="112">
        <v>7063.3372052499199</v>
      </c>
      <c r="D339" s="104">
        <v>0.16780190910322301</v>
      </c>
      <c r="E339" s="114">
        <v>222851.28572139901</v>
      </c>
      <c r="F339" s="101">
        <v>0.16780367270892799</v>
      </c>
      <c r="G339" s="130">
        <v>68597.018899899995</v>
      </c>
      <c r="H339" s="101">
        <v>2.1602161974899999E-2</v>
      </c>
      <c r="I339" s="101">
        <v>13866.177631500001</v>
      </c>
      <c r="J339" s="101">
        <v>2.3855635453199998E-2</v>
      </c>
      <c r="K339" s="138">
        <v>236717.463352855</v>
      </c>
      <c r="L339" s="162">
        <v>0.123411424622603</v>
      </c>
      <c r="M339" s="163">
        <v>6101.2303437768196</v>
      </c>
      <c r="N339" s="162">
        <v>0.141033793114933</v>
      </c>
      <c r="O339" s="140">
        <v>192498.064848276</v>
      </c>
      <c r="P339" s="162">
        <v>0.14103638712760999</v>
      </c>
      <c r="Q339" s="164">
        <v>366740.63527700002</v>
      </c>
      <c r="R339" s="141">
        <v>0.115491814735</v>
      </c>
      <c r="S339" s="165">
        <v>20438.386170599999</v>
      </c>
      <c r="T339" s="163">
        <v>3.5101450448300001E-2</v>
      </c>
      <c r="U339" s="140">
        <v>212936.451018917</v>
      </c>
      <c r="V339" s="162">
        <v>0.109101257398718</v>
      </c>
      <c r="W339" s="141">
        <v>606.39255181375097</v>
      </c>
      <c r="X339" s="162">
        <v>1.4007168916146E-2</v>
      </c>
      <c r="Y339" s="141">
        <v>19131.971783096</v>
      </c>
      <c r="Z339" s="162">
        <v>1.40073270135648E-2</v>
      </c>
      <c r="AA339" s="164">
        <v>237411.46129499999</v>
      </c>
      <c r="AB339" s="163">
        <v>7.4764223239099994E-2</v>
      </c>
      <c r="AC339" s="165">
        <v>22976.338613799999</v>
      </c>
      <c r="AD339" s="163">
        <v>3.9268241281699999E-2</v>
      </c>
      <c r="AE339" s="140">
        <v>42108.310396926499</v>
      </c>
      <c r="AF339" s="162">
        <v>2.17032192947735E-2</v>
      </c>
    </row>
    <row r="340" spans="1:32">
      <c r="B340" s="98" t="s">
        <v>127</v>
      </c>
      <c r="C340" s="107">
        <v>3952.3934781506</v>
      </c>
      <c r="D340" s="104">
        <v>9.3482374697756096E-2</v>
      </c>
      <c r="E340" s="114">
        <v>106400.27465443101</v>
      </c>
      <c r="F340" s="101">
        <v>9.3481541299308205E-2</v>
      </c>
      <c r="G340" s="130">
        <v>41672.022333399997</v>
      </c>
      <c r="H340" s="101">
        <v>1.8687113989700001E-2</v>
      </c>
      <c r="I340" s="115">
        <v>8039.8450036699996</v>
      </c>
      <c r="J340" s="101">
        <v>1.7693134152099999E-2</v>
      </c>
      <c r="K340" s="140">
        <v>114440.119658102</v>
      </c>
      <c r="L340" s="162">
        <v>7.1515710632559598E-2</v>
      </c>
      <c r="M340" s="141">
        <v>8166.5153039670504</v>
      </c>
      <c r="N340" s="162">
        <v>0.18818333904654699</v>
      </c>
      <c r="O340" s="138">
        <v>219845.028800172</v>
      </c>
      <c r="P340" s="162">
        <v>0.188180686427632</v>
      </c>
      <c r="Q340" s="164">
        <v>364050.45595099998</v>
      </c>
      <c r="R340" s="141">
        <v>0.16325219152000001</v>
      </c>
      <c r="S340" s="165">
        <v>20854.446030300001</v>
      </c>
      <c r="T340" s="163">
        <v>4.57890071168E-2</v>
      </c>
      <c r="U340" s="138">
        <v>240699.47483046001</v>
      </c>
      <c r="V340" s="162">
        <v>0.147848652074344</v>
      </c>
      <c r="W340" s="141">
        <v>788.72664883977302</v>
      </c>
      <c r="X340" s="162">
        <v>1.81651010751212E-2</v>
      </c>
      <c r="Y340" s="141">
        <v>21232.3842411558</v>
      </c>
      <c r="Z340" s="162">
        <v>1.8164525305408401E-2</v>
      </c>
      <c r="AA340" s="164">
        <v>207149.881842</v>
      </c>
      <c r="AB340" s="138">
        <v>9.2892808107699995E-2</v>
      </c>
      <c r="AC340" s="165">
        <v>19862.377982999998</v>
      </c>
      <c r="AD340" s="163">
        <v>4.3398387504999997E-2</v>
      </c>
      <c r="AE340" s="141">
        <v>41094.762224176899</v>
      </c>
      <c r="AF340" s="162">
        <v>2.5372242134676901E-2</v>
      </c>
    </row>
    <row r="341" spans="1:32">
      <c r="B341" s="98" t="s">
        <v>128</v>
      </c>
      <c r="C341" s="107">
        <v>2755.2354897273999</v>
      </c>
      <c r="D341" s="104">
        <v>5.77950616628558E-2</v>
      </c>
      <c r="E341" s="114">
        <v>61820.965657585497</v>
      </c>
      <c r="F341" s="101">
        <v>5.7794843480229403E-2</v>
      </c>
      <c r="G341" s="145">
        <v>29141.647175999999</v>
      </c>
      <c r="H341" s="101">
        <v>1.7269250164200001E-2</v>
      </c>
      <c r="I341" s="174">
        <v>5542.3026631800003</v>
      </c>
      <c r="J341" s="101">
        <v>1.43512249182E-2</v>
      </c>
      <c r="K341" s="140">
        <v>67363.268320761999</v>
      </c>
      <c r="L341" s="162">
        <v>4.6040998391601598E-2</v>
      </c>
      <c r="M341" s="141">
        <v>10422.261845925899</v>
      </c>
      <c r="N341" s="162">
        <v>0.21306108499568399</v>
      </c>
      <c r="O341" s="140">
        <v>233832.89444253899</v>
      </c>
      <c r="P341" s="162">
        <v>0.21304474782841701</v>
      </c>
      <c r="Q341" s="164">
        <v>387931.07317799999</v>
      </c>
      <c r="R341" s="141">
        <v>0.22988671861000001</v>
      </c>
      <c r="S341" s="165">
        <v>22764.977861799998</v>
      </c>
      <c r="T341" s="163">
        <v>5.8743164604699999E-2</v>
      </c>
      <c r="U341" s="138">
        <v>256597.87230432499</v>
      </c>
      <c r="V341" s="162">
        <v>0.17237413425759099</v>
      </c>
      <c r="W341" s="163">
        <v>1208.4651516148499</v>
      </c>
      <c r="X341" s="162">
        <v>2.46647405230522E-2</v>
      </c>
      <c r="Y341" s="140">
        <v>27112.867640229299</v>
      </c>
      <c r="Z341" s="162">
        <v>2.4662735093336999E-2</v>
      </c>
      <c r="AA341" s="164">
        <v>193042.39879899999</v>
      </c>
      <c r="AB341" s="141">
        <v>0.114396299721</v>
      </c>
      <c r="AC341" s="165">
        <v>18325.291027700001</v>
      </c>
      <c r="AD341" s="163">
        <v>4.7065614752899998E-2</v>
      </c>
      <c r="AE341" s="140">
        <v>45438.158667907199</v>
      </c>
      <c r="AF341" s="162">
        <v>3.0634275707704502E-2</v>
      </c>
    </row>
    <row r="342" spans="1:32">
      <c r="B342" s="98" t="s">
        <v>129</v>
      </c>
      <c r="C342" s="107">
        <v>1837.5456864381999</v>
      </c>
      <c r="D342" s="104">
        <v>3.4862588036900899E-2</v>
      </c>
      <c r="E342" s="114">
        <v>33341.462324087399</v>
      </c>
      <c r="F342" s="101">
        <v>3.4864938593848302E-2</v>
      </c>
      <c r="G342" s="130">
        <v>19036.1815723</v>
      </c>
      <c r="H342" s="101">
        <v>1.55518769231E-2</v>
      </c>
      <c r="I342" s="101">
        <v>3599.8609117699998</v>
      </c>
      <c r="J342" s="101">
        <v>1.14755576454E-2</v>
      </c>
      <c r="K342" s="141">
        <v>36941.323235858501</v>
      </c>
      <c r="L342" s="162">
        <v>2.89409814846351E-2</v>
      </c>
      <c r="M342" s="140">
        <v>12810.331309818899</v>
      </c>
      <c r="N342" s="162">
        <v>0.23712219368297799</v>
      </c>
      <c r="O342" s="140">
        <v>232398.305518754</v>
      </c>
      <c r="P342" s="162">
        <v>0.23709934114913001</v>
      </c>
      <c r="Q342" s="164">
        <v>371332.85436200001</v>
      </c>
      <c r="R342" s="141">
        <v>0.30336568746100001</v>
      </c>
      <c r="S342" s="165">
        <v>22478.747387700001</v>
      </c>
      <c r="T342" s="163">
        <v>7.1364279828400004E-2</v>
      </c>
      <c r="U342" s="138">
        <v>254877.052906406</v>
      </c>
      <c r="V342" s="162">
        <v>0.19634191992577699</v>
      </c>
      <c r="W342" s="141">
        <v>1100.5049070499299</v>
      </c>
      <c r="X342" s="162">
        <v>2.0360038019488099E-2</v>
      </c>
      <c r="Y342" s="141">
        <v>19962.8943555531</v>
      </c>
      <c r="Z342" s="162">
        <v>2.03561682755409E-2</v>
      </c>
      <c r="AA342" s="164">
        <v>169687.406089</v>
      </c>
      <c r="AB342" s="141">
        <v>0.13862855543200001</v>
      </c>
      <c r="AC342" s="165">
        <v>16069.537505099999</v>
      </c>
      <c r="AD342" s="163">
        <v>5.0812965040700001E-2</v>
      </c>
      <c r="AE342" s="141">
        <v>36032.4318606991</v>
      </c>
      <c r="AF342" s="162">
        <v>2.7896477685920799E-2</v>
      </c>
    </row>
    <row r="343" spans="1:32">
      <c r="B343" s="98" t="s">
        <v>130</v>
      </c>
      <c r="C343" s="109">
        <v>1123.4443665931999</v>
      </c>
      <c r="D343" s="104">
        <v>2.1292859057463798E-2</v>
      </c>
      <c r="E343" s="101">
        <v>15854.860245625399</v>
      </c>
      <c r="F343" s="101">
        <v>2.1297604801147001E-2</v>
      </c>
      <c r="G343" s="130">
        <v>11316.895208399999</v>
      </c>
      <c r="H343" s="101">
        <v>1.3926693286900001E-2</v>
      </c>
      <c r="I343" s="130">
        <v>2101.52137318</v>
      </c>
      <c r="J343" s="101">
        <v>8.9806505758499994E-3</v>
      </c>
      <c r="K343" s="140">
        <v>17956.3816188005</v>
      </c>
      <c r="L343" s="162">
        <v>1.8271494621110301E-2</v>
      </c>
      <c r="M343" s="140">
        <v>14101.386346093601</v>
      </c>
      <c r="N343" s="162">
        <v>0.261728494146378</v>
      </c>
      <c r="O343" s="140">
        <v>198926.06837749999</v>
      </c>
      <c r="P343" s="162">
        <v>0.26167933864589898</v>
      </c>
      <c r="Q343" s="164">
        <v>297480.71394099999</v>
      </c>
      <c r="R343" s="141">
        <v>0.36608286450600003</v>
      </c>
      <c r="S343" s="165">
        <v>18898.578688099999</v>
      </c>
      <c r="T343" s="163">
        <v>8.0456234025900006E-2</v>
      </c>
      <c r="U343" s="138">
        <v>217824.6470656</v>
      </c>
      <c r="V343" s="162">
        <v>0.21846395738229599</v>
      </c>
      <c r="W343" s="140">
        <v>1270.71482146112</v>
      </c>
      <c r="X343" s="162">
        <v>2.3580381645679899E-2</v>
      </c>
      <c r="Y343" s="140">
        <v>17927.698149963198</v>
      </c>
      <c r="Z343" s="162">
        <v>2.3578487971478199E-2</v>
      </c>
      <c r="AA343" s="175">
        <v>132342.174677</v>
      </c>
      <c r="AB343" s="141">
        <v>0.16286169319800001</v>
      </c>
      <c r="AC343" s="165">
        <v>12626.287090399999</v>
      </c>
      <c r="AD343" s="163">
        <v>5.3570784965700002E-2</v>
      </c>
      <c r="AE343" s="140">
        <v>30553.9852403656</v>
      </c>
      <c r="AF343" s="162">
        <v>3.0772182400649599E-2</v>
      </c>
    </row>
    <row r="344" spans="1:32">
      <c r="B344" s="98" t="s">
        <v>131</v>
      </c>
      <c r="C344" s="107">
        <v>228.4003314764</v>
      </c>
      <c r="D344" s="104">
        <v>2.0765654078309802E-3</v>
      </c>
      <c r="E344" s="101">
        <v>2100.71271951572</v>
      </c>
      <c r="F344" s="101">
        <v>2.3090741178121198E-3</v>
      </c>
      <c r="G344" s="101">
        <v>2438.1203041399999</v>
      </c>
      <c r="H344" s="101">
        <v>3.04919867206E-3</v>
      </c>
      <c r="I344" s="101">
        <v>525.76843322800005</v>
      </c>
      <c r="J344" s="101">
        <v>1.9639985489899999E-3</v>
      </c>
      <c r="K344" s="141">
        <v>2626.48115274375</v>
      </c>
      <c r="L344" s="162">
        <v>2.22552809052513E-3</v>
      </c>
      <c r="M344" s="141">
        <v>32802.364841394403</v>
      </c>
      <c r="N344" s="162">
        <v>0.29579737777274001</v>
      </c>
      <c r="O344" s="138">
        <v>270127.127896288</v>
      </c>
      <c r="P344" s="162">
        <v>0.29427967791232901</v>
      </c>
      <c r="Q344" s="164">
        <v>332892.69053899997</v>
      </c>
      <c r="R344" s="141">
        <v>0.41632729914599997</v>
      </c>
      <c r="S344" s="165">
        <v>22562.3244959</v>
      </c>
      <c r="T344" s="163">
        <v>8.4049338064100004E-2</v>
      </c>
      <c r="U344" s="138">
        <v>292689.45239220001</v>
      </c>
      <c r="V344" s="162">
        <v>0.246432278602668</v>
      </c>
      <c r="W344" s="163">
        <v>2292.6721907821302</v>
      </c>
      <c r="X344" s="162">
        <v>2.0667655585400201E-2</v>
      </c>
      <c r="Y344" s="140">
        <v>19433.974244550602</v>
      </c>
      <c r="Z344" s="162">
        <v>2.1164358980701799E-2</v>
      </c>
      <c r="AA344" s="175">
        <v>143836.99014899999</v>
      </c>
      <c r="AB344" s="141">
        <v>0.179887592165</v>
      </c>
      <c r="AC344" s="165">
        <v>13845.8671247</v>
      </c>
      <c r="AD344" s="163">
        <v>5.1430284322299999E-2</v>
      </c>
      <c r="AE344" s="140">
        <v>33279.8413692018</v>
      </c>
      <c r="AF344" s="162">
        <v>2.80757728735034E-2</v>
      </c>
    </row>
    <row r="345" spans="1:32">
      <c r="B345" s="97" t="s">
        <v>132</v>
      </c>
      <c r="C345" s="111">
        <v>221189.993640592</v>
      </c>
      <c r="D345" s="108">
        <v>0.128151130547111</v>
      </c>
      <c r="E345" s="183">
        <v>12002465.507704699</v>
      </c>
      <c r="F345" s="184">
        <v>0.106674456837307</v>
      </c>
      <c r="G345" s="185">
        <v>3227870.1744200001</v>
      </c>
      <c r="H345" s="184">
        <v>2.0934501811100001E-2</v>
      </c>
      <c r="I345" s="184">
        <v>463915.10201999999</v>
      </c>
      <c r="J345" s="184">
        <v>2.8186837747499999E-2</v>
      </c>
      <c r="K345" s="167">
        <v>12466380.609725101</v>
      </c>
      <c r="L345" s="168">
        <v>9.6617123506767502E-2</v>
      </c>
      <c r="M345" s="169">
        <v>101742.091433618</v>
      </c>
      <c r="N345" s="168">
        <v>5.85212014824886E-2</v>
      </c>
      <c r="O345" s="149">
        <v>2255424.5450310102</v>
      </c>
      <c r="P345" s="168">
        <v>1.9963770247386201E-2</v>
      </c>
      <c r="Q345" s="170">
        <v>4647590.6760400003</v>
      </c>
      <c r="R345" s="171">
        <v>3.0142137341400001E-2</v>
      </c>
      <c r="S345" s="170">
        <v>279526.10767</v>
      </c>
      <c r="T345" s="172">
        <v>1.6938675636599999E-2</v>
      </c>
      <c r="U345" s="167">
        <v>2534950.6527013402</v>
      </c>
      <c r="V345" s="168">
        <v>1.95830984270291E-2</v>
      </c>
      <c r="W345" s="171">
        <v>9075.5214710028904</v>
      </c>
      <c r="X345" s="168">
        <v>5.2165145401500204E-3</v>
      </c>
      <c r="Y345" s="169">
        <v>213624.50458065199</v>
      </c>
      <c r="Z345" s="168">
        <v>1.8897586973427899E-3</v>
      </c>
      <c r="AA345" s="168">
        <v>3037969.3937599999</v>
      </c>
      <c r="AB345" s="172">
        <v>1.97028645902E-2</v>
      </c>
      <c r="AC345" s="173">
        <v>263730.01760700002</v>
      </c>
      <c r="AD345" s="172">
        <v>1.5921199175000001E-2</v>
      </c>
      <c r="AE345" s="149">
        <v>477354.52218743402</v>
      </c>
      <c r="AF345" s="168">
        <v>3.6905943918008098E-3</v>
      </c>
    </row>
    <row r="346" spans="1:32">
      <c r="A346">
        <v>2009</v>
      </c>
      <c r="B346" s="98" t="s">
        <v>115</v>
      </c>
      <c r="C346" s="107">
        <v>11251.484045974001</v>
      </c>
      <c r="D346" s="104">
        <v>2.7852889423752299E-2</v>
      </c>
      <c r="E346" s="102">
        <v>963877.98088357202</v>
      </c>
      <c r="F346" s="101">
        <v>2.7852889423752299E-2</v>
      </c>
      <c r="G346" s="130">
        <v>88940.679599399999</v>
      </c>
      <c r="H346" s="101">
        <v>4.13607093354E-3</v>
      </c>
      <c r="I346" s="130">
        <v>8510.8711019099992</v>
      </c>
      <c r="J346" s="182">
        <v>5.9076053697100003E-3</v>
      </c>
      <c r="K346" s="134">
        <v>972388.85198548401</v>
      </c>
      <c r="L346" s="162">
        <v>2.6967631041838101E-2</v>
      </c>
      <c r="M346" s="141">
        <v>1183.91807778977</v>
      </c>
      <c r="N346" s="162">
        <v>2.93083400506819E-3</v>
      </c>
      <c r="O346" s="140">
        <v>101422.404519152</v>
      </c>
      <c r="P346" s="162">
        <v>2.93083400506819E-3</v>
      </c>
      <c r="Q346" s="165">
        <v>54889.5036483</v>
      </c>
      <c r="R346" s="162">
        <v>2.55250842713E-3</v>
      </c>
      <c r="S346" s="176">
        <v>5119.9685673100003</v>
      </c>
      <c r="T346" s="162">
        <v>3.5590065749099998E-3</v>
      </c>
      <c r="U346" s="140">
        <v>106542.373086459</v>
      </c>
      <c r="V346" s="162">
        <v>2.9554019479381098E-3</v>
      </c>
      <c r="W346" s="162">
        <v>48.326411118484899</v>
      </c>
      <c r="X346" s="162">
        <v>1.19816379303748E-4</v>
      </c>
      <c r="Y346" s="141">
        <v>4139.96619307319</v>
      </c>
      <c r="Z346" s="162">
        <v>1.19816379303748E-4</v>
      </c>
      <c r="AA346" s="176">
        <v>1680.02129724</v>
      </c>
      <c r="AB346" s="177">
        <v>7.8124122292400002E-5</v>
      </c>
      <c r="AC346" s="134">
        <v>82.534451851900002</v>
      </c>
      <c r="AD346" s="177">
        <v>5.6733468955699997E-5</v>
      </c>
      <c r="AE346" s="141">
        <v>4222.5006449251096</v>
      </c>
      <c r="AF346" s="162">
        <v>1.17301123093173E-4</v>
      </c>
    </row>
    <row r="347" spans="1:32">
      <c r="B347" s="98" t="s">
        <v>116</v>
      </c>
      <c r="C347" s="107">
        <v>3217.3407563781998</v>
      </c>
      <c r="D347" s="104">
        <v>8.4683785525520305E-2</v>
      </c>
      <c r="E347" s="114">
        <v>259880.32320827799</v>
      </c>
      <c r="F347" s="101">
        <v>8.4684051823686296E-2</v>
      </c>
      <c r="G347" s="145">
        <v>123537.149122</v>
      </c>
      <c r="H347" s="101">
        <v>5.4272330206800003E-3</v>
      </c>
      <c r="I347" s="130">
        <v>11474.1996285</v>
      </c>
      <c r="J347" s="101">
        <v>6.568005E-3</v>
      </c>
      <c r="K347" s="140">
        <v>271354.52283679298</v>
      </c>
      <c r="L347" s="162">
        <v>5.6381031429578898E-2</v>
      </c>
      <c r="M347" s="163">
        <v>297.549120737458</v>
      </c>
      <c r="N347" s="162">
        <v>7.8301404513560404E-3</v>
      </c>
      <c r="O347" s="141">
        <v>24034.025364551599</v>
      </c>
      <c r="P347" s="162">
        <v>7.8300118787204605E-3</v>
      </c>
      <c r="Q347" s="164">
        <v>147960.48703399999</v>
      </c>
      <c r="R347" s="162">
        <v>6.5000562491499998E-3</v>
      </c>
      <c r="S347" s="165">
        <v>10313.5797547</v>
      </c>
      <c r="T347" s="162">
        <v>5.9003225916799996E-3</v>
      </c>
      <c r="U347" s="140">
        <v>34347.605119214903</v>
      </c>
      <c r="V347" s="162">
        <v>7.1226402346610098E-3</v>
      </c>
      <c r="W347" s="162">
        <v>19.377437458637701</v>
      </c>
      <c r="X347" s="162">
        <v>5.09837197820718E-4</v>
      </c>
      <c r="Y347" s="163">
        <v>1565.0826904109001</v>
      </c>
      <c r="Z347" s="162">
        <v>5.0979727709518099E-4</v>
      </c>
      <c r="AA347" s="164">
        <v>19451.208107300001</v>
      </c>
      <c r="AB347" s="162">
        <v>8.5451016872100001E-4</v>
      </c>
      <c r="AC347" s="165">
        <v>924.07662642599996</v>
      </c>
      <c r="AD347" s="162">
        <v>5.2550057719300003E-4</v>
      </c>
      <c r="AE347" s="141">
        <v>2489.1593168372301</v>
      </c>
      <c r="AF347" s="162">
        <v>5.1516837066727995E-4</v>
      </c>
    </row>
    <row r="348" spans="1:32">
      <c r="B348" s="98" t="s">
        <v>117</v>
      </c>
      <c r="C348" s="107">
        <v>2090.1346905902001</v>
      </c>
      <c r="D348" s="104">
        <v>0.115804743838462</v>
      </c>
      <c r="E348" s="114">
        <v>157712.76136316499</v>
      </c>
      <c r="F348" s="101">
        <v>0.115804043602679</v>
      </c>
      <c r="G348" s="130">
        <v>68299.216692799993</v>
      </c>
      <c r="H348" s="101">
        <v>3.5651867917299998E-3</v>
      </c>
      <c r="I348" s="130">
        <v>6934.7433188000005</v>
      </c>
      <c r="J348" s="101">
        <v>4.6504691908800001E-3</v>
      </c>
      <c r="K348" s="140">
        <v>164647.504681967</v>
      </c>
      <c r="L348" s="162">
        <v>5.7821378697244102E-2</v>
      </c>
      <c r="M348" s="162">
        <v>267.33447339513998</v>
      </c>
      <c r="N348" s="162">
        <v>1.48113484321816E-2</v>
      </c>
      <c r="O348" s="141">
        <v>20172.048211511199</v>
      </c>
      <c r="P348" s="162">
        <v>1.4811342835896199E-2</v>
      </c>
      <c r="Q348" s="164">
        <v>171097.41336400001</v>
      </c>
      <c r="R348" s="162">
        <v>8.93122419041E-3</v>
      </c>
      <c r="S348" s="165">
        <v>11228.6666026</v>
      </c>
      <c r="T348" s="163">
        <v>7.5206004870800001E-3</v>
      </c>
      <c r="U348" s="140">
        <v>31400.714814078499</v>
      </c>
      <c r="V348" s="162">
        <v>1.1000818253065E-2</v>
      </c>
      <c r="W348" s="163">
        <v>47.546417649687498</v>
      </c>
      <c r="X348" s="162">
        <v>2.6358129844968698E-3</v>
      </c>
      <c r="Y348" s="138">
        <v>3587.5501327716502</v>
      </c>
      <c r="Z348" s="162">
        <v>2.6357217822499199E-3</v>
      </c>
      <c r="AA348" s="165">
        <v>68782.236487799993</v>
      </c>
      <c r="AB348" s="162">
        <v>3.59033394623E-3</v>
      </c>
      <c r="AC348" s="176">
        <v>3545.3641226899999</v>
      </c>
      <c r="AD348" s="162">
        <v>2.36787318312E-3</v>
      </c>
      <c r="AE348" s="141">
        <v>7132.91425546133</v>
      </c>
      <c r="AF348" s="162">
        <v>2.4936718395688002E-3</v>
      </c>
    </row>
    <row r="349" spans="1:32">
      <c r="B349" s="98" t="s">
        <v>118</v>
      </c>
      <c r="C349" s="107">
        <v>1853.1450336019</v>
      </c>
      <c r="D349" s="104">
        <v>9.9925955588740803E-2</v>
      </c>
      <c r="E349" s="114">
        <v>130538.42668694499</v>
      </c>
      <c r="F349" s="101">
        <v>9.9917720420181905E-2</v>
      </c>
      <c r="G349" s="130">
        <v>78904.667837500005</v>
      </c>
      <c r="H349" s="101">
        <v>4.7362690702499998E-3</v>
      </c>
      <c r="I349" s="130">
        <v>7837.2613522900001</v>
      </c>
      <c r="J349" s="101">
        <v>5.3490654885699996E-3</v>
      </c>
      <c r="K349" s="140">
        <v>138375.68803923801</v>
      </c>
      <c r="L349" s="162">
        <v>4.9818192073464003E-2</v>
      </c>
      <c r="M349" s="163">
        <v>450.35912383569803</v>
      </c>
      <c r="N349" s="162">
        <v>2.38409016657583E-2</v>
      </c>
      <c r="O349" s="134">
        <v>31726.437324037401</v>
      </c>
      <c r="P349" s="162">
        <v>2.3840737159722101E-2</v>
      </c>
      <c r="Q349" s="164">
        <v>292401.30728800001</v>
      </c>
      <c r="R349" s="163">
        <v>1.7551349068399998E-2</v>
      </c>
      <c r="S349" s="165">
        <v>17844.106631300001</v>
      </c>
      <c r="T349" s="163">
        <v>1.2130847595000001E-2</v>
      </c>
      <c r="U349" s="140">
        <v>49570.543955305002</v>
      </c>
      <c r="V349" s="162">
        <v>1.76991323960616E-2</v>
      </c>
      <c r="W349" s="162">
        <v>83.371775564047098</v>
      </c>
      <c r="X349" s="162">
        <v>4.41618820085035E-3</v>
      </c>
      <c r="Y349" s="141">
        <v>5872.95912935858</v>
      </c>
      <c r="Z349" s="162">
        <v>4.4159108859468501E-3</v>
      </c>
      <c r="AA349" s="164">
        <v>150416.499862</v>
      </c>
      <c r="AB349" s="162">
        <v>9.0286412535099999E-3</v>
      </c>
      <c r="AC349" s="165">
        <v>8687.3704256199999</v>
      </c>
      <c r="AD349" s="162">
        <v>5.8914119714899996E-3</v>
      </c>
      <c r="AE349" s="141">
        <v>14560.329554981599</v>
      </c>
      <c r="AF349" s="162">
        <v>5.1979115931959901E-3</v>
      </c>
    </row>
    <row r="350" spans="1:32">
      <c r="B350" s="98" t="s">
        <v>119</v>
      </c>
      <c r="C350" s="107">
        <v>6006.1899042319001</v>
      </c>
      <c r="D350" s="104">
        <v>0.22065675119974801</v>
      </c>
      <c r="E350" s="102">
        <v>392698.68687710899</v>
      </c>
      <c r="F350" s="101">
        <v>0.220614324737402</v>
      </c>
      <c r="G350" s="145">
        <v>298697.39463200001</v>
      </c>
      <c r="H350" s="101">
        <v>2.0734618922899999E-2</v>
      </c>
      <c r="I350" s="130">
        <v>27739.419575299999</v>
      </c>
      <c r="J350" s="101">
        <v>1.9379768143299999E-2</v>
      </c>
      <c r="K350" s="140">
        <v>420438.10645245301</v>
      </c>
      <c r="L350" s="162">
        <v>0.13050275741636899</v>
      </c>
      <c r="M350" s="163">
        <v>622.21920171290697</v>
      </c>
      <c r="N350" s="162">
        <v>2.3241526055669402E-2</v>
      </c>
      <c r="O350" s="138">
        <v>40692.213338242997</v>
      </c>
      <c r="P350" s="162">
        <v>2.324264245405E-2</v>
      </c>
      <c r="Q350" s="164">
        <v>219192.83721299999</v>
      </c>
      <c r="R350" s="141">
        <v>1.5215651949699999E-2</v>
      </c>
      <c r="S350" s="165">
        <v>13730.588565100001</v>
      </c>
      <c r="T350" s="162">
        <v>9.5734594948000008E-3</v>
      </c>
      <c r="U350" s="140">
        <v>54422.801903327199</v>
      </c>
      <c r="V350" s="162">
        <v>1.7043353313762E-2</v>
      </c>
      <c r="W350" s="163">
        <v>62.043223536804</v>
      </c>
      <c r="X350" s="162">
        <v>2.312785229639E-3</v>
      </c>
      <c r="Y350" s="138">
        <v>4055.5746422543798</v>
      </c>
      <c r="Z350" s="162">
        <v>2.3117768015761698E-3</v>
      </c>
      <c r="AA350" s="164">
        <v>203828.47808999999</v>
      </c>
      <c r="AB350" s="163">
        <v>1.41491449014E-2</v>
      </c>
      <c r="AC350" s="165">
        <v>13627.674049499999</v>
      </c>
      <c r="AD350" s="140">
        <v>9.4704887289600009E-3</v>
      </c>
      <c r="AE350" s="140">
        <v>17683.2486917311</v>
      </c>
      <c r="AF350" s="162">
        <v>5.5499169244657403E-3</v>
      </c>
    </row>
    <row r="351" spans="1:32">
      <c r="B351" s="98" t="s">
        <v>120</v>
      </c>
      <c r="C351" s="112">
        <v>20846.4067908129</v>
      </c>
      <c r="D351" s="104">
        <v>0.485316761962101</v>
      </c>
      <c r="E351" s="102">
        <v>1260623.7679417201</v>
      </c>
      <c r="F351" s="101">
        <v>0.48530538106024901</v>
      </c>
      <c r="G351" s="145">
        <v>521574.54219499999</v>
      </c>
      <c r="H351" s="101">
        <v>4.2086947235999997E-2</v>
      </c>
      <c r="I351" s="130">
        <v>61253.996846299997</v>
      </c>
      <c r="J351" s="101">
        <v>4.3889199639200002E-2</v>
      </c>
      <c r="K351" s="138">
        <v>1321877.7647879899</v>
      </c>
      <c r="L351" s="162">
        <v>0.32927034679932898</v>
      </c>
      <c r="M351" s="163">
        <v>688.30181152315504</v>
      </c>
      <c r="N351" s="162">
        <v>1.66362183400851E-2</v>
      </c>
      <c r="O351" s="140">
        <v>41625.088229880697</v>
      </c>
      <c r="P351" s="162">
        <v>1.6636661839151402E-2</v>
      </c>
      <c r="Q351" s="164">
        <v>218259.09828899999</v>
      </c>
      <c r="R351" s="163">
        <v>1.76117407157E-2</v>
      </c>
      <c r="S351" s="165">
        <v>13737.6378446</v>
      </c>
      <c r="T351" s="163">
        <v>9.8154095190999997E-3</v>
      </c>
      <c r="U351" s="140">
        <v>55362.726074510902</v>
      </c>
      <c r="V351" s="162">
        <v>1.4121867549076199E-2</v>
      </c>
      <c r="W351" s="162">
        <v>98.159438140689602</v>
      </c>
      <c r="X351" s="162">
        <v>2.37139792533959E-3</v>
      </c>
      <c r="Y351" s="163">
        <v>5935.67604692451</v>
      </c>
      <c r="Z351" s="162">
        <v>2.3712532669745898E-3</v>
      </c>
      <c r="AA351" s="164">
        <v>249512.21056599999</v>
      </c>
      <c r="AB351" s="163">
        <v>2.0133618176400001E-2</v>
      </c>
      <c r="AC351" s="165">
        <v>18714.170383699999</v>
      </c>
      <c r="AD351" s="163">
        <v>1.33291016854E-2</v>
      </c>
      <c r="AE351" s="141">
        <v>24649.846430628601</v>
      </c>
      <c r="AF351" s="162">
        <v>6.3005741613218601E-3</v>
      </c>
    </row>
    <row r="352" spans="1:32">
      <c r="B352" s="98" t="s">
        <v>121</v>
      </c>
      <c r="C352" s="112">
        <v>33554.652305165197</v>
      </c>
      <c r="D352" s="104">
        <v>0.60854605843979004</v>
      </c>
      <c r="E352" s="115">
        <v>1865915.27803861</v>
      </c>
      <c r="F352" s="101">
        <v>0.60855715727246795</v>
      </c>
      <c r="G352" s="145">
        <v>597479.22815800004</v>
      </c>
      <c r="H352" s="101">
        <v>5.7406883571899998E-2</v>
      </c>
      <c r="I352" s="130">
        <v>80066.103074900006</v>
      </c>
      <c r="J352" s="101">
        <v>6.1557400592899998E-2</v>
      </c>
      <c r="K352" s="138">
        <v>1945981.3811135001</v>
      </c>
      <c r="L352" s="162">
        <v>0.44455928594859501</v>
      </c>
      <c r="M352" s="163">
        <v>977.85746485093705</v>
      </c>
      <c r="N352" s="162">
        <v>1.7851062970550099E-2</v>
      </c>
      <c r="O352" s="141">
        <v>54374.231727275699</v>
      </c>
      <c r="P352" s="162">
        <v>1.78504828820415E-2</v>
      </c>
      <c r="Q352" s="164">
        <v>218902.21645199999</v>
      </c>
      <c r="R352" s="141">
        <v>2.10325153412E-2</v>
      </c>
      <c r="S352" s="165">
        <v>13699.8267904</v>
      </c>
      <c r="T352" s="163">
        <v>1.05078841184E-2</v>
      </c>
      <c r="U352" s="140">
        <v>68074.058517658705</v>
      </c>
      <c r="V352" s="162">
        <v>1.5632080373767201E-2</v>
      </c>
      <c r="W352" s="162">
        <v>102.630313342975</v>
      </c>
      <c r="X352" s="162">
        <v>1.87469328368155E-3</v>
      </c>
      <c r="Y352" s="141">
        <v>5706.74715045628</v>
      </c>
      <c r="Z352" s="162">
        <v>1.8746125441760301E-3</v>
      </c>
      <c r="AA352" s="164">
        <v>267906.35144400003</v>
      </c>
      <c r="AB352" s="163">
        <v>2.5740875433E-2</v>
      </c>
      <c r="AC352" s="165">
        <v>21851.9149168</v>
      </c>
      <c r="AD352" s="163">
        <v>1.6724335734799999E-2</v>
      </c>
      <c r="AE352" s="140">
        <v>27558.6620672877</v>
      </c>
      <c r="AF352" s="162">
        <v>6.3438133877201297E-3</v>
      </c>
    </row>
    <row r="353" spans="1:32">
      <c r="B353" s="98" t="s">
        <v>122</v>
      </c>
      <c r="C353" s="107">
        <v>36852.3706549446</v>
      </c>
      <c r="D353" s="104">
        <v>0.61556447665865299</v>
      </c>
      <c r="E353" s="102">
        <v>1870706.27590593</v>
      </c>
      <c r="F353" s="101">
        <v>0.61557312022530897</v>
      </c>
      <c r="G353" s="145">
        <v>539921.441888</v>
      </c>
      <c r="H353" s="101">
        <v>6.1989541257500003E-2</v>
      </c>
      <c r="I353" s="130">
        <v>86610.054755799996</v>
      </c>
      <c r="J353" s="101">
        <v>7.1077460611799995E-2</v>
      </c>
      <c r="K353" s="138">
        <v>1957316.3306616801</v>
      </c>
      <c r="L353" s="162">
        <v>0.45868599704385599</v>
      </c>
      <c r="M353" s="141">
        <v>1355.23919141487</v>
      </c>
      <c r="N353" s="162">
        <v>2.2741825790412298E-2</v>
      </c>
      <c r="O353" s="140">
        <v>68791.909162440206</v>
      </c>
      <c r="P353" s="162">
        <v>2.27411163366079E-2</v>
      </c>
      <c r="Q353" s="164">
        <v>233491.98837000001</v>
      </c>
      <c r="R353" s="141">
        <v>2.6807720571100001E-2</v>
      </c>
      <c r="S353" s="165">
        <v>14758.988588099999</v>
      </c>
      <c r="T353" s="163">
        <v>1.2118060564099999E-2</v>
      </c>
      <c r="U353" s="140">
        <v>83550.897750585602</v>
      </c>
      <c r="V353" s="162">
        <v>1.9658284735720299E-2</v>
      </c>
      <c r="W353" s="162">
        <v>113.91437692640901</v>
      </c>
      <c r="X353" s="162">
        <v>1.90893364307406E-3</v>
      </c>
      <c r="Y353" s="141">
        <v>5783.6107192790696</v>
      </c>
      <c r="Z353" s="162">
        <v>1.9093105211287901E-3</v>
      </c>
      <c r="AA353" s="164">
        <v>276057.43176000001</v>
      </c>
      <c r="AB353" s="163">
        <v>3.1694759731900002E-2</v>
      </c>
      <c r="AC353" s="165">
        <v>23911.941384599999</v>
      </c>
      <c r="AD353" s="163">
        <v>1.9589390646400001E-2</v>
      </c>
      <c r="AE353" s="138">
        <v>29695.5521038597</v>
      </c>
      <c r="AF353" s="162">
        <v>7.0239316822391703E-3</v>
      </c>
    </row>
    <row r="354" spans="1:32">
      <c r="B354" s="98" t="s">
        <v>123</v>
      </c>
      <c r="C354" s="112">
        <v>31611.88415066</v>
      </c>
      <c r="D354" s="104">
        <v>0.56818455000746304</v>
      </c>
      <c r="E354" s="102">
        <v>1450912.9565856699</v>
      </c>
      <c r="F354" s="101">
        <v>0.56818833113016098</v>
      </c>
      <c r="G354" s="145">
        <v>376046.113763</v>
      </c>
      <c r="H354" s="101">
        <v>5.3342279419099997E-2</v>
      </c>
      <c r="I354" s="101">
        <v>66878.227453700005</v>
      </c>
      <c r="J354" s="101">
        <v>6.4039663690799997E-2</v>
      </c>
      <c r="K354" s="134">
        <v>1517791.1840394</v>
      </c>
      <c r="L354" s="162">
        <v>0.42196395275234799</v>
      </c>
      <c r="M354" s="141">
        <v>2175.7393023357999</v>
      </c>
      <c r="N354" s="162">
        <v>3.8449619141450501E-2</v>
      </c>
      <c r="O354" s="140">
        <v>99859.057045815003</v>
      </c>
      <c r="P354" s="162">
        <v>3.8448895226216501E-2</v>
      </c>
      <c r="Q354" s="164">
        <v>338239.84275399998</v>
      </c>
      <c r="R354" s="163">
        <v>4.7979409306199997E-2</v>
      </c>
      <c r="S354" s="165">
        <v>17761.666192799999</v>
      </c>
      <c r="T354" s="163">
        <v>1.7078906495100001E-2</v>
      </c>
      <c r="U354" s="140">
        <v>117620.723238576</v>
      </c>
      <c r="V354" s="162">
        <v>3.2361959331500399E-2</v>
      </c>
      <c r="W354" s="163">
        <v>236.18759636847599</v>
      </c>
      <c r="X354" s="162">
        <v>4.1715347050247696E-3</v>
      </c>
      <c r="Y354" s="140">
        <v>10840.601580238799</v>
      </c>
      <c r="Z354" s="162">
        <v>4.1716074928520603E-3</v>
      </c>
      <c r="AA354" s="164">
        <v>272031.29881599999</v>
      </c>
      <c r="AB354" s="163">
        <v>3.8587713418300001E-2</v>
      </c>
      <c r="AC354" s="165">
        <v>24866.048205499999</v>
      </c>
      <c r="AD354" s="163">
        <v>2.38444305713E-2</v>
      </c>
      <c r="AE354" s="140">
        <v>35706.649785777598</v>
      </c>
      <c r="AF354" s="162">
        <v>9.8696445429579099E-3</v>
      </c>
    </row>
    <row r="355" spans="1:32">
      <c r="B355" s="98" t="s">
        <v>124</v>
      </c>
      <c r="C355" s="112">
        <v>22977.098119597398</v>
      </c>
      <c r="D355" s="104">
        <v>0.45809056510754997</v>
      </c>
      <c r="E355" s="102">
        <v>943572.09797234903</v>
      </c>
      <c r="F355" s="101">
        <v>0.458091289321576</v>
      </c>
      <c r="G355" s="145">
        <v>229858.43263600001</v>
      </c>
      <c r="H355" s="101">
        <v>4.1347597610699997E-2</v>
      </c>
      <c r="I355" s="130">
        <v>47822.444814399998</v>
      </c>
      <c r="J355" s="101">
        <v>5.3521427429500001E-2</v>
      </c>
      <c r="K355" s="138">
        <v>991394.54278673301</v>
      </c>
      <c r="L355" s="162">
        <v>0.33493980384641198</v>
      </c>
      <c r="M355" s="141">
        <v>3189.7560590174598</v>
      </c>
      <c r="N355" s="162">
        <v>6.2858886318205201E-2</v>
      </c>
      <c r="O355" s="134">
        <v>130990.291643401</v>
      </c>
      <c r="P355" s="162">
        <v>6.2859208504354294E-2</v>
      </c>
      <c r="Q355" s="164">
        <v>356674.74538899999</v>
      </c>
      <c r="R355" s="163">
        <v>6.4159706570000002E-2</v>
      </c>
      <c r="S355" s="164">
        <v>18772.1300367</v>
      </c>
      <c r="T355" s="163">
        <v>2.10221658473E-2</v>
      </c>
      <c r="U355" s="140">
        <v>149762.42168008699</v>
      </c>
      <c r="V355" s="162">
        <v>5.0277119438623299E-2</v>
      </c>
      <c r="W355" s="163">
        <v>371.93719222519798</v>
      </c>
      <c r="X355" s="162">
        <v>7.32642257238518E-3</v>
      </c>
      <c r="Y355" s="141">
        <v>15274.069117680099</v>
      </c>
      <c r="Z355" s="162">
        <v>7.3265203096077296E-3</v>
      </c>
      <c r="AA355" s="164">
        <v>266602.15632000001</v>
      </c>
      <c r="AB355" s="163">
        <v>4.7957149796599999E-2</v>
      </c>
      <c r="AC355" s="165">
        <v>25453.941449800001</v>
      </c>
      <c r="AD355" s="141">
        <v>2.8401154415100001E-2</v>
      </c>
      <c r="AE355" s="141">
        <v>40728.010567529403</v>
      </c>
      <c r="AF355" s="162">
        <v>1.3737449386488999E-2</v>
      </c>
    </row>
    <row r="356" spans="1:32">
      <c r="B356" s="98" t="s">
        <v>125</v>
      </c>
      <c r="C356" s="107">
        <v>13347.916453793499</v>
      </c>
      <c r="D356" s="104">
        <v>0.30090762814382499</v>
      </c>
      <c r="E356" s="102">
        <v>484593.917796675</v>
      </c>
      <c r="F356" s="101">
        <v>0.30090762814382499</v>
      </c>
      <c r="G356" s="145">
        <v>119630.79440300001</v>
      </c>
      <c r="H356" s="101">
        <v>2.8117072947099999E-2</v>
      </c>
      <c r="I356" s="101">
        <v>25421.050371400001</v>
      </c>
      <c r="J356" s="101">
        <v>3.4837550799799999E-2</v>
      </c>
      <c r="K356" s="138">
        <v>510014.96816809702</v>
      </c>
      <c r="L356" s="162">
        <v>0.21725161096119899</v>
      </c>
      <c r="M356" s="141">
        <v>4784.9686421076103</v>
      </c>
      <c r="N356" s="162">
        <v>0.10525767305656999</v>
      </c>
      <c r="O356" s="140">
        <v>173717.50181685999</v>
      </c>
      <c r="P356" s="162">
        <v>0.10525767305656999</v>
      </c>
      <c r="Q356" s="164">
        <v>357707.04800900002</v>
      </c>
      <c r="R356" s="163">
        <v>8.4072601062100003E-2</v>
      </c>
      <c r="S356" s="165">
        <v>19265.412179899999</v>
      </c>
      <c r="T356" s="163">
        <v>2.64046318915E-2</v>
      </c>
      <c r="U356" s="140">
        <v>192982.91399679199</v>
      </c>
      <c r="V356" s="162">
        <v>8.0951836732845006E-2</v>
      </c>
      <c r="W356" s="138">
        <v>589.09110754646997</v>
      </c>
      <c r="X356" s="162">
        <v>1.29488157203889E-2</v>
      </c>
      <c r="Y356" s="141">
        <v>21386.8560485329</v>
      </c>
      <c r="Z356" s="162">
        <v>1.29488157203889E-2</v>
      </c>
      <c r="AA356" s="164">
        <v>256094.92943300001</v>
      </c>
      <c r="AB356" s="163">
        <v>6.0190552893099998E-2</v>
      </c>
      <c r="AC356" s="165">
        <v>24899.582731400002</v>
      </c>
      <c r="AD356" s="163">
        <v>3.39780699119E-2</v>
      </c>
      <c r="AE356" s="140">
        <v>46286.438779913798</v>
      </c>
      <c r="AF356" s="162">
        <v>1.9522206740859201E-2</v>
      </c>
    </row>
    <row r="357" spans="1:32">
      <c r="B357" s="98" t="s">
        <v>126</v>
      </c>
      <c r="C357" s="107">
        <v>7066.3201987151997</v>
      </c>
      <c r="D357" s="104">
        <v>0.166247720652936</v>
      </c>
      <c r="E357" s="114">
        <v>222945.79569897699</v>
      </c>
      <c r="F357" s="101">
        <v>0.16624951534909699</v>
      </c>
      <c r="G357" s="145">
        <v>71413.177467999994</v>
      </c>
      <c r="H357" s="101">
        <v>2.15274823298E-2</v>
      </c>
      <c r="I357" s="101">
        <v>14313.800730499999</v>
      </c>
      <c r="J357" s="101">
        <v>2.3601329422100002E-2</v>
      </c>
      <c r="K357" s="138">
        <v>237259.59642951199</v>
      </c>
      <c r="L357" s="162">
        <v>0.121266204975084</v>
      </c>
      <c r="M357" s="163">
        <v>6154.43773173504</v>
      </c>
      <c r="N357" s="162">
        <v>0.14096577251449299</v>
      </c>
      <c r="O357" s="140">
        <v>194176.75004416399</v>
      </c>
      <c r="P357" s="162">
        <v>0.14096811081562499</v>
      </c>
      <c r="Q357" s="164">
        <v>382796.79803399998</v>
      </c>
      <c r="R357" s="141">
        <v>0.115393960386</v>
      </c>
      <c r="S357" s="165">
        <v>21320.655861899999</v>
      </c>
      <c r="T357" s="163">
        <v>3.5088622595900003E-2</v>
      </c>
      <c r="U357" s="140">
        <v>215497.40590602899</v>
      </c>
      <c r="V357" s="162">
        <v>0.10830762572496801</v>
      </c>
      <c r="W357" s="141">
        <v>623.461430964648</v>
      </c>
      <c r="X357" s="162">
        <v>1.4271368221939701E-2</v>
      </c>
      <c r="Y357" s="141">
        <v>19670.524608634001</v>
      </c>
      <c r="Z357" s="162">
        <v>1.4271522996144301E-2</v>
      </c>
      <c r="AA357" s="164">
        <v>250130.06462399999</v>
      </c>
      <c r="AB357" s="163">
        <v>7.5401626589599993E-2</v>
      </c>
      <c r="AC357" s="165">
        <v>24207.639454100001</v>
      </c>
      <c r="AD357" s="163">
        <v>3.9650139530000003E-2</v>
      </c>
      <c r="AE357" s="140">
        <v>43878.164062777498</v>
      </c>
      <c r="AF357" s="162">
        <v>2.2181521585622501E-2</v>
      </c>
    </row>
    <row r="358" spans="1:32">
      <c r="B358" s="98" t="s">
        <v>127</v>
      </c>
      <c r="C358" s="107">
        <v>3808.3591504558999</v>
      </c>
      <c r="D358" s="104">
        <v>9.1081970730588394E-2</v>
      </c>
      <c r="E358" s="114">
        <v>102522.15197356199</v>
      </c>
      <c r="F358" s="101">
        <v>9.1080847463950607E-2</v>
      </c>
      <c r="G358" s="130">
        <v>40849.816249900003</v>
      </c>
      <c r="H358" s="101">
        <v>1.8350749110400001E-2</v>
      </c>
      <c r="I358" s="115">
        <v>7763.8114038499998</v>
      </c>
      <c r="J358" s="101">
        <v>1.7189697311999999E-2</v>
      </c>
      <c r="K358" s="140">
        <v>110285.963377408</v>
      </c>
      <c r="L358" s="162">
        <v>6.9594119900805607E-2</v>
      </c>
      <c r="M358" s="141">
        <v>8076.7250021461496</v>
      </c>
      <c r="N358" s="162">
        <v>0.188263698293754</v>
      </c>
      <c r="O358" s="138">
        <v>217427.38819520199</v>
      </c>
      <c r="P358" s="162">
        <v>0.18826121946862701</v>
      </c>
      <c r="Q358" s="164">
        <v>362828.12657600001</v>
      </c>
      <c r="R358" s="141">
        <v>0.16299138387199999</v>
      </c>
      <c r="S358" s="165">
        <v>20806.566131</v>
      </c>
      <c r="T358" s="163">
        <v>4.5947964351299997E-2</v>
      </c>
      <c r="U358" s="138">
        <v>238233.95432621299</v>
      </c>
      <c r="V358" s="162">
        <v>0.147797575645883</v>
      </c>
      <c r="W358" s="141">
        <v>793.58760095362504</v>
      </c>
      <c r="X358" s="162">
        <v>1.84899043360593E-2</v>
      </c>
      <c r="Y358" s="141">
        <v>21363.1672121314</v>
      </c>
      <c r="Z358" s="162">
        <v>1.8489311118378801E-2</v>
      </c>
      <c r="AA358" s="164">
        <v>208854.64054600001</v>
      </c>
      <c r="AB358" s="138">
        <v>9.3822670763400007E-2</v>
      </c>
      <c r="AC358" s="165">
        <v>20043.518490999999</v>
      </c>
      <c r="AD358" s="163">
        <v>4.4055694498600001E-2</v>
      </c>
      <c r="AE358" s="141">
        <v>41406.685703127303</v>
      </c>
      <c r="AF358" s="162">
        <v>2.58181295602215E-2</v>
      </c>
    </row>
    <row r="359" spans="1:32">
      <c r="B359" s="98" t="s">
        <v>128</v>
      </c>
      <c r="C359" s="107">
        <v>2663.9403380259</v>
      </c>
      <c r="D359" s="104">
        <v>5.63366912397118E-2</v>
      </c>
      <c r="E359" s="101">
        <v>59758.221313111797</v>
      </c>
      <c r="F359" s="101">
        <v>5.633641019538E-2</v>
      </c>
      <c r="G359" s="130">
        <v>29018.676801400001</v>
      </c>
      <c r="H359" s="101">
        <v>1.69990407288E-2</v>
      </c>
      <c r="I359" s="145">
        <v>5374.6956338</v>
      </c>
      <c r="J359" s="101">
        <v>1.37805667411E-2</v>
      </c>
      <c r="K359" s="140">
        <v>65132.916946911202</v>
      </c>
      <c r="L359" s="162">
        <v>4.4681824899451703E-2</v>
      </c>
      <c r="M359" s="141">
        <v>10350.131757514901</v>
      </c>
      <c r="N359" s="162">
        <v>0.213408147460034</v>
      </c>
      <c r="O359" s="140">
        <v>232166.09285974901</v>
      </c>
      <c r="P359" s="162">
        <v>0.21339775928288901</v>
      </c>
      <c r="Q359" s="164">
        <v>392467.63242400001</v>
      </c>
      <c r="R359" s="141">
        <v>0.229906338302</v>
      </c>
      <c r="S359" s="165">
        <v>23027.875057199999</v>
      </c>
      <c r="T359" s="163">
        <v>5.8835347551900001E-2</v>
      </c>
      <c r="U359" s="138">
        <v>255193.96791692701</v>
      </c>
      <c r="V359" s="162">
        <v>0.17212429240827501</v>
      </c>
      <c r="W359" s="163">
        <v>1218.1453715938301</v>
      </c>
      <c r="X359" s="162">
        <v>2.50784733161151E-2</v>
      </c>
      <c r="Y359" s="140">
        <v>27324.298819698601</v>
      </c>
      <c r="Z359" s="162">
        <v>2.5077093891564001E-2</v>
      </c>
      <c r="AA359" s="164">
        <v>197396.43276200001</v>
      </c>
      <c r="AB359" s="141">
        <v>0.11563420563</v>
      </c>
      <c r="AC359" s="165">
        <v>18747.253489300001</v>
      </c>
      <c r="AD359" s="163">
        <v>4.7703363371099997E-2</v>
      </c>
      <c r="AE359" s="140">
        <v>46071.5523089575</v>
      </c>
      <c r="AF359" s="162">
        <v>3.11872890776708E-2</v>
      </c>
    </row>
    <row r="360" spans="1:32">
      <c r="B360" s="98" t="s">
        <v>129</v>
      </c>
      <c r="C360" s="107">
        <v>1769.9141722928</v>
      </c>
      <c r="D360" s="104">
        <v>3.3350804964935102E-2</v>
      </c>
      <c r="E360" s="101">
        <v>32104.257454236598</v>
      </c>
      <c r="F360" s="101">
        <v>3.3352113370717501E-2</v>
      </c>
      <c r="G360" s="130">
        <v>19049.687889299999</v>
      </c>
      <c r="H360" s="101">
        <v>1.51546862719E-2</v>
      </c>
      <c r="I360" s="101">
        <v>3532.5853035599998</v>
      </c>
      <c r="J360" s="101">
        <v>1.09883455997E-2</v>
      </c>
      <c r="K360" s="141">
        <v>35636.842757792001</v>
      </c>
      <c r="L360" s="162">
        <v>2.7612218773390901E-2</v>
      </c>
      <c r="M360" s="140">
        <v>12913.916877637599</v>
      </c>
      <c r="N360" s="162">
        <v>0.237504676994368</v>
      </c>
      <c r="O360" s="140">
        <v>234217.50869761099</v>
      </c>
      <c r="P360" s="162">
        <v>0.23748837210770599</v>
      </c>
      <c r="Q360" s="164">
        <v>381287.30513699999</v>
      </c>
      <c r="R360" s="141">
        <v>0.30332718979500001</v>
      </c>
      <c r="S360" s="165">
        <v>23132.653879099998</v>
      </c>
      <c r="T360" s="163">
        <v>7.16270970802E-2</v>
      </c>
      <c r="U360" s="138">
        <v>257350.16257671101</v>
      </c>
      <c r="V360" s="162">
        <v>0.19613001571918601</v>
      </c>
      <c r="W360" s="141">
        <v>1128.9778870535799</v>
      </c>
      <c r="X360" s="162">
        <v>2.0746269279036299E-2</v>
      </c>
      <c r="Y360" s="141">
        <v>20474.506012196998</v>
      </c>
      <c r="Z360" s="162">
        <v>2.0743266419282098E-2</v>
      </c>
      <c r="AA360" s="164">
        <v>176208.32344800001</v>
      </c>
      <c r="AB360" s="141">
        <v>0.140179822738</v>
      </c>
      <c r="AC360" s="165">
        <v>16708.068645899999</v>
      </c>
      <c r="AD360" s="163">
        <v>5.15380327291E-2</v>
      </c>
      <c r="AE360" s="141">
        <v>37182.5746580716</v>
      </c>
      <c r="AF360" s="162">
        <v>2.8477040050599998E-2</v>
      </c>
    </row>
    <row r="361" spans="1:32">
      <c r="B361" s="98" t="s">
        <v>130</v>
      </c>
      <c r="C361" s="107">
        <v>1081.3047458676999</v>
      </c>
      <c r="D361" s="104">
        <v>2.0431035307649999E-2</v>
      </c>
      <c r="E361" s="101">
        <v>15253.860157732899</v>
      </c>
      <c r="F361" s="101">
        <v>2.0434204902777298E-2</v>
      </c>
      <c r="G361" s="130">
        <v>11354.701469199999</v>
      </c>
      <c r="H361" s="101">
        <v>1.3658626310600001E-2</v>
      </c>
      <c r="I361" s="130">
        <v>2062.50706167</v>
      </c>
      <c r="J361" s="101">
        <v>8.6159470528700006E-3</v>
      </c>
      <c r="K361" s="140">
        <v>17316.3672193981</v>
      </c>
      <c r="L361" s="162">
        <v>1.7491560460378499E-2</v>
      </c>
      <c r="M361" s="140">
        <v>14115.738593644601</v>
      </c>
      <c r="N361" s="162">
        <v>0.26129635064723</v>
      </c>
      <c r="O361" s="140">
        <v>199070.325582922</v>
      </c>
      <c r="P361" s="162">
        <v>0.26126071110976401</v>
      </c>
      <c r="Q361" s="164">
        <v>304669.75906700001</v>
      </c>
      <c r="R361" s="141">
        <v>0.36648872453199999</v>
      </c>
      <c r="S361" s="165">
        <v>19399.262432899999</v>
      </c>
      <c r="T361" s="163">
        <v>8.0798584882899996E-2</v>
      </c>
      <c r="U361" s="138">
        <v>218469.58801580401</v>
      </c>
      <c r="V361" s="162">
        <v>0.21759194864793499</v>
      </c>
      <c r="W361" s="140">
        <v>1291.79296195136</v>
      </c>
      <c r="X361" s="162">
        <v>2.39049803639887E-2</v>
      </c>
      <c r="Y361" s="140">
        <v>18219.168997225101</v>
      </c>
      <c r="Z361" s="162">
        <v>2.3903522040442601E-2</v>
      </c>
      <c r="AA361" s="175">
        <v>136926.71599</v>
      </c>
      <c r="AB361" s="141">
        <v>0.16470980818200001</v>
      </c>
      <c r="AC361" s="165">
        <v>13065.548670599999</v>
      </c>
      <c r="AD361" s="163">
        <v>5.4233907806499997E-2</v>
      </c>
      <c r="AE361" s="140">
        <v>31284.717667835601</v>
      </c>
      <c r="AF361" s="162">
        <v>3.1286574471913103E-2</v>
      </c>
    </row>
    <row r="362" spans="1:32">
      <c r="B362" s="98" t="s">
        <v>131</v>
      </c>
      <c r="C362" s="107">
        <v>223.3371012943</v>
      </c>
      <c r="D362" s="104">
        <v>2.0123707920765501E-3</v>
      </c>
      <c r="E362" s="101">
        <v>2051.2204968371998</v>
      </c>
      <c r="F362" s="101">
        <v>2.2415381116464099E-3</v>
      </c>
      <c r="G362" s="101">
        <v>2517.5405643099998</v>
      </c>
      <c r="H362" s="101">
        <v>3.0847672523499998E-3</v>
      </c>
      <c r="I362" s="130">
        <v>527.44345265499999</v>
      </c>
      <c r="J362" s="101">
        <v>1.9317449051699999E-3</v>
      </c>
      <c r="K362" s="141">
        <v>2578.6639494924102</v>
      </c>
      <c r="L362" s="162">
        <v>2.1655520644363901E-3</v>
      </c>
      <c r="M362" s="141">
        <v>32780.551814460603</v>
      </c>
      <c r="N362" s="162">
        <v>0.292971860335907</v>
      </c>
      <c r="O362" s="138">
        <v>269063.13545927999</v>
      </c>
      <c r="P362" s="162">
        <v>0.29143486984181699</v>
      </c>
      <c r="Q362" s="164">
        <v>341486.73686900001</v>
      </c>
      <c r="R362" s="141">
        <v>0.41842704289400001</v>
      </c>
      <c r="S362" s="165">
        <v>23206.192589300001</v>
      </c>
      <c r="T362" s="163">
        <v>8.4750997114600005E-2</v>
      </c>
      <c r="U362" s="138">
        <v>292269.32804859499</v>
      </c>
      <c r="V362" s="162">
        <v>0.243894465670871</v>
      </c>
      <c r="W362" s="163">
        <v>2325.7510154456299</v>
      </c>
      <c r="X362" s="162">
        <v>2.0778746114810301E-2</v>
      </c>
      <c r="Y362" s="140">
        <v>19649.5368479563</v>
      </c>
      <c r="Z362" s="162">
        <v>2.1274663779194201E-2</v>
      </c>
      <c r="AA362" s="175">
        <v>148663.963411</v>
      </c>
      <c r="AB362" s="141">
        <v>0.182159405296</v>
      </c>
      <c r="AC362" s="165">
        <v>14324.0328651</v>
      </c>
      <c r="AD362" s="163">
        <v>5.2162097781500001E-2</v>
      </c>
      <c r="AE362" s="140">
        <v>33973.569713067802</v>
      </c>
      <c r="AF362" s="162">
        <v>2.8404031599521502E-2</v>
      </c>
    </row>
    <row r="363" spans="1:32">
      <c r="B363" s="97" t="s">
        <v>132</v>
      </c>
      <c r="C363" s="111">
        <v>214061.86922322301</v>
      </c>
      <c r="D363" s="108">
        <v>0.12542249379961201</v>
      </c>
      <c r="E363" s="183">
        <v>11425448.1361463</v>
      </c>
      <c r="F363" s="184">
        <v>0.103153531744769</v>
      </c>
      <c r="G363" s="185">
        <v>3242126.7479699999</v>
      </c>
      <c r="H363" s="184">
        <v>2.0412424548500001E-2</v>
      </c>
      <c r="I363" s="184">
        <v>466502.25146900001</v>
      </c>
      <c r="J363" s="184">
        <v>2.7664887189600001E-2</v>
      </c>
      <c r="K363" s="167">
        <v>11891950.387615699</v>
      </c>
      <c r="L363" s="168">
        <v>9.3137781417135607E-2</v>
      </c>
      <c r="M363" s="169">
        <v>101736.786810248</v>
      </c>
      <c r="N363" s="168">
        <v>5.9161789908409902E-2</v>
      </c>
      <c r="O363" s="149">
        <v>2251978.6360269701</v>
      </c>
      <c r="P363" s="168">
        <v>2.0240528031161401E-2</v>
      </c>
      <c r="Q363" s="170">
        <v>4774352.8459200002</v>
      </c>
      <c r="R363" s="171">
        <v>3.0059256627999999E-2</v>
      </c>
      <c r="S363" s="170">
        <v>287227.92694099998</v>
      </c>
      <c r="T363" s="172">
        <v>1.69892603825E-2</v>
      </c>
      <c r="U363" s="167">
        <v>2539206.5629676702</v>
      </c>
      <c r="V363" s="168">
        <v>1.9816861925110701E-2</v>
      </c>
      <c r="W363" s="171">
        <v>9220.1429364204305</v>
      </c>
      <c r="X363" s="168">
        <v>5.3578084149021703E-3</v>
      </c>
      <c r="Y363" s="169">
        <v>216607.125398373</v>
      </c>
      <c r="Z363" s="168">
        <v>1.9456495082666901E-3</v>
      </c>
      <c r="AA363" s="168">
        <v>3150542.9629600001</v>
      </c>
      <c r="AB363" s="172">
        <v>1.9835778157200001E-2</v>
      </c>
      <c r="AC363" s="173">
        <v>273660.68036400003</v>
      </c>
      <c r="AD363" s="172">
        <v>1.61270839681E-2</v>
      </c>
      <c r="AE363" s="149">
        <v>490267.80576232099</v>
      </c>
      <c r="AF363" s="168">
        <v>3.8295777458850302E-3</v>
      </c>
    </row>
    <row r="364" spans="1:32">
      <c r="A364">
        <v>2010</v>
      </c>
      <c r="B364" s="98" t="s">
        <v>115</v>
      </c>
      <c r="C364" s="109">
        <v>10583.727011045199</v>
      </c>
      <c r="D364" s="104">
        <v>2.7023460241043799E-2</v>
      </c>
      <c r="E364" s="102">
        <v>906623.58006307704</v>
      </c>
      <c r="F364" s="101">
        <v>2.7023597287551201E-2</v>
      </c>
      <c r="G364" s="130">
        <v>84472.701737900003</v>
      </c>
      <c r="H364" s="101">
        <v>3.8257409358500001E-3</v>
      </c>
      <c r="I364" s="101">
        <v>8101.8126697500002</v>
      </c>
      <c r="J364" s="182">
        <v>5.5088446803199997E-3</v>
      </c>
      <c r="K364" s="134">
        <v>914725.39273282397</v>
      </c>
      <c r="L364" s="162">
        <v>2.61129722547832E-2</v>
      </c>
      <c r="M364" s="141">
        <v>1154.0341122198399</v>
      </c>
      <c r="N364" s="162">
        <v>2.94786809752482E-3</v>
      </c>
      <c r="O364" s="140">
        <v>98857.025596935797</v>
      </c>
      <c r="P364" s="162">
        <v>2.9478865318782201E-3</v>
      </c>
      <c r="Q364" s="165">
        <v>56324.119179200003</v>
      </c>
      <c r="R364" s="162">
        <v>2.5508305062699999E-3</v>
      </c>
      <c r="S364" s="176">
        <v>5229.2742086999997</v>
      </c>
      <c r="T364" s="162">
        <v>3.5657006058500001E-3</v>
      </c>
      <c r="U364" s="140">
        <v>104086.299805634</v>
      </c>
      <c r="V364" s="162">
        <v>2.9731227851824801E-3</v>
      </c>
      <c r="W364" s="162">
        <v>46.6628376508583</v>
      </c>
      <c r="X364" s="162">
        <v>1.1940040891517301E-4</v>
      </c>
      <c r="Y364" s="141">
        <v>3997.34229026804</v>
      </c>
      <c r="Z364" s="162">
        <v>1.1940426313473299E-4</v>
      </c>
      <c r="AA364" s="176">
        <v>1726.0771685</v>
      </c>
      <c r="AB364" s="177">
        <v>7.8170908286799998E-5</v>
      </c>
      <c r="AC364" s="134">
        <v>84.796501784599997</v>
      </c>
      <c r="AD364" s="177">
        <v>5.7147252213499997E-5</v>
      </c>
      <c r="AE364" s="141">
        <v>4082.1387920525999</v>
      </c>
      <c r="AF364" s="162">
        <v>1.1679573187247299E-4</v>
      </c>
    </row>
    <row r="365" spans="1:32">
      <c r="B365" s="98" t="s">
        <v>116</v>
      </c>
      <c r="C365" s="107">
        <v>3366.1407152273</v>
      </c>
      <c r="D365" s="104">
        <v>8.7928604298098498E-2</v>
      </c>
      <c r="E365" s="102">
        <v>271900.01668547699</v>
      </c>
      <c r="F365" s="101">
        <v>8.7928943087815403E-2</v>
      </c>
      <c r="G365" s="145">
        <v>130424.75352100001</v>
      </c>
      <c r="H365" s="101">
        <v>5.4922265885200003E-3</v>
      </c>
      <c r="I365" s="130">
        <v>12096.499319099999</v>
      </c>
      <c r="J365" s="101">
        <v>6.65909561793E-3</v>
      </c>
      <c r="K365" s="140">
        <v>283996.51600460702</v>
      </c>
      <c r="L365" s="162">
        <v>5.7894862143877998E-2</v>
      </c>
      <c r="M365" s="163">
        <v>304.69232456117902</v>
      </c>
      <c r="N365" s="162">
        <v>7.9577994140621906E-3</v>
      </c>
      <c r="O365" s="141">
        <v>24611.015975079601</v>
      </c>
      <c r="P365" s="162">
        <v>7.9576661612618099E-3</v>
      </c>
      <c r="Q365" s="164">
        <v>154297.87883</v>
      </c>
      <c r="R365" s="162">
        <v>6.4972979678999997E-3</v>
      </c>
      <c r="S365" s="165">
        <v>10711.731864400001</v>
      </c>
      <c r="T365" s="162">
        <v>5.8997814258699996E-3</v>
      </c>
      <c r="U365" s="140">
        <v>35322.747839506301</v>
      </c>
      <c r="V365" s="162">
        <v>7.1870774699106504E-3</v>
      </c>
      <c r="W365" s="162">
        <v>19.5297519935297</v>
      </c>
      <c r="X365" s="162">
        <v>5.0991619310381702E-4</v>
      </c>
      <c r="Y365" s="163">
        <v>1577.3845691331201</v>
      </c>
      <c r="Z365" s="162">
        <v>5.0987580685308198E-4</v>
      </c>
      <c r="AA365" s="164">
        <v>20319.557078900001</v>
      </c>
      <c r="AB365" s="162">
        <v>8.5563969649900002E-4</v>
      </c>
      <c r="AC365" s="165">
        <v>962.678160155</v>
      </c>
      <c r="AD365" s="162">
        <v>5.2651159453000001E-4</v>
      </c>
      <c r="AE365" s="141">
        <v>2540.0627292881099</v>
      </c>
      <c r="AF365" s="162">
        <v>5.1570860418645697E-4</v>
      </c>
    </row>
    <row r="366" spans="1:32">
      <c r="B366" s="98" t="s">
        <v>117</v>
      </c>
      <c r="C366" s="107">
        <v>2536.8994050833999</v>
      </c>
      <c r="D366" s="104">
        <v>0.13730323203626199</v>
      </c>
      <c r="E366" s="114">
        <v>191423.62772748599</v>
      </c>
      <c r="F366" s="101">
        <v>0.137302344508272</v>
      </c>
      <c r="G366" s="130">
        <v>76310.062129800004</v>
      </c>
      <c r="H366" s="101">
        <v>3.8521565209600002E-3</v>
      </c>
      <c r="I366" s="101">
        <v>7703.2440234200003</v>
      </c>
      <c r="J366" s="101">
        <v>5.0210315575899998E-3</v>
      </c>
      <c r="K366" s="140">
        <v>199126.871750903</v>
      </c>
      <c r="L366" s="162">
        <v>6.8177115044045E-2</v>
      </c>
      <c r="M366" s="162">
        <v>271.90478684460999</v>
      </c>
      <c r="N366" s="162">
        <v>1.4719384168434799E-2</v>
      </c>
      <c r="O366" s="141">
        <v>20516.9086586958</v>
      </c>
      <c r="P366" s="162">
        <v>1.47193827818663E-2</v>
      </c>
      <c r="Q366" s="164">
        <v>176952.932302</v>
      </c>
      <c r="R366" s="162">
        <v>8.9326977669999998E-3</v>
      </c>
      <c r="S366" s="165">
        <v>11593.334531300001</v>
      </c>
      <c r="T366" s="163">
        <v>7.5601690775899998E-3</v>
      </c>
      <c r="U366" s="140">
        <v>32110.24319003</v>
      </c>
      <c r="V366" s="162">
        <v>1.0967815698864E-2</v>
      </c>
      <c r="W366" s="163">
        <v>47.798665403602001</v>
      </c>
      <c r="X366" s="162">
        <v>2.5896751541834399E-3</v>
      </c>
      <c r="Y366" s="138">
        <v>3606.58367453139</v>
      </c>
      <c r="Z366" s="162">
        <v>2.5895863980389898E-3</v>
      </c>
      <c r="AA366" s="165">
        <v>71337.648104899999</v>
      </c>
      <c r="AB366" s="162">
        <v>3.6011086729799999E-3</v>
      </c>
      <c r="AC366" s="176">
        <v>3672.438952</v>
      </c>
      <c r="AD366" s="162">
        <v>2.3835247075700001E-3</v>
      </c>
      <c r="AE366" s="141">
        <v>7279.0226265268202</v>
      </c>
      <c r="AF366" s="162">
        <v>2.4792751154406201E-3</v>
      </c>
    </row>
    <row r="367" spans="1:32">
      <c r="B367" s="98" t="s">
        <v>118</v>
      </c>
      <c r="C367" s="107">
        <v>2123.6699208494001</v>
      </c>
      <c r="D367" s="104">
        <v>0.11165319399366599</v>
      </c>
      <c r="E367" s="114">
        <v>149607.60777480999</v>
      </c>
      <c r="F367" s="101">
        <v>0.111646052417317</v>
      </c>
      <c r="G367" s="130">
        <v>83484.788146699997</v>
      </c>
      <c r="H367" s="101">
        <v>4.8510154326900003E-3</v>
      </c>
      <c r="I367" s="101">
        <v>8301.8781724599994</v>
      </c>
      <c r="J367" s="101">
        <v>5.5009958896900003E-3</v>
      </c>
      <c r="K367" s="140">
        <v>157909.48594726701</v>
      </c>
      <c r="L367" s="162">
        <v>5.5354081901195201E-2</v>
      </c>
      <c r="M367" s="163">
        <v>454.29674577597501</v>
      </c>
      <c r="N367" s="162">
        <v>2.3489084964224201E-2</v>
      </c>
      <c r="O367" s="134">
        <v>32006.0532884571</v>
      </c>
      <c r="P367" s="162">
        <v>2.3488964302880701E-2</v>
      </c>
      <c r="Q367" s="164">
        <v>302265.88811499998</v>
      </c>
      <c r="R367" s="163">
        <v>1.7563519262200001E-2</v>
      </c>
      <c r="S367" s="165">
        <v>18455.790951200001</v>
      </c>
      <c r="T367" s="163">
        <v>1.2197189399799999E-2</v>
      </c>
      <c r="U367" s="140">
        <v>50461.8442396627</v>
      </c>
      <c r="V367" s="162">
        <v>1.7555163398369301E-2</v>
      </c>
      <c r="W367" s="162">
        <v>84.965431597327594</v>
      </c>
      <c r="X367" s="162">
        <v>4.3958881808166097E-3</v>
      </c>
      <c r="Y367" s="141">
        <v>5985.6958929203802</v>
      </c>
      <c r="Z367" s="162">
        <v>4.3956631494295496E-3</v>
      </c>
      <c r="AA367" s="164">
        <v>156206.63922499999</v>
      </c>
      <c r="AB367" s="162">
        <v>9.0764744361500008E-3</v>
      </c>
      <c r="AC367" s="165">
        <v>9032.5233342299998</v>
      </c>
      <c r="AD367" s="162">
        <v>5.9531512986E-3</v>
      </c>
      <c r="AE367" s="141">
        <v>15018.219227149701</v>
      </c>
      <c r="AF367" s="162">
        <v>5.2216209411987801E-3</v>
      </c>
    </row>
    <row r="368" spans="1:32">
      <c r="B368" s="98" t="s">
        <v>119</v>
      </c>
      <c r="C368" s="107">
        <v>5949.0880926194104</v>
      </c>
      <c r="D368" s="104">
        <v>0.21880389058393601</v>
      </c>
      <c r="E368" s="102">
        <v>389025.32187767798</v>
      </c>
      <c r="F368" s="101">
        <v>0.21876067731408499</v>
      </c>
      <c r="G368" s="145">
        <v>296139.71708099998</v>
      </c>
      <c r="H368" s="101">
        <v>2.00751451002E-2</v>
      </c>
      <c r="I368" s="130">
        <v>27816.994701399999</v>
      </c>
      <c r="J368" s="101">
        <v>1.90125681759E-2</v>
      </c>
      <c r="K368" s="140">
        <v>416842.31657910201</v>
      </c>
      <c r="L368" s="162">
        <v>0.12824426885512699</v>
      </c>
      <c r="M368" s="163">
        <v>621.053595840556</v>
      </c>
      <c r="N368" s="162">
        <v>2.3182438120348699E-2</v>
      </c>
      <c r="O368" s="138">
        <v>40622.492806541399</v>
      </c>
      <c r="P368" s="162">
        <v>2.31835773199809E-2</v>
      </c>
      <c r="Q368" s="164">
        <v>224222.84812899999</v>
      </c>
      <c r="R368" s="141">
        <v>1.5199950440799999E-2</v>
      </c>
      <c r="S368" s="165">
        <v>14032.3103242</v>
      </c>
      <c r="T368" s="162">
        <v>9.5759392039799999E-3</v>
      </c>
      <c r="U368" s="140">
        <v>54654.803130702901</v>
      </c>
      <c r="V368" s="162">
        <v>1.6943574721940899E-2</v>
      </c>
      <c r="W368" s="163">
        <v>62.177444328527002</v>
      </c>
      <c r="X368" s="162">
        <v>2.3152865608819999E-3</v>
      </c>
      <c r="Y368" s="138">
        <v>4064.96884854883</v>
      </c>
      <c r="Z368" s="162">
        <v>2.3142620447222199E-3</v>
      </c>
      <c r="AA368" s="164">
        <v>210508.35388800001</v>
      </c>
      <c r="AB368" s="163">
        <v>1.42702665808E-2</v>
      </c>
      <c r="AC368" s="165">
        <v>14080.811190300001</v>
      </c>
      <c r="AD368" s="140">
        <v>9.5746860689400002E-3</v>
      </c>
      <c r="AE368" s="140">
        <v>18145.780038852299</v>
      </c>
      <c r="AF368" s="162">
        <v>5.6358022322375604E-3</v>
      </c>
    </row>
    <row r="369" spans="1:32">
      <c r="B369" s="98" t="s">
        <v>120</v>
      </c>
      <c r="C369" s="107">
        <v>19921.402264944099</v>
      </c>
      <c r="D369" s="104">
        <v>0.47327391743184899</v>
      </c>
      <c r="E369" s="102">
        <v>1204759.5528195801</v>
      </c>
      <c r="F369" s="101">
        <v>0.47325580273186402</v>
      </c>
      <c r="G369" s="174">
        <v>512353.52123999997</v>
      </c>
      <c r="H369" s="101">
        <v>4.0392695273800003E-2</v>
      </c>
      <c r="I369" s="145">
        <v>59846.501412999998</v>
      </c>
      <c r="J369" s="101">
        <v>4.21354066673E-2</v>
      </c>
      <c r="K369" s="138">
        <v>1264606.0542325899</v>
      </c>
      <c r="L369" s="162">
        <v>0.31709149930416197</v>
      </c>
      <c r="M369" s="163">
        <v>687.30445048469403</v>
      </c>
      <c r="N369" s="162">
        <v>1.6960255975837401E-2</v>
      </c>
      <c r="O369" s="140">
        <v>41568.637960422297</v>
      </c>
      <c r="P369" s="162">
        <v>1.6961005414047201E-2</v>
      </c>
      <c r="Q369" s="164">
        <v>223483.78850600001</v>
      </c>
      <c r="R369" s="163">
        <v>1.7618896769400001E-2</v>
      </c>
      <c r="S369" s="165">
        <v>14116.0614437</v>
      </c>
      <c r="T369" s="163">
        <v>9.8983726981800007E-3</v>
      </c>
      <c r="U369" s="140">
        <v>55684.6994040727</v>
      </c>
      <c r="V369" s="162">
        <v>1.42955893164555E-2</v>
      </c>
      <c r="W369" s="162">
        <v>98.292422989533094</v>
      </c>
      <c r="X369" s="162">
        <v>2.4241419923034199E-3</v>
      </c>
      <c r="Y369" s="163">
        <v>5943.9857893523504</v>
      </c>
      <c r="Z369" s="162">
        <v>2.4239206185845902E-3</v>
      </c>
      <c r="AA369" s="164">
        <v>258143.079822</v>
      </c>
      <c r="AB369" s="163">
        <v>2.0351323052099999E-2</v>
      </c>
      <c r="AC369" s="165">
        <v>19308.6978385</v>
      </c>
      <c r="AD369" s="163">
        <v>1.3506189504399999E-2</v>
      </c>
      <c r="AE369" s="141">
        <v>25252.6836278806</v>
      </c>
      <c r="AF369" s="162">
        <v>6.4964959746812096E-3</v>
      </c>
    </row>
    <row r="370" spans="1:32">
      <c r="B370" s="98" t="s">
        <v>121</v>
      </c>
      <c r="C370" s="112">
        <v>32288.560041664001</v>
      </c>
      <c r="D370" s="104">
        <v>0.59866708787213896</v>
      </c>
      <c r="E370" s="115">
        <v>1795515.1415808899</v>
      </c>
      <c r="F370" s="101">
        <v>0.59867969684760702</v>
      </c>
      <c r="G370" s="145">
        <v>590542.05516600003</v>
      </c>
      <c r="H370" s="101">
        <v>5.5451115420200002E-2</v>
      </c>
      <c r="I370" s="130">
        <v>78799.162238899997</v>
      </c>
      <c r="J370" s="101">
        <v>5.9622222773599999E-2</v>
      </c>
      <c r="K370" s="138">
        <v>1874314.30381981</v>
      </c>
      <c r="L370" s="162">
        <v>0.43266522806289698</v>
      </c>
      <c r="M370" s="163">
        <v>974.86967371150604</v>
      </c>
      <c r="N370" s="162">
        <v>1.8215798278095899E-2</v>
      </c>
      <c r="O370" s="141">
        <v>54207.711510994799</v>
      </c>
      <c r="P370" s="162">
        <v>1.8215078095224501E-2</v>
      </c>
      <c r="Q370" s="164">
        <v>224157.186747</v>
      </c>
      <c r="R370" s="141">
        <v>2.10480389557E-2</v>
      </c>
      <c r="S370" s="165">
        <v>14065.259005800001</v>
      </c>
      <c r="T370" s="163">
        <v>1.0609303736099999E-2</v>
      </c>
      <c r="U370" s="140">
        <v>68272.970516751404</v>
      </c>
      <c r="V370" s="162">
        <v>1.58520697951413E-2</v>
      </c>
      <c r="W370" s="162">
        <v>103.61011461689</v>
      </c>
      <c r="X370" s="162">
        <v>1.93737867292063E-3</v>
      </c>
      <c r="Y370" s="141">
        <v>5761.2113031894496</v>
      </c>
      <c r="Z370" s="162">
        <v>1.9372893616304201E-3</v>
      </c>
      <c r="AA370" s="164">
        <v>277431.963429</v>
      </c>
      <c r="AB370" s="163">
        <v>2.6050421193800001E-2</v>
      </c>
      <c r="AC370" s="165">
        <v>22650.924997900001</v>
      </c>
      <c r="AD370" s="163">
        <v>1.7051369452E-2</v>
      </c>
      <c r="AE370" s="140">
        <v>28412.136301115901</v>
      </c>
      <c r="AF370" s="162">
        <v>6.6131621396632503E-3</v>
      </c>
    </row>
    <row r="371" spans="1:32">
      <c r="B371" s="98" t="s">
        <v>122</v>
      </c>
      <c r="C371" s="112">
        <v>36316.392696754498</v>
      </c>
      <c r="D371" s="104">
        <v>0.61090715093206105</v>
      </c>
      <c r="E371" s="115">
        <v>1843152.0206113299</v>
      </c>
      <c r="F371" s="101">
        <v>0.610917678691142</v>
      </c>
      <c r="G371" s="145">
        <v>548041.20570100006</v>
      </c>
      <c r="H371" s="101">
        <v>6.1384208729699997E-2</v>
      </c>
      <c r="I371" s="130">
        <v>87830.838089500001</v>
      </c>
      <c r="J371" s="101">
        <v>7.0622390594200002E-2</v>
      </c>
      <c r="K371" s="138">
        <v>1930982.8587008601</v>
      </c>
      <c r="L371" s="162">
        <v>0.45215529327016202</v>
      </c>
      <c r="M371" s="141">
        <v>1345.46697353529</v>
      </c>
      <c r="N371" s="162">
        <v>2.2747595641855099E-2</v>
      </c>
      <c r="O371" s="140">
        <v>68281.998076934498</v>
      </c>
      <c r="P371" s="162">
        <v>2.27466201440422E-2</v>
      </c>
      <c r="Q371" s="164">
        <v>239013.76284899999</v>
      </c>
      <c r="R371" s="141">
        <v>2.6771129315499999E-2</v>
      </c>
      <c r="S371" s="165">
        <v>15114.4121916</v>
      </c>
      <c r="T371" s="163">
        <v>1.2162691554900001E-2</v>
      </c>
      <c r="U371" s="140">
        <v>83396.410268543797</v>
      </c>
      <c r="V371" s="162">
        <v>1.96108741731362E-2</v>
      </c>
      <c r="W371" s="162">
        <v>114.66808395026599</v>
      </c>
      <c r="X371" s="162">
        <v>1.93578324609431E-3</v>
      </c>
      <c r="Y371" s="141">
        <v>5820.7418989595699</v>
      </c>
      <c r="Z371" s="162">
        <v>1.93615816656166E-3</v>
      </c>
      <c r="AA371" s="164">
        <v>286391.50140900002</v>
      </c>
      <c r="AB371" s="163">
        <v>3.2077785884099999E-2</v>
      </c>
      <c r="AC371" s="165">
        <v>24810.313278099999</v>
      </c>
      <c r="AD371" s="163">
        <v>1.9913307550800001E-2</v>
      </c>
      <c r="AE371" s="138">
        <v>30631.055177020899</v>
      </c>
      <c r="AF371" s="162">
        <v>7.2404182027961204E-3</v>
      </c>
    </row>
    <row r="372" spans="1:32">
      <c r="B372" s="98" t="s">
        <v>123</v>
      </c>
      <c r="C372" s="107">
        <v>31721.7436218441</v>
      </c>
      <c r="D372" s="104">
        <v>0.56571463843644898</v>
      </c>
      <c r="E372" s="102">
        <v>1455806.12356879</v>
      </c>
      <c r="F372" s="101">
        <v>0.56572142802120995</v>
      </c>
      <c r="G372" s="145">
        <v>387072.425139</v>
      </c>
      <c r="H372" s="101">
        <v>5.3055140857300002E-2</v>
      </c>
      <c r="I372" s="130">
        <v>68745.594893100002</v>
      </c>
      <c r="J372" s="114">
        <v>6.3791826479999994E-2</v>
      </c>
      <c r="K372" s="134">
        <v>1524551.7184619</v>
      </c>
      <c r="L372" s="162">
        <v>0.41770647987571902</v>
      </c>
      <c r="M372" s="141">
        <v>2192.1121060862802</v>
      </c>
      <c r="N372" s="162">
        <v>3.8438677245630999E-2</v>
      </c>
      <c r="O372" s="140">
        <v>100598.072485506</v>
      </c>
      <c r="P372" s="162">
        <v>3.8437321239855597E-2</v>
      </c>
      <c r="Q372" s="164">
        <v>349815.04210800002</v>
      </c>
      <c r="R372" s="163">
        <v>4.7948356401800001E-2</v>
      </c>
      <c r="S372" s="165">
        <v>18368.485409000001</v>
      </c>
      <c r="T372" s="163">
        <v>1.7114438265699999E-2</v>
      </c>
      <c r="U372" s="140">
        <v>118966.55789452601</v>
      </c>
      <c r="V372" s="162">
        <v>3.2262767813975898E-2</v>
      </c>
      <c r="W372" s="163">
        <v>242.357594031838</v>
      </c>
      <c r="X372" s="162">
        <v>4.2475722428543502E-3</v>
      </c>
      <c r="Y372" s="140">
        <v>11122.599742591399</v>
      </c>
      <c r="Z372" s="162">
        <v>4.2476461832316303E-3</v>
      </c>
      <c r="AA372" s="164">
        <v>284693.11767200002</v>
      </c>
      <c r="AB372" s="163">
        <v>3.9022198925099998E-2</v>
      </c>
      <c r="AC372" s="165">
        <v>26015.828772500001</v>
      </c>
      <c r="AD372" s="163">
        <v>2.4171098032800001E-2</v>
      </c>
      <c r="AE372" s="140">
        <v>37138.428515097199</v>
      </c>
      <c r="AF372" s="162">
        <v>1.0116575956085699E-2</v>
      </c>
    </row>
    <row r="373" spans="1:32">
      <c r="B373" s="98" t="s">
        <v>124</v>
      </c>
      <c r="C373" s="107">
        <v>23207.826045447</v>
      </c>
      <c r="D373" s="104">
        <v>0.45679333714961401</v>
      </c>
      <c r="E373" s="102">
        <v>953048.93496966804</v>
      </c>
      <c r="F373" s="101">
        <v>0.45679443855662799</v>
      </c>
      <c r="G373" s="145">
        <v>238211.97823400001</v>
      </c>
      <c r="H373" s="101">
        <v>4.1460852142600001E-2</v>
      </c>
      <c r="I373" s="130">
        <v>49177.779280399998</v>
      </c>
      <c r="J373" s="101">
        <v>5.3394066376300002E-2</v>
      </c>
      <c r="K373" s="138">
        <v>1002226.71425006</v>
      </c>
      <c r="L373" s="162">
        <v>0.332504140138983</v>
      </c>
      <c r="M373" s="141">
        <v>3224.93172999943</v>
      </c>
      <c r="N373" s="162">
        <v>6.2810629071035101E-2</v>
      </c>
      <c r="O373" s="134">
        <v>132434.61774170201</v>
      </c>
      <c r="P373" s="162">
        <v>6.2810789507196194E-2</v>
      </c>
      <c r="Q373" s="164">
        <v>367750.93298799999</v>
      </c>
      <c r="R373" s="163">
        <v>6.4007160866900004E-2</v>
      </c>
      <c r="S373" s="164">
        <v>19368.037623299999</v>
      </c>
      <c r="T373" s="163">
        <v>2.1032074975099999E-2</v>
      </c>
      <c r="U373" s="140">
        <v>151802.655364976</v>
      </c>
      <c r="V373" s="162">
        <v>5.0079809979028098E-2</v>
      </c>
      <c r="W373" s="163">
        <v>383.94723689119201</v>
      </c>
      <c r="X373" s="162">
        <v>7.4737633362725797E-3</v>
      </c>
      <c r="Y373" s="141">
        <v>15767.274420465599</v>
      </c>
      <c r="Z373" s="162">
        <v>7.47385396734655E-3</v>
      </c>
      <c r="AA373" s="164">
        <v>278344.552616</v>
      </c>
      <c r="AB373" s="163">
        <v>4.8445934742999998E-2</v>
      </c>
      <c r="AC373" s="165">
        <v>26597.287969500001</v>
      </c>
      <c r="AD373" s="141">
        <v>2.8787333697300001E-2</v>
      </c>
      <c r="AE373" s="141">
        <v>42364.562389971601</v>
      </c>
      <c r="AF373" s="162">
        <v>1.40371122072592E-2</v>
      </c>
    </row>
    <row r="374" spans="1:32">
      <c r="B374" s="98" t="s">
        <v>125</v>
      </c>
      <c r="C374" s="107">
        <v>13490.5484927612</v>
      </c>
      <c r="D374" s="104">
        <v>0.299332862555658</v>
      </c>
      <c r="E374" s="102">
        <v>489772.15057974303</v>
      </c>
      <c r="F374" s="101">
        <v>0.299332862555658</v>
      </c>
      <c r="G374" s="145">
        <v>125343.102277</v>
      </c>
      <c r="H374" s="101">
        <v>2.8282380282299999E-2</v>
      </c>
      <c r="I374" s="130">
        <v>26348.959586100002</v>
      </c>
      <c r="J374" s="101">
        <v>3.4731945043100003E-2</v>
      </c>
      <c r="K374" s="138">
        <v>516121.11016580201</v>
      </c>
      <c r="L374" s="162">
        <v>0.21485946224016</v>
      </c>
      <c r="M374" s="141">
        <v>4882.5570567847499</v>
      </c>
      <c r="N374" s="162">
        <v>0.10574239198855</v>
      </c>
      <c r="O374" s="140">
        <v>177260.43320721301</v>
      </c>
      <c r="P374" s="162">
        <v>0.10574239198855</v>
      </c>
      <c r="Q374" s="164">
        <v>371441.81572900002</v>
      </c>
      <c r="R374" s="163">
        <v>8.3811975516500006E-2</v>
      </c>
      <c r="S374" s="165">
        <v>20025.9279207</v>
      </c>
      <c r="T374" s="163">
        <v>2.64059075072E-2</v>
      </c>
      <c r="U374" s="140">
        <v>197286.361127877</v>
      </c>
      <c r="V374" s="162">
        <v>8.0897125750803101E-2</v>
      </c>
      <c r="W374" s="138">
        <v>613.02841772268096</v>
      </c>
      <c r="X374" s="162">
        <v>1.3268288336454E-2</v>
      </c>
      <c r="Y374" s="141">
        <v>22255.896168761501</v>
      </c>
      <c r="Z374" s="162">
        <v>1.3268288336454E-2</v>
      </c>
      <c r="AA374" s="164">
        <v>269144.68631100003</v>
      </c>
      <c r="AB374" s="163">
        <v>6.0729720465500001E-2</v>
      </c>
      <c r="AC374" s="165">
        <v>26134.3252794</v>
      </c>
      <c r="AD374" s="163">
        <v>3.43096854063E-2</v>
      </c>
      <c r="AE374" s="140">
        <v>48390.221448121803</v>
      </c>
      <c r="AF374" s="162">
        <v>1.9948757355165499E-2</v>
      </c>
    </row>
    <row r="375" spans="1:32">
      <c r="B375" s="98" t="s">
        <v>126</v>
      </c>
      <c r="C375" s="107">
        <v>6940.6652888651997</v>
      </c>
      <c r="D375" s="104">
        <v>0.164738704907929</v>
      </c>
      <c r="E375" s="114">
        <v>218983.136097068</v>
      </c>
      <c r="F375" s="101">
        <v>0.16474056953970101</v>
      </c>
      <c r="G375" s="145">
        <v>73389.094926000005</v>
      </c>
      <c r="H375" s="101">
        <v>2.1515098660800001E-2</v>
      </c>
      <c r="I375" s="130">
        <v>14545.122126599999</v>
      </c>
      <c r="J375" s="101">
        <v>2.33328184722E-2</v>
      </c>
      <c r="K375" s="138">
        <v>233528.25822365901</v>
      </c>
      <c r="L375" s="162">
        <v>0.11906461570282199</v>
      </c>
      <c r="M375" s="163">
        <v>6142.2858015557604</v>
      </c>
      <c r="N375" s="162">
        <v>0.141991627562712</v>
      </c>
      <c r="O375" s="140">
        <v>193794.544058895</v>
      </c>
      <c r="P375" s="162">
        <v>0.14199375103499401</v>
      </c>
      <c r="Q375" s="164">
        <v>393175.39245599997</v>
      </c>
      <c r="R375" s="141">
        <v>0.11526519268099999</v>
      </c>
      <c r="S375" s="165">
        <v>21929.405874</v>
      </c>
      <c r="T375" s="163">
        <v>3.5130657792200003E-2</v>
      </c>
      <c r="U375" s="140">
        <v>215723.94993285101</v>
      </c>
      <c r="V375" s="162">
        <v>0.108207212612401</v>
      </c>
      <c r="W375" s="141">
        <v>633.66735992622205</v>
      </c>
      <c r="X375" s="162">
        <v>1.46403610921025E-2</v>
      </c>
      <c r="Y375" s="141">
        <v>19992.676968607801</v>
      </c>
      <c r="Z375" s="162">
        <v>1.46405160569139E-2</v>
      </c>
      <c r="AA375" s="164">
        <v>259608.310723</v>
      </c>
      <c r="AB375" s="163">
        <v>7.6107977789699993E-2</v>
      </c>
      <c r="AC375" s="165">
        <v>25118.760640199998</v>
      </c>
      <c r="AD375" s="163">
        <v>4.0048836316499997E-2</v>
      </c>
      <c r="AE375" s="140">
        <v>45111.4376087852</v>
      </c>
      <c r="AF375" s="162">
        <v>2.2756146174617801E-2</v>
      </c>
    </row>
    <row r="376" spans="1:32">
      <c r="B376" s="98" t="s">
        <v>127</v>
      </c>
      <c r="C376" s="107">
        <v>3849.9116078696002</v>
      </c>
      <c r="D376" s="104">
        <v>8.8401151231175604E-2</v>
      </c>
      <c r="E376" s="114">
        <v>103641.068963994</v>
      </c>
      <c r="F376" s="101">
        <v>8.8399811948521895E-2</v>
      </c>
      <c r="G376" s="130">
        <v>41879.229631200003</v>
      </c>
      <c r="H376" s="101">
        <v>1.8152574431100001E-2</v>
      </c>
      <c r="I376" s="130">
        <v>7820.8145721999999</v>
      </c>
      <c r="J376" s="101">
        <v>1.6766226479600001E-2</v>
      </c>
      <c r="K376" s="140">
        <v>111461.88353619</v>
      </c>
      <c r="L376" s="162">
        <v>6.77044823886086E-2</v>
      </c>
      <c r="M376" s="141">
        <v>8387.4813763156108</v>
      </c>
      <c r="N376" s="162">
        <v>0.18785620460708399</v>
      </c>
      <c r="O376" s="138">
        <v>225794.61251444201</v>
      </c>
      <c r="P376" s="162">
        <v>0.18785397196203499</v>
      </c>
      <c r="Q376" s="164">
        <v>375039.46111199999</v>
      </c>
      <c r="R376" s="141">
        <v>0.162560923568</v>
      </c>
      <c r="S376" s="165">
        <v>21529.209223400001</v>
      </c>
      <c r="T376" s="163">
        <v>4.6053579369099998E-2</v>
      </c>
      <c r="U376" s="138">
        <v>247323.821737847</v>
      </c>
      <c r="V376" s="162">
        <v>0.14776353190701599</v>
      </c>
      <c r="W376" s="141">
        <v>833.428060435573</v>
      </c>
      <c r="X376" s="162">
        <v>1.8661935942470599E-2</v>
      </c>
      <c r="Y376" s="141">
        <v>22435.794410341001</v>
      </c>
      <c r="Z376" s="162">
        <v>1.86613399119771E-2</v>
      </c>
      <c r="AA376" s="164">
        <v>218577.18356500001</v>
      </c>
      <c r="AB376" s="138">
        <v>9.4742282092599994E-2</v>
      </c>
      <c r="AC376" s="165">
        <v>20970.119128400002</v>
      </c>
      <c r="AD376" s="163">
        <v>4.4638330102200002E-2</v>
      </c>
      <c r="AE376" s="141">
        <v>43405.913538762499</v>
      </c>
      <c r="AF376" s="162">
        <v>2.6063239676372099E-2</v>
      </c>
    </row>
    <row r="377" spans="1:32">
      <c r="B377" s="98" t="s">
        <v>128</v>
      </c>
      <c r="C377" s="107">
        <v>2541.1235567002</v>
      </c>
      <c r="D377" s="104">
        <v>5.4665436838632897E-2</v>
      </c>
      <c r="E377" s="114">
        <v>57003.244540014399</v>
      </c>
      <c r="F377" s="101">
        <v>5.4665005676730299E-2</v>
      </c>
      <c r="G377" s="130">
        <v>28575.1859835</v>
      </c>
      <c r="H377" s="101">
        <v>1.6782768221599999E-2</v>
      </c>
      <c r="I377" s="101">
        <v>5216.6472230899999</v>
      </c>
      <c r="J377" s="101">
        <v>1.34290808274E-2</v>
      </c>
      <c r="K377" s="140">
        <v>62219.8917631066</v>
      </c>
      <c r="L377" s="162">
        <v>4.3272749858404097E-2</v>
      </c>
      <c r="M377" s="141">
        <v>10178.850966129499</v>
      </c>
      <c r="N377" s="162">
        <v>0.21364559157537399</v>
      </c>
      <c r="O377" s="140">
        <v>228325.59096387299</v>
      </c>
      <c r="P377" s="162">
        <v>0.213635738278494</v>
      </c>
      <c r="Q377" s="164">
        <v>391350.68048899999</v>
      </c>
      <c r="R377" s="141">
        <v>0.22984817184600001</v>
      </c>
      <c r="S377" s="165">
        <v>22969.6668919</v>
      </c>
      <c r="T377" s="163">
        <v>5.8937056748899999E-2</v>
      </c>
      <c r="U377" s="138">
        <v>251295.25785579</v>
      </c>
      <c r="V377" s="162">
        <v>0.171919316738881</v>
      </c>
      <c r="W377" s="163">
        <v>1215.7810632882499</v>
      </c>
      <c r="X377" s="162">
        <v>2.5487015322667499E-2</v>
      </c>
      <c r="Y377" s="140">
        <v>27271.358883390501</v>
      </c>
      <c r="Z377" s="162">
        <v>2.5485598054265202E-2</v>
      </c>
      <c r="AA377" s="164">
        <v>199071.258543</v>
      </c>
      <c r="AB377" s="141">
        <v>0.11691857212499999</v>
      </c>
      <c r="AC377" s="165">
        <v>18917.053075299998</v>
      </c>
      <c r="AD377" s="163">
        <v>4.8325197209300001E-2</v>
      </c>
      <c r="AE377" s="140">
        <v>46188.411958689503</v>
      </c>
      <c r="AF377" s="162">
        <v>3.1709967124496398E-2</v>
      </c>
    </row>
    <row r="378" spans="1:32">
      <c r="B378" s="98" t="s">
        <v>129</v>
      </c>
      <c r="C378" s="107">
        <v>1712.0066324362001</v>
      </c>
      <c r="D378" s="104">
        <v>3.1884238546705301E-2</v>
      </c>
      <c r="E378" s="101">
        <v>31053.320563846501</v>
      </c>
      <c r="F378" s="101">
        <v>3.1885131211996098E-2</v>
      </c>
      <c r="G378" s="130">
        <v>19216.576533899999</v>
      </c>
      <c r="H378" s="101">
        <v>1.48811939122E-2</v>
      </c>
      <c r="I378" s="101">
        <v>3495.06239787</v>
      </c>
      <c r="J378" s="101">
        <v>1.0581432778500001E-2</v>
      </c>
      <c r="K378" s="141">
        <v>34548.382961718402</v>
      </c>
      <c r="L378" s="162">
        <v>2.6361783817999401E-2</v>
      </c>
      <c r="M378" s="140">
        <v>13094.8551043385</v>
      </c>
      <c r="N378" s="162">
        <v>0.23815968201756499</v>
      </c>
      <c r="O378" s="140">
        <v>237498.26116516901</v>
      </c>
      <c r="P378" s="162">
        <v>0.23814410687405599</v>
      </c>
      <c r="Q378" s="164">
        <v>391724.21416899998</v>
      </c>
      <c r="R378" s="141">
        <v>0.303348771327</v>
      </c>
      <c r="S378" s="165">
        <v>23807.844460699998</v>
      </c>
      <c r="T378" s="163">
        <v>7.1812156157299994E-2</v>
      </c>
      <c r="U378" s="138">
        <v>261306.10562590201</v>
      </c>
      <c r="V378" s="162">
        <v>0.19620361215903601</v>
      </c>
      <c r="W378" s="141">
        <v>1166.3793652670299</v>
      </c>
      <c r="X378" s="162">
        <v>2.1190828059413299E-2</v>
      </c>
      <c r="Y378" s="141">
        <v>21152.6098658019</v>
      </c>
      <c r="Z378" s="162">
        <v>2.1187722010065899E-2</v>
      </c>
      <c r="AA378" s="164">
        <v>182881.618304</v>
      </c>
      <c r="AB378" s="141">
        <v>0.14162238758599999</v>
      </c>
      <c r="AC378" s="165">
        <v>17329.948244300002</v>
      </c>
      <c r="AD378" s="163">
        <v>5.2073738307600002E-2</v>
      </c>
      <c r="AE378" s="141">
        <v>38482.558110069702</v>
      </c>
      <c r="AF378" s="162">
        <v>2.9028895910798401E-2</v>
      </c>
    </row>
    <row r="379" spans="1:32">
      <c r="B379" s="98" t="s">
        <v>130</v>
      </c>
      <c r="C379" s="107">
        <v>1043.7980218601001</v>
      </c>
      <c r="D379" s="104">
        <v>1.9558947703263201E-2</v>
      </c>
      <c r="E379" s="101">
        <v>14721.7210961493</v>
      </c>
      <c r="F379" s="101">
        <v>1.9562694755886002E-2</v>
      </c>
      <c r="G379" s="130">
        <v>11484.836976299999</v>
      </c>
      <c r="H379" s="101">
        <v>1.34748917212E-2</v>
      </c>
      <c r="I379" s="101">
        <v>2040.0767402199999</v>
      </c>
      <c r="J379" s="101">
        <v>8.3202086919600005E-3</v>
      </c>
      <c r="K379" s="140">
        <v>16761.7978363699</v>
      </c>
      <c r="L379" s="162">
        <v>1.6732264588811E-2</v>
      </c>
      <c r="M379" s="140">
        <v>14226.393371326199</v>
      </c>
      <c r="N379" s="162">
        <v>0.26130717571750001</v>
      </c>
      <c r="O379" s="140">
        <v>200573.756705231</v>
      </c>
      <c r="P379" s="162">
        <v>0.26126107541452798</v>
      </c>
      <c r="Q379" s="164">
        <v>312646.41172600002</v>
      </c>
      <c r="R379" s="141">
        <v>0.36682071949599998</v>
      </c>
      <c r="S379" s="165">
        <v>19958.232823800001</v>
      </c>
      <c r="T379" s="163">
        <v>8.1160917636500005E-2</v>
      </c>
      <c r="U379" s="138">
        <v>220531.989528998</v>
      </c>
      <c r="V379" s="162">
        <v>0.21714773974930099</v>
      </c>
      <c r="W379" s="140">
        <v>1322.49240822361</v>
      </c>
      <c r="X379" s="162">
        <v>2.4279500103965401E-2</v>
      </c>
      <c r="Y379" s="140">
        <v>18647.165646630499</v>
      </c>
      <c r="Z379" s="162">
        <v>2.42774651332659E-2</v>
      </c>
      <c r="AA379" s="175">
        <v>141726.99859500001</v>
      </c>
      <c r="AB379" s="141">
        <v>0.16628494755199999</v>
      </c>
      <c r="AC379" s="165">
        <v>13522.169868999999</v>
      </c>
      <c r="AD379" s="163">
        <v>5.4798171836199998E-2</v>
      </c>
      <c r="AE379" s="140">
        <v>32169.335515635099</v>
      </c>
      <c r="AF379" s="162">
        <v>3.1797927904375398E-2</v>
      </c>
    </row>
    <row r="380" spans="1:32">
      <c r="B380" s="98" t="s">
        <v>131</v>
      </c>
      <c r="C380" s="107">
        <v>218.2996714448</v>
      </c>
      <c r="D380" s="104">
        <v>1.94408445464725E-3</v>
      </c>
      <c r="E380" s="101">
        <v>2002.25641591265</v>
      </c>
      <c r="F380" s="101">
        <v>2.1690631105656102E-3</v>
      </c>
      <c r="G380" s="101">
        <v>2608.7211623399999</v>
      </c>
      <c r="H380" s="101">
        <v>3.12873573929E-3</v>
      </c>
      <c r="I380" s="101">
        <v>538.62446166999996</v>
      </c>
      <c r="J380" s="101">
        <v>1.93246506072E-3</v>
      </c>
      <c r="K380" s="141">
        <v>2540.8808775829998</v>
      </c>
      <c r="L380" s="162">
        <v>2.10923024410304E-3</v>
      </c>
      <c r="M380" s="141">
        <v>32910.591966415297</v>
      </c>
      <c r="N380" s="162">
        <v>0.29075302447976897</v>
      </c>
      <c r="O380" s="138">
        <v>269316.06755491102</v>
      </c>
      <c r="P380" s="162">
        <v>0.28922825667826302</v>
      </c>
      <c r="Q380" s="164">
        <v>350240.85245300003</v>
      </c>
      <c r="R380" s="141">
        <v>0.420056749241</v>
      </c>
      <c r="S380" s="165">
        <v>23886.5058727</v>
      </c>
      <c r="T380" s="163">
        <v>8.5411443279999999E-2</v>
      </c>
      <c r="U380" s="138">
        <v>293202.57342764997</v>
      </c>
      <c r="V380" s="162">
        <v>0.24190465914288001</v>
      </c>
      <c r="W380" s="163">
        <v>2371.1778396002001</v>
      </c>
      <c r="X380" s="162">
        <v>2.0941010007219801E-2</v>
      </c>
      <c r="Y380" s="140">
        <v>19973.0659981182</v>
      </c>
      <c r="Z380" s="162">
        <v>2.1440515556552801E-2</v>
      </c>
      <c r="AA380" s="175">
        <v>153482.64730400001</v>
      </c>
      <c r="AB380" s="141">
        <v>0.18407738824299999</v>
      </c>
      <c r="AC380" s="165">
        <v>14797.9014315</v>
      </c>
      <c r="AD380" s="163">
        <v>5.2763208105900003E-2</v>
      </c>
      <c r="AE380" s="140">
        <v>34770.967429645403</v>
      </c>
      <c r="AF380" s="162">
        <v>2.8739259757139601E-2</v>
      </c>
    </row>
    <row r="381" spans="1:32">
      <c r="B381" s="97" t="s">
        <v>132</v>
      </c>
      <c r="C381" s="111">
        <v>211079.92067064301</v>
      </c>
      <c r="D381" s="108">
        <v>0.12483306912386299</v>
      </c>
      <c r="E381" s="184">
        <v>11237823.7582718</v>
      </c>
      <c r="F381" s="184">
        <v>0.1029387882951</v>
      </c>
      <c r="G381" s="185">
        <v>3273120.0973800002</v>
      </c>
      <c r="H381" s="184">
        <v>2.0000430458800001E-2</v>
      </c>
      <c r="I381" s="189">
        <v>470667.54823100002</v>
      </c>
      <c r="J381" s="184">
        <v>2.7219869706800001E-2</v>
      </c>
      <c r="K381" s="167">
        <v>11708491.3065027</v>
      </c>
      <c r="L381" s="168">
        <v>9.2540723632807395E-2</v>
      </c>
      <c r="M381" s="169">
        <v>102381.03965666299</v>
      </c>
      <c r="N381" s="168">
        <v>6.0092576536808197E-2</v>
      </c>
      <c r="O381" s="149">
        <v>2262558.5011101798</v>
      </c>
      <c r="P381" s="168">
        <v>2.06298832094375E-2</v>
      </c>
      <c r="Q381" s="170">
        <v>4903903.2078900002</v>
      </c>
      <c r="R381" s="171">
        <v>2.99652779716E-2</v>
      </c>
      <c r="S381" s="170">
        <v>295264.36014800001</v>
      </c>
      <c r="T381" s="172">
        <v>1.7031321090599998E-2</v>
      </c>
      <c r="U381" s="167">
        <v>2557822.8612578302</v>
      </c>
      <c r="V381" s="168">
        <v>2.0143645277857902E-2</v>
      </c>
      <c r="W381" s="171">
        <v>9422.82413860013</v>
      </c>
      <c r="X381" s="168">
        <v>5.5268436559085801E-3</v>
      </c>
      <c r="Y381" s="169">
        <v>220872.90962450299</v>
      </c>
      <c r="Z381" s="168">
        <v>2.0127422669652399E-3</v>
      </c>
      <c r="AA381" s="168">
        <v>3269595.1937600002</v>
      </c>
      <c r="AB381" s="172">
        <v>1.9978842913400002E-2</v>
      </c>
      <c r="AC381" s="173">
        <v>284006.57866300002</v>
      </c>
      <c r="AD381" s="172">
        <v>1.6320090327600002E-2</v>
      </c>
      <c r="AE381" s="149">
        <v>504879.48828755599</v>
      </c>
      <c r="AF381" s="168">
        <v>3.9797296578864098E-3</v>
      </c>
    </row>
    <row r="382" spans="1:32">
      <c r="A382">
        <v>2011</v>
      </c>
      <c r="B382" s="98" t="s">
        <v>115</v>
      </c>
      <c r="C382" s="109">
        <v>9831.3770062697004</v>
      </c>
      <c r="D382" s="104">
        <v>2.5955943950704701E-2</v>
      </c>
      <c r="E382" s="102">
        <v>842175.83066824102</v>
      </c>
      <c r="F382" s="101">
        <v>2.5956078050320901E-2</v>
      </c>
      <c r="G382" s="130">
        <v>85019.149523500004</v>
      </c>
      <c r="H382" s="101">
        <v>3.7568823476299999E-3</v>
      </c>
      <c r="I382" s="130">
        <v>8146.6690411</v>
      </c>
      <c r="J382" s="182">
        <v>5.4356287023999998E-3</v>
      </c>
      <c r="K382" s="134">
        <v>850322.49970933702</v>
      </c>
      <c r="L382" s="162">
        <v>2.50427043593143E-2</v>
      </c>
      <c r="M382" s="141">
        <v>1189.3674128269599</v>
      </c>
      <c r="N382" s="162">
        <v>3.1418771077383798E-3</v>
      </c>
      <c r="O382" s="140">
        <v>101883.55336209</v>
      </c>
      <c r="P382" s="162">
        <v>3.1418906741607498E-3</v>
      </c>
      <c r="Q382" s="165">
        <v>57728.3360053</v>
      </c>
      <c r="R382" s="162">
        <v>2.5508767060600001E-3</v>
      </c>
      <c r="S382" s="176">
        <v>5341.5434384800001</v>
      </c>
      <c r="T382" s="162">
        <v>3.5740478443599998E-3</v>
      </c>
      <c r="U382" s="140">
        <v>107225.09680056899</v>
      </c>
      <c r="V382" s="162">
        <v>3.1601975574194201E-3</v>
      </c>
      <c r="W382" s="162">
        <v>52.5205606223617</v>
      </c>
      <c r="X382" s="162">
        <v>1.3895440292916299E-4</v>
      </c>
      <c r="Y382" s="141">
        <v>4499.1342547397799</v>
      </c>
      <c r="Z382" s="162">
        <v>1.3895869851321901E-4</v>
      </c>
      <c r="AA382" s="176">
        <v>1774.0046211900001</v>
      </c>
      <c r="AB382" s="177">
        <v>7.8388676509600003E-5</v>
      </c>
      <c r="AC382" s="134">
        <v>87.144155132099996</v>
      </c>
      <c r="AD382" s="177">
        <v>5.7630325149100002E-5</v>
      </c>
      <c r="AE382" s="141">
        <v>4586.2784098718503</v>
      </c>
      <c r="AF382" s="162">
        <v>1.3537177733739201E-4</v>
      </c>
    </row>
    <row r="383" spans="1:32">
      <c r="B383" s="98" t="s">
        <v>116</v>
      </c>
      <c r="C383" s="107">
        <v>3351.3238106299</v>
      </c>
      <c r="D383" s="104">
        <v>8.6923390035424694E-2</v>
      </c>
      <c r="E383" s="114">
        <v>270703.505810428</v>
      </c>
      <c r="F383" s="101">
        <v>8.6923769013988295E-2</v>
      </c>
      <c r="G383" s="145">
        <v>134552.15562800001</v>
      </c>
      <c r="H383" s="101">
        <v>5.4294691829700004E-3</v>
      </c>
      <c r="I383" s="130">
        <v>12566.4784683</v>
      </c>
      <c r="J383" s="201">
        <v>6.6551609999999997E-3</v>
      </c>
      <c r="K383" s="140">
        <v>283269.984278719</v>
      </c>
      <c r="L383" s="162">
        <v>5.6661913598553403E-2</v>
      </c>
      <c r="M383" s="163">
        <v>302.34276285489199</v>
      </c>
      <c r="N383" s="162">
        <v>7.8415095991038603E-3</v>
      </c>
      <c r="O383" s="141">
        <v>24421.2151240936</v>
      </c>
      <c r="P383" s="162">
        <v>7.8413667234381607E-3</v>
      </c>
      <c r="Q383" s="164">
        <v>161111.93831500001</v>
      </c>
      <c r="R383" s="162">
        <v>6.50109988645E-3</v>
      </c>
      <c r="S383" s="165">
        <v>11195.0010406</v>
      </c>
      <c r="T383" s="162">
        <v>5.9256870117199998E-3</v>
      </c>
      <c r="U383" s="140">
        <v>35616.216164662503</v>
      </c>
      <c r="V383" s="162">
        <v>7.1093395481874296E-3</v>
      </c>
      <c r="W383" s="162">
        <v>20.790475277121899</v>
      </c>
      <c r="X383" s="162">
        <v>5.3900557939943301E-4</v>
      </c>
      <c r="Y383" s="163">
        <v>1679.2104873175699</v>
      </c>
      <c r="Z383" s="162">
        <v>5.3896235425119298E-4</v>
      </c>
      <c r="AA383" s="164">
        <v>21260.015746199999</v>
      </c>
      <c r="AB383" s="162">
        <v>8.5786446152699995E-4</v>
      </c>
      <c r="AC383" s="165">
        <v>1010.63789829</v>
      </c>
      <c r="AD383" s="162">
        <v>5.3168685227599996E-4</v>
      </c>
      <c r="AE383" s="141">
        <v>2689.8483856087601</v>
      </c>
      <c r="AF383" s="162">
        <v>5.3596180233021805E-4</v>
      </c>
    </row>
    <row r="384" spans="1:32">
      <c r="B384" s="98" t="s">
        <v>117</v>
      </c>
      <c r="C384" s="107">
        <v>2411.6790201284002</v>
      </c>
      <c r="D384" s="104">
        <v>0.130426288541476</v>
      </c>
      <c r="E384" s="114">
        <v>181975.000454931</v>
      </c>
      <c r="F384" s="101">
        <v>0.13042542322146999</v>
      </c>
      <c r="G384" s="130">
        <v>82439.413047800001</v>
      </c>
      <c r="H384" s="101">
        <v>4.0171668715700002E-3</v>
      </c>
      <c r="I384" s="196">
        <v>8314.3082539499992</v>
      </c>
      <c r="J384" s="101">
        <v>5.2498712162500002E-3</v>
      </c>
      <c r="K384" s="198">
        <v>190289.30870888499</v>
      </c>
      <c r="L384" s="162">
        <v>6.4046855847170403E-2</v>
      </c>
      <c r="M384" s="162">
        <v>272.29485417997199</v>
      </c>
      <c r="N384" s="162">
        <v>1.4728633879264701E-2</v>
      </c>
      <c r="O384" s="141">
        <v>20546.348331933001</v>
      </c>
      <c r="P384" s="162">
        <v>1.4728637194134E-2</v>
      </c>
      <c r="Q384" s="164">
        <v>182907.17986400001</v>
      </c>
      <c r="R384" s="162">
        <v>8.9128843287599995E-3</v>
      </c>
      <c r="S384" s="165">
        <v>12008.360473299999</v>
      </c>
      <c r="T384" s="163">
        <v>7.58119569719E-3</v>
      </c>
      <c r="U384" s="140">
        <v>32554.708805219299</v>
      </c>
      <c r="V384" s="162">
        <v>1.09293342865673E-2</v>
      </c>
      <c r="W384" s="163">
        <v>51.310083104120203</v>
      </c>
      <c r="X384" s="162">
        <v>2.7773482068641402E-3</v>
      </c>
      <c r="Y384" s="138">
        <v>3871.5329266613298</v>
      </c>
      <c r="Z384" s="162">
        <v>2.7772529623593398E-3</v>
      </c>
      <c r="AA384" s="165">
        <v>74191.066785500007</v>
      </c>
      <c r="AB384" s="162">
        <v>3.6152098831099999E-3</v>
      </c>
      <c r="AC384" s="176">
        <v>3814.7262074499999</v>
      </c>
      <c r="AD384" s="162">
        <v>2.3998325936799999E-3</v>
      </c>
      <c r="AE384" s="141">
        <v>7686.2591341072603</v>
      </c>
      <c r="AF384" s="162">
        <v>2.5743788621233402E-3</v>
      </c>
    </row>
    <row r="385" spans="1:32">
      <c r="B385" s="98" t="s">
        <v>118</v>
      </c>
      <c r="C385" s="107">
        <v>2214.6370504481001</v>
      </c>
      <c r="D385" s="104">
        <v>0.11457889790315801</v>
      </c>
      <c r="E385" s="114">
        <v>156003.355049028</v>
      </c>
      <c r="F385" s="101">
        <v>0.11456946825070401</v>
      </c>
      <c r="G385" s="130">
        <v>88459.546589799997</v>
      </c>
      <c r="H385" s="101">
        <v>4.9710171806399998E-3</v>
      </c>
      <c r="I385" s="196">
        <v>8787.2677636299995</v>
      </c>
      <c r="J385" s="101">
        <v>5.6493893251299996E-3</v>
      </c>
      <c r="K385" s="198">
        <v>164790.62281265599</v>
      </c>
      <c r="L385" s="162">
        <v>5.6422562972271398E-2</v>
      </c>
      <c r="M385" s="163">
        <v>457.61068567005799</v>
      </c>
      <c r="N385" s="162">
        <v>2.32839496228146E-2</v>
      </c>
      <c r="O385" s="134">
        <v>32237.417811047901</v>
      </c>
      <c r="P385" s="162">
        <v>2.3283779208261898E-2</v>
      </c>
      <c r="Q385" s="164">
        <v>312444.344522</v>
      </c>
      <c r="R385" s="163">
        <v>1.75577348042E-2</v>
      </c>
      <c r="S385" s="165">
        <v>19066.9051487</v>
      </c>
      <c r="T385" s="163">
        <v>1.22160033802E-2</v>
      </c>
      <c r="U385" s="140">
        <v>51304.322959764402</v>
      </c>
      <c r="V385" s="162">
        <v>1.7428407610280802E-2</v>
      </c>
      <c r="W385" s="162">
        <v>86.297486962720996</v>
      </c>
      <c r="X385" s="162">
        <v>4.39406525834407E-3</v>
      </c>
      <c r="Y385" s="141">
        <v>6079.06416147666</v>
      </c>
      <c r="Z385" s="162">
        <v>4.3937764017801702E-3</v>
      </c>
      <c r="AA385" s="164">
        <v>162578.60487800001</v>
      </c>
      <c r="AB385" s="162">
        <v>9.1359881695699998E-3</v>
      </c>
      <c r="AC385" s="165">
        <v>9374.5282592299991</v>
      </c>
      <c r="AD385" s="162">
        <v>5.9908486041000001E-3</v>
      </c>
      <c r="AE385" s="141">
        <v>15453.592420705099</v>
      </c>
      <c r="AF385" s="162">
        <v>5.2470631736095804E-3</v>
      </c>
    </row>
    <row r="386" spans="1:32">
      <c r="B386" s="98" t="s">
        <v>119</v>
      </c>
      <c r="C386" s="107">
        <v>5945.3719161824902</v>
      </c>
      <c r="D386" s="104">
        <v>0.21829562439745001</v>
      </c>
      <c r="E386" s="114">
        <v>388842.58099924598</v>
      </c>
      <c r="F386" s="101">
        <v>0.21825146705381701</v>
      </c>
      <c r="G386" s="145">
        <v>294770.36483099998</v>
      </c>
      <c r="H386" s="101">
        <v>1.9501398153200001E-2</v>
      </c>
      <c r="I386" s="196">
        <v>27789.373618199999</v>
      </c>
      <c r="J386" s="101">
        <v>1.85934647791E-2</v>
      </c>
      <c r="K386" s="198">
        <v>416631.954617401</v>
      </c>
      <c r="L386" s="162">
        <v>0.126811720809579</v>
      </c>
      <c r="M386" s="163">
        <v>621.519857748768</v>
      </c>
      <c r="N386" s="162">
        <v>2.31153851437845E-2</v>
      </c>
      <c r="O386" s="138">
        <v>40659.352882220599</v>
      </c>
      <c r="P386" s="162">
        <v>2.3116459163769299E-2</v>
      </c>
      <c r="Q386" s="164">
        <v>229099.834324</v>
      </c>
      <c r="R386" s="141">
        <v>1.5156794963E-2</v>
      </c>
      <c r="S386" s="165">
        <v>14374.652241</v>
      </c>
      <c r="T386" s="162">
        <v>9.5977860570099997E-3</v>
      </c>
      <c r="U386" s="140">
        <v>55034.005123208903</v>
      </c>
      <c r="V386" s="162">
        <v>1.6860377565186099E-2</v>
      </c>
      <c r="W386" s="163">
        <v>62.5285065312274</v>
      </c>
      <c r="X386" s="162">
        <v>2.3193099752441301E-3</v>
      </c>
      <c r="Y386" s="138">
        <v>4088.53972804763</v>
      </c>
      <c r="Z386" s="162">
        <v>2.31826572234505E-3</v>
      </c>
      <c r="AA386" s="164">
        <v>217775.681877</v>
      </c>
      <c r="AB386" s="163">
        <v>1.4407610588000001E-2</v>
      </c>
      <c r="AC386" s="165">
        <v>14581.701404400001</v>
      </c>
      <c r="AD386" s="140">
        <v>9.6993366668199996E-3</v>
      </c>
      <c r="AE386" s="140">
        <v>18670.241132458599</v>
      </c>
      <c r="AF386" s="162">
        <v>5.7285702536050602E-3</v>
      </c>
    </row>
    <row r="387" spans="1:32">
      <c r="B387" s="98" t="s">
        <v>120</v>
      </c>
      <c r="C387" s="107">
        <v>19106.269696411</v>
      </c>
      <c r="D387" s="104">
        <v>0.46276608906101802</v>
      </c>
      <c r="E387" s="115">
        <v>1155462.82221206</v>
      </c>
      <c r="F387" s="101">
        <v>0.46274703877825202</v>
      </c>
      <c r="G387" s="145">
        <v>506212.71953200002</v>
      </c>
      <c r="H387" s="101">
        <v>3.9004729074499998E-2</v>
      </c>
      <c r="I387" s="196">
        <v>58869.388258899999</v>
      </c>
      <c r="J387" s="101">
        <v>4.0677726365799999E-2</v>
      </c>
      <c r="K387" s="199">
        <v>1214332.21047097</v>
      </c>
      <c r="L387" s="162">
        <v>0.30624678422947699</v>
      </c>
      <c r="M387" s="163">
        <v>689.66881478558503</v>
      </c>
      <c r="N387" s="162">
        <v>1.7356146599725501E-2</v>
      </c>
      <c r="O387" s="140">
        <v>41711.733987775202</v>
      </c>
      <c r="P387" s="162">
        <v>1.7356918578336201E-2</v>
      </c>
      <c r="Q387" s="164">
        <v>228859.431396</v>
      </c>
      <c r="R387" s="163">
        <v>1.76340776927E-2</v>
      </c>
      <c r="S387" s="165">
        <v>14438.2389291</v>
      </c>
      <c r="T387" s="163">
        <v>9.9444066149800003E-3</v>
      </c>
      <c r="U387" s="140">
        <v>56149.972916844497</v>
      </c>
      <c r="V387" s="162">
        <v>1.44978924302553E-2</v>
      </c>
      <c r="W387" s="162">
        <v>98.562585377217204</v>
      </c>
      <c r="X387" s="162">
        <v>2.4789329795371199E-3</v>
      </c>
      <c r="Y387" s="163">
        <v>5960.3300074304798</v>
      </c>
      <c r="Z387" s="162">
        <v>2.4787041682935401E-3</v>
      </c>
      <c r="AA387" s="164">
        <v>267184.52134099999</v>
      </c>
      <c r="AB387" s="163">
        <v>2.0587070700000001E-2</v>
      </c>
      <c r="AC387" s="165">
        <v>20016.134575799999</v>
      </c>
      <c r="AD387" s="163">
        <v>1.37399750435E-2</v>
      </c>
      <c r="AE387" s="141">
        <v>25976.4645832227</v>
      </c>
      <c r="AF387" s="162">
        <v>6.7195293305810297E-3</v>
      </c>
    </row>
    <row r="388" spans="1:32">
      <c r="B388" s="98" t="s">
        <v>121</v>
      </c>
      <c r="C388" s="112">
        <v>31029.166850994301</v>
      </c>
      <c r="D388" s="104">
        <v>0.58882871442078</v>
      </c>
      <c r="E388" s="102">
        <v>1725306.79941441</v>
      </c>
      <c r="F388" s="101">
        <v>0.58883806844726305</v>
      </c>
      <c r="G388" s="174">
        <v>586676.02651</v>
      </c>
      <c r="H388" s="101">
        <v>5.3859970728500003E-2</v>
      </c>
      <c r="I388" s="196">
        <v>77787.697481299998</v>
      </c>
      <c r="J388" s="101">
        <v>5.7866627313599997E-2</v>
      </c>
      <c r="K388" s="199">
        <v>1803094.49689569</v>
      </c>
      <c r="L388" s="162">
        <v>0.42073473368904102</v>
      </c>
      <c r="M388" s="163">
        <v>978.75725337725601</v>
      </c>
      <c r="N388" s="162">
        <v>1.8741854980248399E-2</v>
      </c>
      <c r="O388" s="141">
        <v>54419.237340756801</v>
      </c>
      <c r="P388" s="162">
        <v>1.87413307244245E-2</v>
      </c>
      <c r="Q388" s="164">
        <v>229217.71167399999</v>
      </c>
      <c r="R388" s="141">
        <v>2.1043367341199999E-2</v>
      </c>
      <c r="S388" s="165">
        <v>14366.497886200001</v>
      </c>
      <c r="T388" s="163">
        <v>1.06627403033E-2</v>
      </c>
      <c r="U388" s="140">
        <v>68785.735226913806</v>
      </c>
      <c r="V388" s="162">
        <v>1.6156950950730699E-2</v>
      </c>
      <c r="W388" s="162">
        <v>104.70783219010001</v>
      </c>
      <c r="X388" s="162">
        <v>2.0066893051705502E-3</v>
      </c>
      <c r="Y388" s="141">
        <v>5821.7664300504803</v>
      </c>
      <c r="Z388" s="162">
        <v>2.0066247039020801E-3</v>
      </c>
      <c r="AA388" s="164">
        <v>287339.27175800002</v>
      </c>
      <c r="AB388" s="163">
        <v>2.6379229434399999E-2</v>
      </c>
      <c r="AC388" s="165">
        <v>23478.193723</v>
      </c>
      <c r="AD388" s="163">
        <v>1.7383587328400001E-2</v>
      </c>
      <c r="AE388" s="140">
        <v>29299.960153004198</v>
      </c>
      <c r="AF388" s="162">
        <v>6.8990898693764803E-3</v>
      </c>
    </row>
    <row r="389" spans="1:32">
      <c r="B389" s="98" t="s">
        <v>122</v>
      </c>
      <c r="C389" s="112">
        <v>35492.140299899402</v>
      </c>
      <c r="D389" s="104">
        <v>0.60493877050918499</v>
      </c>
      <c r="E389" s="102">
        <v>1801138.7842775299</v>
      </c>
      <c r="F389" s="101">
        <v>0.60494805523704498</v>
      </c>
      <c r="G389" s="178">
        <v>554937.35589999997</v>
      </c>
      <c r="H389" s="101">
        <v>6.0687962360999999E-2</v>
      </c>
      <c r="I389" s="196">
        <v>88477.865113399996</v>
      </c>
      <c r="J389" s="101">
        <v>6.96769669757E-2</v>
      </c>
      <c r="K389" s="199">
        <v>1889616.6493909799</v>
      </c>
      <c r="L389" s="162">
        <v>0.44385102321429498</v>
      </c>
      <c r="M389" s="141">
        <v>1349.54040171054</v>
      </c>
      <c r="N389" s="162">
        <v>2.3133243631103698E-2</v>
      </c>
      <c r="O389" s="140">
        <v>68482.437267711706</v>
      </c>
      <c r="P389" s="162">
        <v>2.3132412936314201E-2</v>
      </c>
      <c r="Q389" s="164">
        <v>245109.85735199999</v>
      </c>
      <c r="R389" s="141">
        <v>2.68052611967E-2</v>
      </c>
      <c r="S389" s="165">
        <v>15527.246709499999</v>
      </c>
      <c r="T389" s="163">
        <v>1.22370199241E-2</v>
      </c>
      <c r="U389" s="140">
        <v>84009.683977228895</v>
      </c>
      <c r="V389" s="162">
        <v>1.9823443425579901E-2</v>
      </c>
      <c r="W389" s="162">
        <v>115.747322980996</v>
      </c>
      <c r="X389" s="162">
        <v>1.9806991815178002E-3</v>
      </c>
      <c r="Y389" s="141">
        <v>5874.6501337187701</v>
      </c>
      <c r="Z389" s="162">
        <v>1.9809827337963601E-3</v>
      </c>
      <c r="AA389" s="164">
        <v>297126.97758399998</v>
      </c>
      <c r="AB389" s="163">
        <v>3.24938603957E-2</v>
      </c>
      <c r="AC389" s="165">
        <v>25730.081564399999</v>
      </c>
      <c r="AD389" s="163">
        <v>2.0220157392300001E-2</v>
      </c>
      <c r="AE389" s="138">
        <v>31604.731698103202</v>
      </c>
      <c r="AF389" s="162">
        <v>7.4956865497913302E-3</v>
      </c>
    </row>
    <row r="390" spans="1:32">
      <c r="B390" s="98" t="s">
        <v>123</v>
      </c>
      <c r="C390" s="107">
        <v>32005.1584478449</v>
      </c>
      <c r="D390" s="104">
        <v>0.56559195953024699</v>
      </c>
      <c r="E390" s="115">
        <v>1468823.8457184799</v>
      </c>
      <c r="F390" s="101">
        <v>0.56560042626998397</v>
      </c>
      <c r="G390" s="145">
        <v>398298.40276700002</v>
      </c>
      <c r="H390" s="101">
        <v>5.2881927123000001E-2</v>
      </c>
      <c r="I390" s="197">
        <v>70378.821811500005</v>
      </c>
      <c r="J390" s="101">
        <v>6.3402091063000002E-2</v>
      </c>
      <c r="K390" s="200">
        <v>1539202.66752999</v>
      </c>
      <c r="L390" s="162">
        <v>0.41536668869945498</v>
      </c>
      <c r="M390" s="141">
        <v>2218.7919824835399</v>
      </c>
      <c r="N390" s="162">
        <v>3.8564706513272498E-2</v>
      </c>
      <c r="O390" s="140">
        <v>101822.475343283</v>
      </c>
      <c r="P390" s="162">
        <v>3.8563186423639699E-2</v>
      </c>
      <c r="Q390" s="164">
        <v>360689.34117999999</v>
      </c>
      <c r="R390" s="163">
        <v>4.78885693313E-2</v>
      </c>
      <c r="S390" s="165">
        <v>19015.1985833</v>
      </c>
      <c r="T390" s="163">
        <v>1.7194185492E-2</v>
      </c>
      <c r="U390" s="140">
        <v>120837.673926574</v>
      </c>
      <c r="V390" s="162">
        <v>3.2283351221395501E-2</v>
      </c>
      <c r="W390" s="163">
        <v>248.16902798637301</v>
      </c>
      <c r="X390" s="162">
        <v>4.3111885679457196E-3</v>
      </c>
      <c r="Y390" s="140">
        <v>11389.298857292701</v>
      </c>
      <c r="Z390" s="162">
        <v>4.3112417454322701E-3</v>
      </c>
      <c r="AA390" s="164">
        <v>297665.39558999997</v>
      </c>
      <c r="AB390" s="163">
        <v>3.9520874696999997E-2</v>
      </c>
      <c r="AC390" s="165">
        <v>27253.657691100001</v>
      </c>
      <c r="AD390" s="163">
        <v>2.4587244239700001E-2</v>
      </c>
      <c r="AE390" s="140">
        <v>38642.956548360497</v>
      </c>
      <c r="AF390" s="162">
        <v>1.03694820853727E-2</v>
      </c>
    </row>
    <row r="391" spans="1:32">
      <c r="B391" s="98" t="s">
        <v>124</v>
      </c>
      <c r="C391" s="107">
        <v>23522.175461263301</v>
      </c>
      <c r="D391" s="104">
        <v>0.45626526265529099</v>
      </c>
      <c r="E391" s="102">
        <v>965959.61397685797</v>
      </c>
      <c r="F391" s="101">
        <v>0.45626672870886298</v>
      </c>
      <c r="G391" s="145">
        <v>247443.681087</v>
      </c>
      <c r="H391" s="101">
        <v>4.1607575111099998E-2</v>
      </c>
      <c r="I391" s="197">
        <v>50466.316938700002</v>
      </c>
      <c r="J391" s="101">
        <v>5.3045744474100001E-2</v>
      </c>
      <c r="K391" s="199">
        <v>1016425.93091554</v>
      </c>
      <c r="L391" s="162">
        <v>0.33053132346249597</v>
      </c>
      <c r="M391" s="141">
        <v>3289.1919454184399</v>
      </c>
      <c r="N391" s="162">
        <v>6.3198831224000093E-2</v>
      </c>
      <c r="O391" s="134">
        <v>135073.478970761</v>
      </c>
      <c r="P391" s="162">
        <v>6.3198916467333499E-2</v>
      </c>
      <c r="Q391" s="164">
        <v>380403.44585100003</v>
      </c>
      <c r="R391" s="163">
        <v>6.3964768388500001E-2</v>
      </c>
      <c r="S391" s="164">
        <v>20052.476841899999</v>
      </c>
      <c r="T391" s="163">
        <v>2.1085399345500001E-2</v>
      </c>
      <c r="U391" s="140">
        <v>155125.95581262201</v>
      </c>
      <c r="V391" s="162">
        <v>5.0196490598151899E-2</v>
      </c>
      <c r="W391" s="163">
        <v>396.28633565036699</v>
      </c>
      <c r="X391" s="162">
        <v>7.6102930602444203E-3</v>
      </c>
      <c r="Y391" s="141">
        <v>16273.990753870799</v>
      </c>
      <c r="Z391" s="162">
        <v>7.6103765589243802E-3</v>
      </c>
      <c r="AA391" s="164">
        <v>291657.338927</v>
      </c>
      <c r="AB391" s="163">
        <v>4.9042088603000002E-2</v>
      </c>
      <c r="AC391" s="165">
        <v>27868.933874999999</v>
      </c>
      <c r="AD391" s="141">
        <v>2.92057144659E-2</v>
      </c>
      <c r="AE391" s="141">
        <v>44142.924628868299</v>
      </c>
      <c r="AF391" s="162">
        <v>1.4343329779045301E-2</v>
      </c>
    </row>
    <row r="392" spans="1:32">
      <c r="B392" s="98" t="s">
        <v>125</v>
      </c>
      <c r="C392" s="107">
        <v>13747.6914459736</v>
      </c>
      <c r="D392" s="104">
        <v>0.29990088629070499</v>
      </c>
      <c r="E392" s="102">
        <v>499107.68332467403</v>
      </c>
      <c r="F392" s="101">
        <v>0.29990088629070499</v>
      </c>
      <c r="G392" s="145">
        <v>131673.47109199999</v>
      </c>
      <c r="H392" s="101">
        <v>2.8543308147900001E-2</v>
      </c>
      <c r="I392" s="101">
        <v>27266.839753699998</v>
      </c>
      <c r="J392" s="202">
        <v>3.4595670226900001E-2</v>
      </c>
      <c r="K392" s="138">
        <v>526374.52307835105</v>
      </c>
      <c r="L392" s="162">
        <v>0.21400537270137901</v>
      </c>
      <c r="M392" s="141">
        <v>4990.4732873700996</v>
      </c>
      <c r="N392" s="162">
        <v>0.106299447713451</v>
      </c>
      <c r="O392" s="140">
        <v>181178.314260352</v>
      </c>
      <c r="P392" s="162">
        <v>0.106299447713451</v>
      </c>
      <c r="Q392" s="164">
        <v>385927.15885299997</v>
      </c>
      <c r="R392" s="163">
        <v>8.3658717257399998E-2</v>
      </c>
      <c r="S392" s="165">
        <v>20850.6911721</v>
      </c>
      <c r="T392" s="163">
        <v>2.6459614564199999E-2</v>
      </c>
      <c r="U392" s="140">
        <v>202029.00543242201</v>
      </c>
      <c r="V392" s="162">
        <v>8.0932547956671902E-2</v>
      </c>
      <c r="W392" s="138">
        <v>634.62529890799101</v>
      </c>
      <c r="X392" s="162">
        <v>1.3511618724485201E-2</v>
      </c>
      <c r="Y392" s="141">
        <v>23039.967398305602</v>
      </c>
      <c r="Z392" s="162">
        <v>1.3511618724485201E-2</v>
      </c>
      <c r="AA392" s="164">
        <v>283344.024209</v>
      </c>
      <c r="AB392" s="163">
        <v>6.14214173392E-2</v>
      </c>
      <c r="AC392" s="165">
        <v>27506.087845400001</v>
      </c>
      <c r="AD392" s="163">
        <v>3.4755058369499998E-2</v>
      </c>
      <c r="AE392" s="140">
        <v>50546.055243679999</v>
      </c>
      <c r="AF392" s="162">
        <v>2.0354352946464999E-2</v>
      </c>
    </row>
    <row r="393" spans="1:32">
      <c r="B393" s="98" t="s">
        <v>126</v>
      </c>
      <c r="C393" s="107">
        <v>7005.2890481571003</v>
      </c>
      <c r="D393" s="104">
        <v>0.16412290730204601</v>
      </c>
      <c r="E393" s="114">
        <v>221022.01081807699</v>
      </c>
      <c r="F393" s="101">
        <v>0.16412486062193801</v>
      </c>
      <c r="G393" s="130">
        <v>75115.246320599996</v>
      </c>
      <c r="H393" s="101">
        <v>2.1566289423900001E-2</v>
      </c>
      <c r="I393" s="101">
        <v>14660.375589499999</v>
      </c>
      <c r="J393" s="101">
        <v>2.3055050483700001E-2</v>
      </c>
      <c r="K393" s="138">
        <v>235682.38640758401</v>
      </c>
      <c r="L393" s="162">
        <v>0.11837063363874099</v>
      </c>
      <c r="M393" s="163">
        <v>6251.6916667720498</v>
      </c>
      <c r="N393" s="162">
        <v>0.14276877638139601</v>
      </c>
      <c r="O393" s="140">
        <v>197245.98131737599</v>
      </c>
      <c r="P393" s="162">
        <v>0.142770721984016</v>
      </c>
      <c r="Q393" s="164">
        <v>400547.03072400001</v>
      </c>
      <c r="R393" s="141">
        <v>0.115000910956</v>
      </c>
      <c r="S393" s="165">
        <v>22387.8356661</v>
      </c>
      <c r="T393" s="163">
        <v>3.5168432952399999E-2</v>
      </c>
      <c r="U393" s="140">
        <v>219633.816983442</v>
      </c>
      <c r="V393" s="162">
        <v>0.108574321662131</v>
      </c>
      <c r="W393" s="141">
        <v>653.27495210783604</v>
      </c>
      <c r="X393" s="162">
        <v>1.4912527913481501E-2</v>
      </c>
      <c r="Y393" s="141">
        <v>20611.2751806696</v>
      </c>
      <c r="Z393" s="162">
        <v>1.49126718534098E-2</v>
      </c>
      <c r="AA393" s="164">
        <v>268157.23879099998</v>
      </c>
      <c r="AB393" s="163">
        <v>7.6990518408999994E-2</v>
      </c>
      <c r="AC393" s="165">
        <v>25901.310326899998</v>
      </c>
      <c r="AD393" s="163">
        <v>4.0490806082000001E-2</v>
      </c>
      <c r="AE393" s="140">
        <v>46512.585507524702</v>
      </c>
      <c r="AF393" s="162">
        <v>2.3119628151734701E-2</v>
      </c>
    </row>
    <row r="394" spans="1:32">
      <c r="B394" s="98" t="s">
        <v>127</v>
      </c>
      <c r="C394" s="107">
        <v>3880.0279340666002</v>
      </c>
      <c r="D394" s="104">
        <v>8.7628005117937002E-2</v>
      </c>
      <c r="E394" s="114">
        <v>104450.755930257</v>
      </c>
      <c r="F394" s="101">
        <v>8.7626467838761699E-2</v>
      </c>
      <c r="G394" s="130">
        <v>43817.772962199997</v>
      </c>
      <c r="H394" s="101">
        <v>1.8081098451300001E-2</v>
      </c>
      <c r="I394" s="115">
        <v>8051.1765629499996</v>
      </c>
      <c r="J394" s="101">
        <v>1.6471719966300001E-2</v>
      </c>
      <c r="K394" s="140">
        <v>112501.93249320899</v>
      </c>
      <c r="L394" s="162">
        <v>6.6635085317362105E-2</v>
      </c>
      <c r="M394" s="141">
        <v>8587.7546278152404</v>
      </c>
      <c r="N394" s="162">
        <v>0.189247905756709</v>
      </c>
      <c r="O394" s="138">
        <v>231184.291015728</v>
      </c>
      <c r="P394" s="162">
        <v>0.18924568851064799</v>
      </c>
      <c r="Q394" s="164">
        <v>393249.583736</v>
      </c>
      <c r="R394" s="141">
        <v>0.162271712707</v>
      </c>
      <c r="S394" s="165">
        <v>22638.8786936</v>
      </c>
      <c r="T394" s="163">
        <v>4.6208981250600002E-2</v>
      </c>
      <c r="U394" s="138">
        <v>253823.16970937699</v>
      </c>
      <c r="V394" s="162">
        <v>0.147924476498562</v>
      </c>
      <c r="W394" s="141">
        <v>865.89722445572602</v>
      </c>
      <c r="X394" s="162">
        <v>1.9083688282832401E-2</v>
      </c>
      <c r="Y394" s="141">
        <v>23309.6740220498</v>
      </c>
      <c r="Z394" s="162">
        <v>1.9083074265004499E-2</v>
      </c>
      <c r="AA394" s="164">
        <v>232247.43669199999</v>
      </c>
      <c r="AB394" s="138">
        <v>9.5835243269000003E-2</v>
      </c>
      <c r="AC394" s="165">
        <v>22288.660703199999</v>
      </c>
      <c r="AD394" s="163">
        <v>4.5269820445599997E-2</v>
      </c>
      <c r="AE394" s="141">
        <v>45598.334725202498</v>
      </c>
      <c r="AF394" s="162">
        <v>2.6705637844087901E-2</v>
      </c>
    </row>
    <row r="395" spans="1:32">
      <c r="B395" s="98" t="s">
        <v>128</v>
      </c>
      <c r="C395" s="107">
        <v>2461.2427788401001</v>
      </c>
      <c r="D395" s="104">
        <v>5.3500009803989397E-2</v>
      </c>
      <c r="E395" s="114">
        <v>55211.289907599603</v>
      </c>
      <c r="F395" s="101">
        <v>5.3499376129055698E-2</v>
      </c>
      <c r="G395" s="130">
        <v>28527.125749899998</v>
      </c>
      <c r="H395" s="101">
        <v>1.6621237185500001E-2</v>
      </c>
      <c r="I395" s="145">
        <v>5119.4761074199996</v>
      </c>
      <c r="J395" s="101">
        <v>1.3086103370300001E-2</v>
      </c>
      <c r="K395" s="140">
        <v>60330.766015023299</v>
      </c>
      <c r="L395" s="162">
        <v>4.2203811404351498E-2</v>
      </c>
      <c r="M395" s="141">
        <v>10110.9234434053</v>
      </c>
      <c r="N395" s="162">
        <v>0.21461807778046099</v>
      </c>
      <c r="O395" s="140">
        <v>226802.82136397201</v>
      </c>
      <c r="P395" s="162">
        <v>0.21460841990003199</v>
      </c>
      <c r="Q395" s="164">
        <v>394676.514677</v>
      </c>
      <c r="R395" s="141">
        <v>0.22995711441399999</v>
      </c>
      <c r="S395" s="165">
        <v>23183.095298100001</v>
      </c>
      <c r="T395" s="163">
        <v>5.9067872080799999E-2</v>
      </c>
      <c r="U395" s="138">
        <v>249985.91666211199</v>
      </c>
      <c r="V395" s="162">
        <v>0.17212348554818099</v>
      </c>
      <c r="W395" s="163">
        <v>1217.84820765688</v>
      </c>
      <c r="X395" s="162">
        <v>2.58306095951189E-2</v>
      </c>
      <c r="Y395" s="140">
        <v>27317.819861403801</v>
      </c>
      <c r="Z395" s="162">
        <v>2.5829184305828801E-2</v>
      </c>
      <c r="AA395" s="164">
        <v>203108.688696</v>
      </c>
      <c r="AB395" s="141">
        <v>0.118340676612</v>
      </c>
      <c r="AC395" s="165">
        <v>19303.774729500001</v>
      </c>
      <c r="AD395" s="163">
        <v>4.8970370328499997E-2</v>
      </c>
      <c r="AE395" s="140">
        <v>46621.594590855697</v>
      </c>
      <c r="AF395" s="162">
        <v>3.22146692599743E-2</v>
      </c>
    </row>
    <row r="396" spans="1:32">
      <c r="B396" s="98" t="s">
        <v>129</v>
      </c>
      <c r="C396" s="107">
        <v>1669.4604609434</v>
      </c>
      <c r="D396" s="104">
        <v>3.09951745980073E-2</v>
      </c>
      <c r="E396" s="101">
        <v>30281.1442802643</v>
      </c>
      <c r="F396" s="101">
        <v>3.0995761279487399E-2</v>
      </c>
      <c r="G396" s="130">
        <v>19374.6566427</v>
      </c>
      <c r="H396" s="101">
        <v>1.47180899823E-2</v>
      </c>
      <c r="I396" s="130">
        <v>3448.28823336</v>
      </c>
      <c r="J396" s="101">
        <v>1.0255011461700001E-2</v>
      </c>
      <c r="K396" s="141">
        <v>33729.4325136267</v>
      </c>
      <c r="L396" s="162">
        <v>2.55632064196098E-2</v>
      </c>
      <c r="M396" s="140">
        <v>13205.010164519401</v>
      </c>
      <c r="N396" s="162">
        <v>0.23957146559050799</v>
      </c>
      <c r="O396" s="140">
        <v>239494.93860099101</v>
      </c>
      <c r="P396" s="162">
        <v>0.23955607683704799</v>
      </c>
      <c r="Q396" s="164">
        <v>399161.09265399998</v>
      </c>
      <c r="R396" s="141">
        <v>0.303225347225</v>
      </c>
      <c r="S396" s="165">
        <v>24279.395048999999</v>
      </c>
      <c r="T396" s="163">
        <v>7.1919708261699994E-2</v>
      </c>
      <c r="U396" s="138">
        <v>263774.33365003101</v>
      </c>
      <c r="V396" s="162">
        <v>0.19680410844839299</v>
      </c>
      <c r="W396" s="141">
        <v>1190.43700992</v>
      </c>
      <c r="X396" s="162">
        <v>2.1570754649942001E-2</v>
      </c>
      <c r="Y396" s="141">
        <v>21588.7774204495</v>
      </c>
      <c r="Z396" s="162">
        <v>2.1567600145979901E-2</v>
      </c>
      <c r="AA396" s="164">
        <v>188364.864803</v>
      </c>
      <c r="AB396" s="141">
        <v>0.14309261598799999</v>
      </c>
      <c r="AC396" s="165">
        <v>17849.253066699999</v>
      </c>
      <c r="AD396" s="163">
        <v>5.2666177111099999E-2</v>
      </c>
      <c r="AE396" s="141">
        <v>39438.030487129698</v>
      </c>
      <c r="AF396" s="162">
        <v>2.9553832311993999E-2</v>
      </c>
    </row>
    <row r="397" spans="1:32">
      <c r="B397" s="98" t="s">
        <v>130</v>
      </c>
      <c r="C397" s="107">
        <v>1023.7340337206</v>
      </c>
      <c r="D397" s="104">
        <v>1.8948046962792401E-2</v>
      </c>
      <c r="E397" s="101">
        <v>14438.254178195701</v>
      </c>
      <c r="F397" s="101">
        <v>1.8951408558583599E-2</v>
      </c>
      <c r="G397" s="130">
        <v>11676.5539818</v>
      </c>
      <c r="H397" s="101">
        <v>1.33431845072E-2</v>
      </c>
      <c r="I397" s="130">
        <v>2041.10192469</v>
      </c>
      <c r="J397" s="101">
        <v>8.11638574562E-3</v>
      </c>
      <c r="K397" s="140">
        <v>16479.3561028884</v>
      </c>
      <c r="L397" s="162">
        <v>1.61970993454131E-2</v>
      </c>
      <c r="M397" s="140">
        <v>14483.989149805</v>
      </c>
      <c r="N397" s="162">
        <v>0.26293011039082897</v>
      </c>
      <c r="O397" s="140">
        <v>204202.186690651</v>
      </c>
      <c r="P397" s="162">
        <v>0.26288461560828902</v>
      </c>
      <c r="Q397" s="164">
        <v>321126.06625600002</v>
      </c>
      <c r="R397" s="141">
        <v>0.36696136435900001</v>
      </c>
      <c r="S397" s="165">
        <v>20565.162116799998</v>
      </c>
      <c r="T397" s="163">
        <v>8.1530213770100002E-2</v>
      </c>
      <c r="U397" s="138">
        <v>224767.348807414</v>
      </c>
      <c r="V397" s="162">
        <v>0.21802056589638799</v>
      </c>
      <c r="W397" s="140">
        <v>1357.4997937246701</v>
      </c>
      <c r="X397" s="162">
        <v>2.4626023863747602E-2</v>
      </c>
      <c r="Y397" s="140">
        <v>19140.395239866899</v>
      </c>
      <c r="Z397" s="162">
        <v>2.4623956813370301E-2</v>
      </c>
      <c r="AA397" s="175">
        <v>146789.04171399999</v>
      </c>
      <c r="AB397" s="141">
        <v>0.167740699188</v>
      </c>
      <c r="AC397" s="165">
        <v>14002.0973815</v>
      </c>
      <c r="AD397" s="163">
        <v>5.5326380010499998E-2</v>
      </c>
      <c r="AE397" s="140">
        <v>33142.492621357902</v>
      </c>
      <c r="AF397" s="162">
        <v>3.22649270252994E-2</v>
      </c>
    </row>
    <row r="398" spans="1:32">
      <c r="B398" s="98" t="s">
        <v>131</v>
      </c>
      <c r="C398" s="107">
        <v>216.0638541786</v>
      </c>
      <c r="D398" s="104">
        <v>1.9028291571387701E-3</v>
      </c>
      <c r="E398" s="101">
        <v>1980.5179985263001</v>
      </c>
      <c r="F398" s="101">
        <v>2.12653124429144E-3</v>
      </c>
      <c r="G398" s="101">
        <v>2712.73365595</v>
      </c>
      <c r="H398" s="101">
        <v>3.1814076793199998E-3</v>
      </c>
      <c r="I398" s="101">
        <v>547.02222041799996</v>
      </c>
      <c r="J398" s="101">
        <v>1.91784868191E-3</v>
      </c>
      <c r="K398" s="141">
        <v>2527.5402189440101</v>
      </c>
      <c r="L398" s="162">
        <v>2.0731088803770002E-3</v>
      </c>
      <c r="M398" s="141">
        <v>33294.729534663398</v>
      </c>
      <c r="N398" s="162">
        <v>0.29091046528537801</v>
      </c>
      <c r="O398" s="138">
        <v>271847.33019865799</v>
      </c>
      <c r="P398" s="162">
        <v>0.28939372239093503</v>
      </c>
      <c r="Q398" s="164">
        <v>359278.655806</v>
      </c>
      <c r="R398" s="141">
        <v>0.42135066396199999</v>
      </c>
      <c r="S398" s="165">
        <v>24589.0456672</v>
      </c>
      <c r="T398" s="163">
        <v>8.6018021554100002E-2</v>
      </c>
      <c r="U398" s="138">
        <v>296436.37586589297</v>
      </c>
      <c r="V398" s="162">
        <v>0.241704756798059</v>
      </c>
      <c r="W398" s="163">
        <v>2420.6600107836798</v>
      </c>
      <c r="X398" s="162">
        <v>2.1143747905016001E-2</v>
      </c>
      <c r="Y398" s="140">
        <v>20341.105055740602</v>
      </c>
      <c r="Z398" s="162">
        <v>2.1645389934207501E-2</v>
      </c>
      <c r="AA398" s="175">
        <v>158357.28259700001</v>
      </c>
      <c r="AB398" s="141">
        <v>0.18571642081500001</v>
      </c>
      <c r="AC398" s="165">
        <v>15273.503851400001</v>
      </c>
      <c r="AD398" s="163">
        <v>5.32740095132E-2</v>
      </c>
      <c r="AE398" s="140">
        <v>35614.608907132999</v>
      </c>
      <c r="AF398" s="162">
        <v>2.90891232979698E-2</v>
      </c>
    </row>
    <row r="399" spans="1:32">
      <c r="B399" s="97" t="s">
        <v>132</v>
      </c>
      <c r="C399" s="111">
        <v>207489.01329353999</v>
      </c>
      <c r="D399" s="108">
        <v>0.12403797709908</v>
      </c>
      <c r="E399" s="183">
        <v>10982187.597510699</v>
      </c>
      <c r="F399" s="184">
        <v>0.102259971890789</v>
      </c>
      <c r="G399" s="185">
        <v>3315285.4608900002</v>
      </c>
      <c r="H399" s="184">
        <v>1.9658067299399999E-2</v>
      </c>
      <c r="I399" s="184">
        <v>474960.94320400001</v>
      </c>
      <c r="J399" s="184">
        <v>2.6760519854700002E-2</v>
      </c>
      <c r="K399" s="167">
        <v>11457148.5407151</v>
      </c>
      <c r="L399" s="168">
        <v>9.1503477933428695E-2</v>
      </c>
      <c r="M399" s="169">
        <v>103624.82601118401</v>
      </c>
      <c r="N399" s="168">
        <v>6.14819985735E-2</v>
      </c>
      <c r="O399" s="149">
        <v>2289835.0459405002</v>
      </c>
      <c r="P399" s="168">
        <v>2.12219016095921E-2</v>
      </c>
      <c r="Q399" s="170">
        <v>5041537.5231900001</v>
      </c>
      <c r="R399" s="171">
        <v>2.9893887469599999E-2</v>
      </c>
      <c r="S399" s="170">
        <v>303983.15580100002</v>
      </c>
      <c r="T399" s="172">
        <v>1.7083931722300001E-2</v>
      </c>
      <c r="U399" s="167">
        <v>2593818.2017413001</v>
      </c>
      <c r="V399" s="168">
        <v>2.0640397858684101E-2</v>
      </c>
      <c r="W399" s="171">
        <v>9646.7456570369905</v>
      </c>
      <c r="X399" s="168">
        <v>5.7197866374292796E-3</v>
      </c>
      <c r="Y399" s="169">
        <v>226970.85295056901</v>
      </c>
      <c r="Z399" s="168">
        <v>2.1024511988704201E-3</v>
      </c>
      <c r="AA399" s="168">
        <v>3398921.4566100002</v>
      </c>
      <c r="AB399" s="172">
        <v>2.0153953973299998E-2</v>
      </c>
      <c r="AC399" s="173">
        <v>295340.42725800001</v>
      </c>
      <c r="AD399" s="172">
        <v>1.65354164286E-2</v>
      </c>
      <c r="AE399" s="149">
        <v>522311.280208671</v>
      </c>
      <c r="AF399" s="168">
        <v>4.1605379667748396E-3</v>
      </c>
    </row>
    <row r="400" spans="1:32">
      <c r="A400">
        <v>2012</v>
      </c>
      <c r="B400" s="98" t="s">
        <v>115</v>
      </c>
      <c r="C400" s="107">
        <v>8718.0933910187105</v>
      </c>
      <c r="D400" s="104">
        <v>2.3872742100881798E-2</v>
      </c>
      <c r="E400" s="102">
        <v>746764.08659293002</v>
      </c>
      <c r="F400" s="101">
        <v>2.3872742100881798E-2</v>
      </c>
      <c r="G400" s="130">
        <v>83695.7108438</v>
      </c>
      <c r="H400" s="101">
        <v>3.6156892679600002E-3</v>
      </c>
      <c r="I400" s="130">
        <v>8094.6468849800003</v>
      </c>
      <c r="J400" s="182">
        <v>5.3271025535899996E-3</v>
      </c>
      <c r="K400" s="134">
        <v>754858.73347791296</v>
      </c>
      <c r="L400" s="162">
        <v>2.30053995442243E-2</v>
      </c>
      <c r="M400" s="141">
        <v>1218.3155152634799</v>
      </c>
      <c r="N400" s="162">
        <v>3.33717311328603E-3</v>
      </c>
      <c r="O400" s="140">
        <v>104357.023047607</v>
      </c>
      <c r="P400" s="162">
        <v>3.33717311328603E-3</v>
      </c>
      <c r="Q400" s="165">
        <v>58964.059475000002</v>
      </c>
      <c r="R400" s="162">
        <v>2.5472228866299999E-3</v>
      </c>
      <c r="S400" s="176">
        <v>5414.3022782300004</v>
      </c>
      <c r="T400" s="162">
        <v>3.5704543246600001E-3</v>
      </c>
      <c r="U400" s="140">
        <v>109771.325325839</v>
      </c>
      <c r="V400" s="162">
        <v>3.3471262475485101E-3</v>
      </c>
      <c r="W400" s="162">
        <v>58.378049437626203</v>
      </c>
      <c r="X400" s="162">
        <v>1.6014261870604199E-4</v>
      </c>
      <c r="Y400" s="141">
        <v>5000.4776056054498</v>
      </c>
      <c r="Z400" s="162">
        <v>1.6014261870604199E-4</v>
      </c>
      <c r="AA400" s="176">
        <v>1821.88251526</v>
      </c>
      <c r="AB400" s="177">
        <v>7.87038328558E-5</v>
      </c>
      <c r="AC400" s="134">
        <v>89.489613067199997</v>
      </c>
      <c r="AD400" s="177">
        <v>5.8319783491900002E-5</v>
      </c>
      <c r="AE400" s="141">
        <v>5089.9672186726102</v>
      </c>
      <c r="AF400" s="162">
        <v>1.55421134463865E-4</v>
      </c>
    </row>
    <row r="401" spans="2:32">
      <c r="B401" s="98" t="s">
        <v>116</v>
      </c>
      <c r="C401" s="107">
        <v>2790.1292145460998</v>
      </c>
      <c r="D401" s="104">
        <v>7.2675619814447798E-2</v>
      </c>
      <c r="E401" s="114">
        <v>225356.769508261</v>
      </c>
      <c r="F401" s="101">
        <v>7.2675979349933806E-2</v>
      </c>
      <c r="G401" s="145">
        <v>135599.144069</v>
      </c>
      <c r="H401" s="101">
        <v>5.25420693352E-3</v>
      </c>
      <c r="I401" s="130">
        <v>12692.174766399999</v>
      </c>
      <c r="J401" s="182">
        <v>6.4796427841400002E-3</v>
      </c>
      <c r="K401" s="140">
        <v>238048.94427461701</v>
      </c>
      <c r="L401" s="162">
        <v>4.7083836533057602E-2</v>
      </c>
      <c r="M401" s="163">
        <v>308.974406365768</v>
      </c>
      <c r="N401" s="162">
        <v>8.0474980178533301E-3</v>
      </c>
      <c r="O401" s="141">
        <v>24954.9072679893</v>
      </c>
      <c r="P401" s="162">
        <v>8.0472998699292596E-3</v>
      </c>
      <c r="Q401" s="164">
        <v>166453.80375399999</v>
      </c>
      <c r="R401" s="162">
        <v>6.4495760479199998E-3</v>
      </c>
      <c r="S401" s="165">
        <v>11683.398246799999</v>
      </c>
      <c r="T401" s="162">
        <v>5.96041102142E-3</v>
      </c>
      <c r="U401" s="140">
        <v>36638.305514813801</v>
      </c>
      <c r="V401" s="162">
        <v>7.2313808456198796E-3</v>
      </c>
      <c r="W401" s="162">
        <v>22.522469503486199</v>
      </c>
      <c r="X401" s="162">
        <v>5.8626251023816004E-4</v>
      </c>
      <c r="Y401" s="163">
        <v>1818.92022592168</v>
      </c>
      <c r="Z401" s="162">
        <v>5.8619983021747303E-4</v>
      </c>
      <c r="AA401" s="164">
        <v>22224.0055674</v>
      </c>
      <c r="AB401" s="162">
        <v>8.6110510672199997E-4</v>
      </c>
      <c r="AC401" s="165">
        <v>1070.8946898500001</v>
      </c>
      <c r="AD401" s="162">
        <v>5.4261476228999997E-4</v>
      </c>
      <c r="AE401" s="141">
        <v>2889.8149157715202</v>
      </c>
      <c r="AF401" s="162">
        <v>5.6925905688661501E-4</v>
      </c>
    </row>
    <row r="402" spans="2:32">
      <c r="B402" s="98" t="s">
        <v>117</v>
      </c>
      <c r="C402" s="107">
        <v>2208.4001975466999</v>
      </c>
      <c r="D402" s="104">
        <v>0.119279239603235</v>
      </c>
      <c r="E402" s="114">
        <v>166636.54632994201</v>
      </c>
      <c r="F402" s="101">
        <v>0.119278528813249</v>
      </c>
      <c r="G402" s="130">
        <v>88946.084042200004</v>
      </c>
      <c r="H402" s="101">
        <v>4.17446419671E-3</v>
      </c>
      <c r="I402" s="130">
        <v>8954.4365650599993</v>
      </c>
      <c r="J402" s="101">
        <v>5.4594776776399996E-3</v>
      </c>
      <c r="K402" s="140">
        <v>175590.98289500101</v>
      </c>
      <c r="L402" s="162">
        <v>5.8000803538829401E-2</v>
      </c>
      <c r="M402" s="162">
        <v>278.03211822867598</v>
      </c>
      <c r="N402" s="162">
        <v>1.50169827302976E-2</v>
      </c>
      <c r="O402" s="141">
        <v>20979.253353202501</v>
      </c>
      <c r="P402" s="162">
        <v>1.50169821578528E-2</v>
      </c>
      <c r="Q402" s="164">
        <v>190128.784174</v>
      </c>
      <c r="R402" s="162">
        <v>8.9233212424799993E-3</v>
      </c>
      <c r="S402" s="165">
        <v>12459.9376613</v>
      </c>
      <c r="T402" s="163">
        <v>7.6013135048600003E-3</v>
      </c>
      <c r="U402" s="140">
        <v>33439.191014509001</v>
      </c>
      <c r="V402" s="162">
        <v>1.1016385811871201E-2</v>
      </c>
      <c r="W402" s="163">
        <v>55.4238479526337</v>
      </c>
      <c r="X402" s="162">
        <v>2.9952143031994E-3</v>
      </c>
      <c r="Y402" s="138">
        <v>4181.9299895759696</v>
      </c>
      <c r="Z402" s="162">
        <v>2.99511080190515E-3</v>
      </c>
      <c r="AA402" s="165">
        <v>77462.128878899995</v>
      </c>
      <c r="AB402" s="162">
        <v>3.6354645913799998E-3</v>
      </c>
      <c r="AC402" s="176">
        <v>3978.2217529899999</v>
      </c>
      <c r="AD402" s="162">
        <v>2.4189342290599999E-3</v>
      </c>
      <c r="AE402" s="141">
        <v>8160.1517425643997</v>
      </c>
      <c r="AF402" s="162">
        <v>2.6825972156490001E-3</v>
      </c>
    </row>
    <row r="403" spans="2:32">
      <c r="B403" s="98" t="s">
        <v>118</v>
      </c>
      <c r="C403" s="107">
        <v>2251.9995185806001</v>
      </c>
      <c r="D403" s="104">
        <v>0.115882671914038</v>
      </c>
      <c r="E403" s="114">
        <v>158635.27291416901</v>
      </c>
      <c r="F403" s="101">
        <v>0.11587318980365</v>
      </c>
      <c r="G403" s="130">
        <v>94825.255029899999</v>
      </c>
      <c r="H403" s="101">
        <v>5.1522417547899997E-3</v>
      </c>
      <c r="I403" s="130">
        <v>9361.1845177399991</v>
      </c>
      <c r="J403" s="101">
        <v>5.8399452840300001E-3</v>
      </c>
      <c r="K403" s="140">
        <v>167996.45743191199</v>
      </c>
      <c r="L403" s="162">
        <v>5.6499567294185503E-2</v>
      </c>
      <c r="M403" s="163">
        <v>463.50965147897398</v>
      </c>
      <c r="N403" s="162">
        <v>2.3488922309624499E-2</v>
      </c>
      <c r="O403" s="134">
        <v>32652.947945244101</v>
      </c>
      <c r="P403" s="162">
        <v>2.3488733292744798E-2</v>
      </c>
      <c r="Q403" s="164">
        <v>321017.628272</v>
      </c>
      <c r="R403" s="163">
        <v>1.7441992450600002E-2</v>
      </c>
      <c r="S403" s="165">
        <v>19610.9150792</v>
      </c>
      <c r="T403" s="163">
        <v>1.21992264341E-2</v>
      </c>
      <c r="U403" s="140">
        <v>52263.863024429003</v>
      </c>
      <c r="V403" s="162">
        <v>1.7446478939042099E-2</v>
      </c>
      <c r="W403" s="162">
        <v>88.414690121701696</v>
      </c>
      <c r="X403" s="162">
        <v>4.4838828499374501E-3</v>
      </c>
      <c r="Y403" s="141">
        <v>6228.1893868314701</v>
      </c>
      <c r="Z403" s="162">
        <v>4.4835774594321398E-3</v>
      </c>
      <c r="AA403" s="164">
        <v>169604.88138199999</v>
      </c>
      <c r="AB403" s="162">
        <v>9.2151145152200003E-3</v>
      </c>
      <c r="AC403" s="165">
        <v>9804.4525431799993</v>
      </c>
      <c r="AD403" s="162">
        <v>6.0801821098600004E-3</v>
      </c>
      <c r="AE403" s="141">
        <v>16032.641930015299</v>
      </c>
      <c r="AF403" s="162">
        <v>5.3463610845137103E-3</v>
      </c>
    </row>
    <row r="404" spans="2:32">
      <c r="B404" s="98" t="s">
        <v>119</v>
      </c>
      <c r="C404" s="107">
        <v>5967.1798188082003</v>
      </c>
      <c r="D404" s="104">
        <v>0.22017562924006701</v>
      </c>
      <c r="E404" s="102">
        <v>390310.40497602499</v>
      </c>
      <c r="F404" s="101">
        <v>0.220137363498072</v>
      </c>
      <c r="G404" s="145">
        <v>294716.718567</v>
      </c>
      <c r="H404" s="101">
        <v>1.8996522744900001E-2</v>
      </c>
      <c r="I404" s="130">
        <v>27945.6394167</v>
      </c>
      <c r="J404" s="101">
        <v>1.8276640041400002E-2</v>
      </c>
      <c r="K404" s="140">
        <v>418256.04439268803</v>
      </c>
      <c r="L404" s="162">
        <v>0.12636728031247699</v>
      </c>
      <c r="M404" s="163">
        <v>624.69113324110697</v>
      </c>
      <c r="N404" s="162">
        <v>2.33377282170401E-2</v>
      </c>
      <c r="O404" s="138">
        <v>40869.609516205601</v>
      </c>
      <c r="P404" s="162">
        <v>2.3338615999875301E-2</v>
      </c>
      <c r="Q404" s="164">
        <v>235005.364073</v>
      </c>
      <c r="R404" s="141">
        <v>1.51477640034E-2</v>
      </c>
      <c r="S404" s="165">
        <v>14750.4858009</v>
      </c>
      <c r="T404" s="162">
        <v>9.6271696863900001E-3</v>
      </c>
      <c r="U404" s="140">
        <v>55620.095317066298</v>
      </c>
      <c r="V404" s="162">
        <v>1.6906699038575501E-2</v>
      </c>
      <c r="W404" s="163">
        <v>63.791702278215297</v>
      </c>
      <c r="X404" s="162">
        <v>2.3769065669170899E-3</v>
      </c>
      <c r="Y404" s="138">
        <v>4171.6720214851803</v>
      </c>
      <c r="Z404" s="162">
        <v>2.3759594497647302E-3</v>
      </c>
      <c r="AA404" s="164">
        <v>226083.85336099999</v>
      </c>
      <c r="AB404" s="163">
        <v>1.4572702731599999E-2</v>
      </c>
      <c r="AC404" s="165">
        <v>15136.1079314</v>
      </c>
      <c r="AD404" s="140">
        <v>9.8413688827600002E-3</v>
      </c>
      <c r="AE404" s="140">
        <v>19307.779952926201</v>
      </c>
      <c r="AF404" s="162">
        <v>5.8737330107802403E-3</v>
      </c>
    </row>
    <row r="405" spans="2:32">
      <c r="B405" s="98" t="s">
        <v>120</v>
      </c>
      <c r="C405" s="107">
        <v>18201.380581456098</v>
      </c>
      <c r="D405" s="104">
        <v>0.45332620385215899</v>
      </c>
      <c r="E405" s="102">
        <v>1100922.3713008801</v>
      </c>
      <c r="F405" s="101">
        <v>0.453307686791037</v>
      </c>
      <c r="G405" s="145">
        <v>500233.762238</v>
      </c>
      <c r="H405" s="101">
        <v>3.7691715315999998E-2</v>
      </c>
      <c r="I405" s="130">
        <v>57796.566445199998</v>
      </c>
      <c r="J405" s="101">
        <v>3.92892764103E-2</v>
      </c>
      <c r="K405" s="138">
        <v>1158718.9377460901</v>
      </c>
      <c r="L405" s="162">
        <v>0.29555338605006998</v>
      </c>
      <c r="M405" s="163">
        <v>692.99691230164103</v>
      </c>
      <c r="N405" s="162">
        <v>1.7949188954992399E-2</v>
      </c>
      <c r="O405" s="140">
        <v>41919.8842604171</v>
      </c>
      <c r="P405" s="162">
        <v>1.7949946811401999E-2</v>
      </c>
      <c r="Q405" s="164">
        <v>234461.01476799999</v>
      </c>
      <c r="R405" s="163">
        <v>1.7666222516400001E-2</v>
      </c>
      <c r="S405" s="165">
        <v>14802.5605203</v>
      </c>
      <c r="T405" s="163">
        <v>1.00206609639E-2</v>
      </c>
      <c r="U405" s="140">
        <v>56722.444780765698</v>
      </c>
      <c r="V405" s="162">
        <v>1.480929362947E-2</v>
      </c>
      <c r="W405" s="162">
        <v>99.718699469345296</v>
      </c>
      <c r="X405" s="162">
        <v>2.5808531748311501E-3</v>
      </c>
      <c r="Y405" s="163">
        <v>6031.22388912521</v>
      </c>
      <c r="Z405" s="162">
        <v>2.5806059673803201E-3</v>
      </c>
      <c r="AA405" s="164">
        <v>276822.81461200002</v>
      </c>
      <c r="AB405" s="163">
        <v>2.0858097613999999E-2</v>
      </c>
      <c r="AC405" s="165">
        <v>20751.716759399998</v>
      </c>
      <c r="AD405" s="163">
        <v>1.4008941854199999E-2</v>
      </c>
      <c r="AE405" s="141">
        <v>26782.9406485576</v>
      </c>
      <c r="AF405" s="162">
        <v>7.0033768943402498E-3</v>
      </c>
    </row>
    <row r="406" spans="2:32">
      <c r="B406" s="98" t="s">
        <v>121</v>
      </c>
      <c r="C406" s="107">
        <v>29412.3934040235</v>
      </c>
      <c r="D406" s="104">
        <v>0.57625020644496705</v>
      </c>
      <c r="E406" s="102">
        <v>1635406.78495738</v>
      </c>
      <c r="F406" s="101">
        <v>0.57625937426942297</v>
      </c>
      <c r="G406" s="145">
        <v>582264.87446299999</v>
      </c>
      <c r="H406" s="101">
        <v>5.2279966788299999E-2</v>
      </c>
      <c r="I406" s="130">
        <v>76519.111372500003</v>
      </c>
      <c r="J406" s="101">
        <v>5.6015121586799999E-2</v>
      </c>
      <c r="K406" s="138">
        <v>1711925.89632988</v>
      </c>
      <c r="L406" s="162">
        <v>0.40611038617974798</v>
      </c>
      <c r="M406" s="163">
        <v>992.38569381350896</v>
      </c>
      <c r="N406" s="162">
        <v>1.9641519515967501E-2</v>
      </c>
      <c r="O406" s="141">
        <v>55176.950483714703</v>
      </c>
      <c r="P406" s="162">
        <v>1.9640993049048101E-2</v>
      </c>
      <c r="Q406" s="164">
        <v>234706.55141799999</v>
      </c>
      <c r="R406" s="141">
        <v>2.1073623314900002E-2</v>
      </c>
      <c r="S406" s="165">
        <v>14710.7816805</v>
      </c>
      <c r="T406" s="163">
        <v>1.07419257148E-2</v>
      </c>
      <c r="U406" s="140">
        <v>69887.732164202302</v>
      </c>
      <c r="V406" s="162">
        <v>1.6698429526913298E-2</v>
      </c>
      <c r="W406" s="162">
        <v>106.87738503414801</v>
      </c>
      <c r="X406" s="162">
        <v>2.1171806122042402E-3</v>
      </c>
      <c r="Y406" s="141">
        <v>5942.39363361899</v>
      </c>
      <c r="Z406" s="162">
        <v>2.1171162247399398E-3</v>
      </c>
      <c r="AA406" s="164">
        <v>297950.08158100001</v>
      </c>
      <c r="AB406" s="163">
        <v>2.6752077793400001E-2</v>
      </c>
      <c r="AC406" s="165">
        <v>24358.079887200001</v>
      </c>
      <c r="AD406" s="163">
        <v>1.7742641365399998E-2</v>
      </c>
      <c r="AE406" s="140">
        <v>30300.4735208368</v>
      </c>
      <c r="AF406" s="162">
        <v>7.2565108574643902E-3</v>
      </c>
    </row>
    <row r="407" spans="2:32">
      <c r="B407" s="98" t="s">
        <v>122</v>
      </c>
      <c r="C407" s="112">
        <v>34104.711898313901</v>
      </c>
      <c r="D407" s="104">
        <v>0.594999942638337</v>
      </c>
      <c r="E407" s="102">
        <v>1730572.33061011</v>
      </c>
      <c r="F407" s="101">
        <v>0.59501172404407299</v>
      </c>
      <c r="G407" s="145">
        <v>559167.184091</v>
      </c>
      <c r="H407" s="101">
        <v>5.9733611729900001E-2</v>
      </c>
      <c r="I407" s="145">
        <v>88180.096460899993</v>
      </c>
      <c r="J407" s="101">
        <v>6.8118330415100001E-2</v>
      </c>
      <c r="K407" s="138">
        <v>1818752.427071</v>
      </c>
      <c r="L407" s="162">
        <v>0.43167109915621499</v>
      </c>
      <c r="M407" s="141">
        <v>1368.1728713334601</v>
      </c>
      <c r="N407" s="162">
        <v>2.40119184287267E-2</v>
      </c>
      <c r="O407" s="140">
        <v>69420.668024667204</v>
      </c>
      <c r="P407" s="162">
        <v>2.40108215640749E-2</v>
      </c>
      <c r="Q407" s="164">
        <v>251492.54885200001</v>
      </c>
      <c r="R407" s="141">
        <v>2.68659953962E-2</v>
      </c>
      <c r="S407" s="165">
        <v>15909.5875371</v>
      </c>
      <c r="T407" s="163">
        <v>1.22931607574E-2</v>
      </c>
      <c r="U407" s="140">
        <v>85330.255561796497</v>
      </c>
      <c r="V407" s="162">
        <v>2.0347368569151401E-2</v>
      </c>
      <c r="W407" s="162">
        <v>118.976375819879</v>
      </c>
      <c r="X407" s="162">
        <v>2.08415217577849E-3</v>
      </c>
      <c r="Y407" s="141">
        <v>6038.27666451395</v>
      </c>
      <c r="Z407" s="162">
        <v>2.08455809306688E-3</v>
      </c>
      <c r="AA407" s="164">
        <v>308701.58293899999</v>
      </c>
      <c r="AB407" s="163">
        <v>3.29774089173E-2</v>
      </c>
      <c r="AC407" s="165">
        <v>26757.738059800002</v>
      </c>
      <c r="AD407" s="163">
        <v>2.0620384515E-2</v>
      </c>
      <c r="AE407" s="138">
        <v>32796.014724362001</v>
      </c>
      <c r="AF407" s="162">
        <v>7.8563545740940096E-3</v>
      </c>
    </row>
    <row r="408" spans="2:32">
      <c r="B408" s="98" t="s">
        <v>123</v>
      </c>
      <c r="C408" s="107">
        <v>31758.0519779684</v>
      </c>
      <c r="D408" s="104">
        <v>0.56135819510635898</v>
      </c>
      <c r="E408" s="102">
        <v>1457169.7058566399</v>
      </c>
      <c r="F408" s="101">
        <v>0.56136545955903805</v>
      </c>
      <c r="G408" s="145">
        <v>408153.564388</v>
      </c>
      <c r="H408" s="101">
        <v>5.2648540909000001E-2</v>
      </c>
      <c r="I408" s="101">
        <v>71131.287846499996</v>
      </c>
      <c r="J408" s="101">
        <v>6.24421328968E-2</v>
      </c>
      <c r="K408" s="134">
        <v>1528300.9937031099</v>
      </c>
      <c r="L408" s="162">
        <v>0.40936258665093</v>
      </c>
      <c r="M408" s="141">
        <v>2262.36443624497</v>
      </c>
      <c r="N408" s="162">
        <v>3.9339005546154701E-2</v>
      </c>
      <c r="O408" s="140">
        <v>103800.30651038099</v>
      </c>
      <c r="P408" s="162">
        <v>3.9337594466395398E-2</v>
      </c>
      <c r="Q408" s="164">
        <v>370780.66993700003</v>
      </c>
      <c r="R408" s="163">
        <v>4.7827700676799999E-2</v>
      </c>
      <c r="S408" s="165">
        <v>19585.553777000001</v>
      </c>
      <c r="T408" s="163">
        <v>1.72574475016E-2</v>
      </c>
      <c r="U408" s="140">
        <v>123385.86028741</v>
      </c>
      <c r="V408" s="162">
        <v>3.2726414121201398E-2</v>
      </c>
      <c r="W408" s="163">
        <v>256.36475405602403</v>
      </c>
      <c r="X408" s="162">
        <v>4.4557887740875402E-3</v>
      </c>
      <c r="Y408" s="140">
        <v>11762.965590308</v>
      </c>
      <c r="Z408" s="162">
        <v>4.4558606283211901E-3</v>
      </c>
      <c r="AA408" s="164">
        <v>311107.73833099997</v>
      </c>
      <c r="AB408" s="163">
        <v>4.0130348609799998E-2</v>
      </c>
      <c r="AC408" s="165">
        <v>28449.852842600001</v>
      </c>
      <c r="AD408" s="163">
        <v>2.5005796142500002E-2</v>
      </c>
      <c r="AE408" s="140">
        <v>40212.818432910797</v>
      </c>
      <c r="AF408" s="162">
        <v>1.0710631665434499E-2</v>
      </c>
    </row>
    <row r="409" spans="2:32">
      <c r="B409" s="98" t="s">
        <v>124</v>
      </c>
      <c r="C409" s="112">
        <v>23528.598783559599</v>
      </c>
      <c r="D409" s="104">
        <v>0.45091298487484999</v>
      </c>
      <c r="E409" s="102">
        <v>966102.52960760496</v>
      </c>
      <c r="F409" s="101">
        <v>0.450915188238457</v>
      </c>
      <c r="G409" s="145">
        <v>257504.19590300001</v>
      </c>
      <c r="H409" s="101">
        <v>4.1731307768199999E-2</v>
      </c>
      <c r="I409" s="101">
        <v>51539.544829600003</v>
      </c>
      <c r="J409" s="101">
        <v>5.2351116865399998E-2</v>
      </c>
      <c r="K409" s="138">
        <v>1017642.07443724</v>
      </c>
      <c r="L409" s="162">
        <v>0.32471524006531899</v>
      </c>
      <c r="M409" s="141">
        <v>3399.9315550576298</v>
      </c>
      <c r="N409" s="162">
        <v>6.45717088480601E-2</v>
      </c>
      <c r="O409" s="134">
        <v>139603.71196062799</v>
      </c>
      <c r="P409" s="162">
        <v>6.4571911690245898E-2</v>
      </c>
      <c r="Q409" s="164">
        <v>394288.85845900001</v>
      </c>
      <c r="R409" s="163">
        <v>6.3898784302899997E-2</v>
      </c>
      <c r="S409" s="164">
        <v>20838.687600000001</v>
      </c>
      <c r="T409" s="163">
        <v>2.1172153001500001E-2</v>
      </c>
      <c r="U409" s="140">
        <v>160442.399560608</v>
      </c>
      <c r="V409" s="162">
        <v>5.0958106342964098E-2</v>
      </c>
      <c r="W409" s="163">
        <v>415.09448189985397</v>
      </c>
      <c r="X409" s="162">
        <v>7.8800202330806396E-3</v>
      </c>
      <c r="Y409" s="141">
        <v>17044.424778742799</v>
      </c>
      <c r="Z409" s="162">
        <v>7.8802037934891205E-3</v>
      </c>
      <c r="AA409" s="164">
        <v>307364.27289399999</v>
      </c>
      <c r="AB409" s="163">
        <v>4.9811654011299999E-2</v>
      </c>
      <c r="AC409" s="165">
        <v>29390.998151399999</v>
      </c>
      <c r="AD409" s="141">
        <v>2.9758568723099999E-2</v>
      </c>
      <c r="AE409" s="141">
        <v>46435.422930155699</v>
      </c>
      <c r="AF409" s="162">
        <v>1.4807537623149E-2</v>
      </c>
    </row>
    <row r="410" spans="2:32">
      <c r="B410" s="98" t="s">
        <v>125</v>
      </c>
      <c r="C410" s="107">
        <v>13836.6885854802</v>
      </c>
      <c r="D410" s="104">
        <v>0.29699382021530302</v>
      </c>
      <c r="E410" s="114">
        <v>502270.46922359703</v>
      </c>
      <c r="F410" s="101">
        <v>0.29699523927289401</v>
      </c>
      <c r="G410" s="145">
        <v>138078.21872100001</v>
      </c>
      <c r="H410" s="101">
        <v>2.88335968878E-2</v>
      </c>
      <c r="I410" s="130">
        <v>28052.480854900001</v>
      </c>
      <c r="J410" s="101">
        <v>3.4348695905899999E-2</v>
      </c>
      <c r="K410" s="138">
        <v>530322.95007846598</v>
      </c>
      <c r="L410" s="162">
        <v>0.21088169015584801</v>
      </c>
      <c r="M410" s="141">
        <v>5140.2239232683496</v>
      </c>
      <c r="N410" s="162">
        <v>0.10779135940094201</v>
      </c>
      <c r="O410" s="140">
        <v>186590.76481283101</v>
      </c>
      <c r="P410" s="162">
        <v>0.107792458142662</v>
      </c>
      <c r="Q410" s="164">
        <v>400481.70224900002</v>
      </c>
      <c r="R410" s="163">
        <v>8.3628847128899994E-2</v>
      </c>
      <c r="S410" s="165">
        <v>21662.032344899999</v>
      </c>
      <c r="T410" s="163">
        <v>2.6536149018399999E-2</v>
      </c>
      <c r="U410" s="140">
        <v>208252.79715774601</v>
      </c>
      <c r="V410" s="162">
        <v>8.1633143329135405E-2</v>
      </c>
      <c r="W410" s="138">
        <v>662.96796169303798</v>
      </c>
      <c r="X410" s="162">
        <v>1.38966510450958E-2</v>
      </c>
      <c r="Y410" s="141">
        <v>24066.039625729001</v>
      </c>
      <c r="Z410" s="162">
        <v>1.38969202376853E-2</v>
      </c>
      <c r="AA410" s="164">
        <v>298694.37407999998</v>
      </c>
      <c r="AB410" s="163">
        <v>6.23735993254E-2</v>
      </c>
      <c r="AC410" s="165">
        <v>29014.996962500001</v>
      </c>
      <c r="AD410" s="163">
        <v>3.5389346506699997E-2</v>
      </c>
      <c r="AE410" s="140">
        <v>53081.036588247604</v>
      </c>
      <c r="AF410" s="162">
        <v>2.0911218790370601E-2</v>
      </c>
    </row>
    <row r="411" spans="2:32">
      <c r="B411" s="98" t="s">
        <v>126</v>
      </c>
      <c r="C411" s="107">
        <v>7013.1616324811002</v>
      </c>
      <c r="D411" s="104">
        <v>0.16082391090904499</v>
      </c>
      <c r="E411" s="114">
        <v>221269.961709522</v>
      </c>
      <c r="F411" s="101">
        <v>0.16082543714055</v>
      </c>
      <c r="G411" s="130">
        <v>77883.562040499994</v>
      </c>
      <c r="H411" s="101">
        <v>2.1673873197299999E-2</v>
      </c>
      <c r="I411" s="101">
        <v>14923.636751</v>
      </c>
      <c r="J411" s="101">
        <v>2.2755395363399999E-2</v>
      </c>
      <c r="K411" s="138">
        <v>236193.59846056401</v>
      </c>
      <c r="L411" s="162">
        <v>0.115783567413764</v>
      </c>
      <c r="M411" s="163">
        <v>6471.7229958705902</v>
      </c>
      <c r="N411" s="162">
        <v>0.144764677913998</v>
      </c>
      <c r="O411" s="140">
        <v>204188.141868871</v>
      </c>
      <c r="P411" s="162">
        <v>0.14476658106394599</v>
      </c>
      <c r="Q411" s="164">
        <v>412950.21249499999</v>
      </c>
      <c r="R411" s="141">
        <v>0.11491813372199999</v>
      </c>
      <c r="S411" s="165">
        <v>23122.008946499998</v>
      </c>
      <c r="T411" s="163">
        <v>3.5226338657100002E-2</v>
      </c>
      <c r="U411" s="140">
        <v>227310.15081537401</v>
      </c>
      <c r="V411" s="162">
        <v>0.109724888970124</v>
      </c>
      <c r="W411" s="141">
        <v>685.35829439458405</v>
      </c>
      <c r="X411" s="162">
        <v>1.5324835165871201E-2</v>
      </c>
      <c r="Y411" s="141">
        <v>21623.5406060315</v>
      </c>
      <c r="Z411" s="162">
        <v>1.5324986002960801E-2</v>
      </c>
      <c r="AA411" s="164">
        <v>280980.40369200002</v>
      </c>
      <c r="AB411" s="163">
        <v>7.8192787352500001E-2</v>
      </c>
      <c r="AC411" s="165">
        <v>27162.396272400001</v>
      </c>
      <c r="AD411" s="163">
        <v>4.1182795831399999E-2</v>
      </c>
      <c r="AE411" s="140">
        <v>48785.936878439898</v>
      </c>
      <c r="AF411" s="162">
        <v>2.3676650678482101E-2</v>
      </c>
    </row>
    <row r="412" spans="2:32">
      <c r="B412" s="98" t="s">
        <v>127</v>
      </c>
      <c r="C412" s="107">
        <v>3893.0944566293001</v>
      </c>
      <c r="D412" s="104">
        <v>8.5533387586572807E-2</v>
      </c>
      <c r="E412" s="114">
        <v>104802.26792734599</v>
      </c>
      <c r="F412" s="101">
        <v>8.5532127631945398E-2</v>
      </c>
      <c r="G412" s="130">
        <v>45666.755006699997</v>
      </c>
      <c r="H412" s="101">
        <v>1.8062793842000002E-2</v>
      </c>
      <c r="I412" s="115">
        <v>8208.7509619600005</v>
      </c>
      <c r="J412" s="101">
        <v>1.61307447462E-2</v>
      </c>
      <c r="K412" s="140">
        <v>113011.01888931</v>
      </c>
      <c r="L412" s="162">
        <v>6.4888621311701603E-2</v>
      </c>
      <c r="M412" s="141">
        <v>8924.5581245448793</v>
      </c>
      <c r="N412" s="162">
        <v>0.191437661304383</v>
      </c>
      <c r="O412" s="138">
        <v>240249.82272316999</v>
      </c>
      <c r="P412" s="162">
        <v>0.19143536896204899</v>
      </c>
      <c r="Q412" s="164">
        <v>409948.92557700002</v>
      </c>
      <c r="R412" s="141">
        <v>0.16214907924399999</v>
      </c>
      <c r="S412" s="165">
        <v>23661.697541099998</v>
      </c>
      <c r="T412" s="163">
        <v>4.6414185869500003E-2</v>
      </c>
      <c r="U412" s="138">
        <v>263911.52026431798</v>
      </c>
      <c r="V412" s="162">
        <v>0.14916444814163499</v>
      </c>
      <c r="W412" s="141">
        <v>912.488852049755</v>
      </c>
      <c r="X412" s="162">
        <v>1.9584606905706702E-2</v>
      </c>
      <c r="Y412" s="141">
        <v>24563.756050904401</v>
      </c>
      <c r="Z412" s="162">
        <v>1.9583957667118901E-2</v>
      </c>
      <c r="AA412" s="164">
        <v>245961.86939099999</v>
      </c>
      <c r="AB412" s="138">
        <v>9.72864170532E-2</v>
      </c>
      <c r="AC412" s="165">
        <v>23590.839605599998</v>
      </c>
      <c r="AD412" s="163">
        <v>4.6042415672500003E-2</v>
      </c>
      <c r="AE412" s="141">
        <v>48154.595656541998</v>
      </c>
      <c r="AF412" s="162">
        <v>2.7354060809908001E-2</v>
      </c>
    </row>
    <row r="413" spans="2:32">
      <c r="B413" s="98" t="s">
        <v>128</v>
      </c>
      <c r="C413" s="107">
        <v>2323.7663262916999</v>
      </c>
      <c r="D413" s="104">
        <v>5.1522905232694899E-2</v>
      </c>
      <c r="E413" s="114">
        <v>52127.497604805103</v>
      </c>
      <c r="F413" s="101">
        <v>5.15225387174955E-2</v>
      </c>
      <c r="G413" s="130">
        <v>28569.360896300001</v>
      </c>
      <c r="H413" s="101">
        <v>1.6511895338700001E-2</v>
      </c>
      <c r="I413" s="145">
        <v>5009.9720437100004</v>
      </c>
      <c r="J413" s="101">
        <v>1.2708824164700001E-2</v>
      </c>
      <c r="K413" s="140">
        <v>57137.469648515304</v>
      </c>
      <c r="L413" s="162">
        <v>4.0468960134847298E-2</v>
      </c>
      <c r="M413" s="141">
        <v>9990.9057117697303</v>
      </c>
      <c r="N413" s="162">
        <v>0.21649528977319901</v>
      </c>
      <c r="O413" s="140">
        <v>224109.99343702299</v>
      </c>
      <c r="P413" s="162">
        <v>0.21648543851181601</v>
      </c>
      <c r="Q413" s="164">
        <v>398250.58786999999</v>
      </c>
      <c r="R413" s="141">
        <v>0.23017212827399999</v>
      </c>
      <c r="S413" s="165">
        <v>23382.884470699999</v>
      </c>
      <c r="T413" s="163">
        <v>5.91586849436E-2</v>
      </c>
      <c r="U413" s="138">
        <v>247492.87790768599</v>
      </c>
      <c r="V413" s="162">
        <v>0.17265133059365201</v>
      </c>
      <c r="W413" s="163">
        <v>1215.2989633077</v>
      </c>
      <c r="X413" s="162">
        <v>2.6322085510034499E-2</v>
      </c>
      <c r="Y413" s="140">
        <v>27260.516934329498</v>
      </c>
      <c r="Z413" s="162">
        <v>2.6320581255187801E-2</v>
      </c>
      <c r="AA413" s="164">
        <v>207793.72476799999</v>
      </c>
      <c r="AB413" s="141">
        <v>0.120096095441</v>
      </c>
      <c r="AC413" s="165">
        <v>19723.9075873</v>
      </c>
      <c r="AD413" s="163">
        <v>4.96767784371E-2</v>
      </c>
      <c r="AE413" s="140">
        <v>46984.424521623703</v>
      </c>
      <c r="AF413" s="162">
        <v>3.2894045579778403E-2</v>
      </c>
    </row>
    <row r="414" spans="2:32">
      <c r="B414" s="98" t="s">
        <v>129</v>
      </c>
      <c r="C414" s="107">
        <v>1625.2433531194999</v>
      </c>
      <c r="D414" s="104">
        <v>2.9865048198586E-2</v>
      </c>
      <c r="E414" s="101">
        <v>29473.708700434199</v>
      </c>
      <c r="F414" s="101">
        <v>2.9866309465265702E-2</v>
      </c>
      <c r="G414" s="130">
        <v>19601.520555200001</v>
      </c>
      <c r="H414" s="101">
        <v>1.4592291473000001E-2</v>
      </c>
      <c r="I414" s="101">
        <v>3418.7501332000002</v>
      </c>
      <c r="J414" s="101">
        <v>9.96152066445E-3</v>
      </c>
      <c r="K414" s="141">
        <v>32892.458833632503</v>
      </c>
      <c r="L414" s="162">
        <v>2.4617849467215101E-2</v>
      </c>
      <c r="M414" s="140">
        <v>13449.480239259399</v>
      </c>
      <c r="N414" s="162">
        <v>0.24170687133969099</v>
      </c>
      <c r="O414" s="140">
        <v>243872.285859814</v>
      </c>
      <c r="P414" s="162">
        <v>0.241685793375954</v>
      </c>
      <c r="Q414" s="164">
        <v>407381.725447</v>
      </c>
      <c r="R414" s="141">
        <v>0.30327428276200002</v>
      </c>
      <c r="S414" s="165">
        <v>24841.613292000002</v>
      </c>
      <c r="T414" s="163">
        <v>7.2111614826099998E-2</v>
      </c>
      <c r="U414" s="138">
        <v>268713.89915177401</v>
      </c>
      <c r="V414" s="162">
        <v>0.19810191267857999</v>
      </c>
      <c r="W414" s="141">
        <v>1229.7073390870401</v>
      </c>
      <c r="X414" s="162">
        <v>2.2072240889658999E-2</v>
      </c>
      <c r="Y414" s="141">
        <v>22295.138782415401</v>
      </c>
      <c r="Z414" s="162">
        <v>2.2067873508240299E-2</v>
      </c>
      <c r="AA414" s="164">
        <v>194506.59896599999</v>
      </c>
      <c r="AB414" s="141">
        <v>0.144799957733</v>
      </c>
      <c r="AC414" s="165">
        <v>18425.290648499998</v>
      </c>
      <c r="AD414" s="163">
        <v>5.3280357834499997E-2</v>
      </c>
      <c r="AE414" s="141">
        <v>40720.4294308791</v>
      </c>
      <c r="AF414" s="162">
        <v>3.01456038019264E-2</v>
      </c>
    </row>
    <row r="415" spans="2:32">
      <c r="B415" s="98" t="s">
        <v>130</v>
      </c>
      <c r="C415" s="107">
        <v>998.14530824200006</v>
      </c>
      <c r="D415" s="104">
        <v>1.8127006279194599E-2</v>
      </c>
      <c r="E415" s="114">
        <v>14077.2948019012</v>
      </c>
      <c r="F415" s="101">
        <v>1.8130497884318399E-2</v>
      </c>
      <c r="G415" s="130">
        <v>11913.136276200001</v>
      </c>
      <c r="H415" s="101">
        <v>1.3221256055800001E-2</v>
      </c>
      <c r="I415" s="130">
        <v>2035.38840792</v>
      </c>
      <c r="J415" s="101">
        <v>7.8625079728300001E-3</v>
      </c>
      <c r="K415" s="140">
        <v>16112.683209819899</v>
      </c>
      <c r="L415" s="162">
        <v>1.550381981767E-2</v>
      </c>
      <c r="M415" s="140">
        <v>14886.382090130201</v>
      </c>
      <c r="N415" s="162">
        <v>0.26534954301854302</v>
      </c>
      <c r="O415" s="140">
        <v>209871.133619862</v>
      </c>
      <c r="P415" s="162">
        <v>0.26530364748331597</v>
      </c>
      <c r="Q415" s="164">
        <v>330722.87816399999</v>
      </c>
      <c r="R415" s="141">
        <v>0.36703782721400002</v>
      </c>
      <c r="S415" s="165">
        <v>21252.259080899999</v>
      </c>
      <c r="T415" s="163">
        <v>8.1879316281300005E-2</v>
      </c>
      <c r="U415" s="138">
        <v>231123.39270075399</v>
      </c>
      <c r="V415" s="162">
        <v>0.219593336580619</v>
      </c>
      <c r="W415" s="140">
        <v>1408.4371702424</v>
      </c>
      <c r="X415" s="162">
        <v>2.5085451338583999E-2</v>
      </c>
      <c r="Y415" s="140">
        <v>19858.127403476301</v>
      </c>
      <c r="Z415" s="162">
        <v>2.5083246102800799E-2</v>
      </c>
      <c r="AA415" s="175">
        <v>152643.21514700001</v>
      </c>
      <c r="AB415" s="141">
        <v>0.16940419612099999</v>
      </c>
      <c r="AC415" s="165">
        <v>14557.770250899999</v>
      </c>
      <c r="AD415" s="163">
        <v>5.5896431849199998E-2</v>
      </c>
      <c r="AE415" s="140">
        <v>34415.897654353197</v>
      </c>
      <c r="AF415" s="162">
        <v>3.28099013928385E-2</v>
      </c>
    </row>
    <row r="416" spans="2:32">
      <c r="B416" s="98" t="s">
        <v>131</v>
      </c>
      <c r="C416" s="107">
        <v>212.55732220370001</v>
      </c>
      <c r="D416" s="104">
        <v>1.8406762015589499E-3</v>
      </c>
      <c r="E416" s="101">
        <v>1949.54457637306</v>
      </c>
      <c r="F416" s="101">
        <v>2.0606846529019501E-3</v>
      </c>
      <c r="G416" s="130">
        <v>2825.6988167999998</v>
      </c>
      <c r="H416" s="101">
        <v>3.2351322697799999E-3</v>
      </c>
      <c r="I416" s="101">
        <v>552.67818292300001</v>
      </c>
      <c r="J416" s="101">
        <v>1.8945468722699999E-3</v>
      </c>
      <c r="K416" s="141">
        <v>2502.2227592957802</v>
      </c>
      <c r="L416" s="162">
        <v>2.0167961437808899E-3</v>
      </c>
      <c r="M416" s="141">
        <v>33996.900345631999</v>
      </c>
      <c r="N416" s="162">
        <v>0.29214238304024798</v>
      </c>
      <c r="O416" s="138">
        <v>277287.21578772197</v>
      </c>
      <c r="P416" s="162">
        <v>0.29064830421284898</v>
      </c>
      <c r="Q416" s="164">
        <v>368683.34776099998</v>
      </c>
      <c r="R416" s="141">
        <v>0.422104284798</v>
      </c>
      <c r="S416" s="165">
        <v>25342.3632278</v>
      </c>
      <c r="T416" s="163">
        <v>8.6562431806500001E-2</v>
      </c>
      <c r="U416" s="138">
        <v>302629.57901547197</v>
      </c>
      <c r="V416" s="162">
        <v>0.24249956032387501</v>
      </c>
      <c r="W416" s="163">
        <v>2501.93921271421</v>
      </c>
      <c r="X416" s="162">
        <v>2.1494117352293299E-2</v>
      </c>
      <c r="Y416" s="140">
        <v>21007.613357636499</v>
      </c>
      <c r="Z416" s="162">
        <v>2.2012216397904801E-2</v>
      </c>
      <c r="AA416" s="175">
        <v>163644.188486</v>
      </c>
      <c r="AB416" s="141">
        <v>0.18735565382899999</v>
      </c>
      <c r="AC416" s="165">
        <v>15781.3097648</v>
      </c>
      <c r="AD416" s="163">
        <v>5.3746726212099999E-2</v>
      </c>
      <c r="AE416" s="140">
        <v>36788.923122437503</v>
      </c>
      <c r="AF416" s="162">
        <v>2.9526782698928299E-2</v>
      </c>
    </row>
    <row r="417" spans="1:32">
      <c r="B417" s="97" t="s">
        <v>132</v>
      </c>
      <c r="C417" s="111">
        <v>200269.43581248799</v>
      </c>
      <c r="D417" s="108">
        <v>0.12108516100349299</v>
      </c>
      <c r="E417" s="183">
        <v>10502596.3928519</v>
      </c>
      <c r="F417" s="184">
        <v>9.9540861099533001E-2</v>
      </c>
      <c r="G417" s="185">
        <v>3352731.2021300001</v>
      </c>
      <c r="H417" s="184">
        <v>1.9294662187699999E-2</v>
      </c>
      <c r="I417" s="184">
        <v>476656.365972</v>
      </c>
      <c r="J417" s="184">
        <v>2.61813283009E-2</v>
      </c>
      <c r="K417" s="167">
        <v>10979252.7588243</v>
      </c>
      <c r="L417" s="168">
        <v>8.8695228022819594E-2</v>
      </c>
      <c r="M417" s="169">
        <v>105820.46425589301</v>
      </c>
      <c r="N417" s="168">
        <v>6.3501357018594703E-2</v>
      </c>
      <c r="O417" s="149">
        <v>2338251.57963032</v>
      </c>
      <c r="P417" s="168">
        <v>2.2056419075755999E-2</v>
      </c>
      <c r="Q417" s="170">
        <v>5185718.6627500001</v>
      </c>
      <c r="R417" s="171">
        <v>2.98432940951E-2</v>
      </c>
      <c r="S417" s="170">
        <v>313132.87073800003</v>
      </c>
      <c r="T417" s="172">
        <v>1.71561226457E-2</v>
      </c>
      <c r="U417" s="167">
        <v>2651384.45036866</v>
      </c>
      <c r="V417" s="168">
        <v>2.13404457746902E-2</v>
      </c>
      <c r="W417" s="171">
        <v>9978.8201037866093</v>
      </c>
      <c r="X417" s="168">
        <v>5.9844952002466797E-3</v>
      </c>
      <c r="Y417" s="169">
        <v>235633.195089121</v>
      </c>
      <c r="Z417" s="168">
        <v>2.2217051865607899E-3</v>
      </c>
      <c r="AA417" s="168">
        <v>3543367.6165900002</v>
      </c>
      <c r="AB417" s="172">
        <v>2.03917247551E-2</v>
      </c>
      <c r="AC417" s="173">
        <v>308044.06332299998</v>
      </c>
      <c r="AD417" s="172">
        <v>1.6812871319899999E-2</v>
      </c>
      <c r="AE417" s="149">
        <v>543677.25841216603</v>
      </c>
      <c r="AF417" s="168">
        <v>4.3805382157280697E-3</v>
      </c>
    </row>
    <row r="418" spans="1:32">
      <c r="A418">
        <v>2013</v>
      </c>
      <c r="B418" s="98" t="s">
        <v>115</v>
      </c>
      <c r="C418" s="110">
        <v>6156.0224156639997</v>
      </c>
      <c r="D418" s="104">
        <v>1.7554128872462001E-2</v>
      </c>
      <c r="E418" s="102">
        <v>527275.97019822802</v>
      </c>
      <c r="F418" s="101">
        <v>1.7554205483399601E-2</v>
      </c>
      <c r="G418" s="130">
        <v>80875.996992300003</v>
      </c>
      <c r="H418" s="101">
        <v>3.4221377854699998E-3</v>
      </c>
      <c r="I418" s="130">
        <v>8158.8423414700001</v>
      </c>
      <c r="J418" s="101">
        <v>5.3066110000000001E-3</v>
      </c>
      <c r="K418" s="134">
        <v>535434.81253969599</v>
      </c>
      <c r="L418" s="162">
        <v>1.6951593206816301E-2</v>
      </c>
      <c r="M418" s="141">
        <v>1218.3868429239301</v>
      </c>
      <c r="N418" s="162">
        <v>3.4739459930652802E-3</v>
      </c>
      <c r="O418" s="140">
        <v>104357.161400097</v>
      </c>
      <c r="P418" s="162">
        <v>3.47395529171522E-3</v>
      </c>
      <c r="Q418" s="165">
        <v>60181.253138599997</v>
      </c>
      <c r="R418" s="162">
        <v>2.5464988819799998E-3</v>
      </c>
      <c r="S418" s="176">
        <v>5491.5766922000003</v>
      </c>
      <c r="T418" s="162">
        <v>3.5795822854000001E-3</v>
      </c>
      <c r="U418" s="140">
        <v>109848.738092299</v>
      </c>
      <c r="V418" s="162">
        <v>3.4782428742985102E-3</v>
      </c>
      <c r="W418" s="162">
        <v>63.068450450133099</v>
      </c>
      <c r="X418" s="162">
        <v>1.79986063421907E-4</v>
      </c>
      <c r="Y418" s="141">
        <v>5402.07966152064</v>
      </c>
      <c r="Z418" s="162">
        <v>1.79991420172006E-4</v>
      </c>
      <c r="AA418" s="176">
        <v>1869.78889299</v>
      </c>
      <c r="AB418" s="177">
        <v>7.9114036498900001E-5</v>
      </c>
      <c r="AC418" s="134">
        <v>91.836547751400005</v>
      </c>
      <c r="AD418" s="177">
        <v>5.9166572894699998E-5</v>
      </c>
      <c r="AE418" s="141">
        <v>5493.9162092720098</v>
      </c>
      <c r="AF418" s="162">
        <v>1.74110030781118E-4</v>
      </c>
    </row>
    <row r="419" spans="1:32">
      <c r="B419" s="98" t="s">
        <v>116</v>
      </c>
      <c r="C419" s="107">
        <v>2301.2219058274</v>
      </c>
      <c r="D419" s="104">
        <v>6.05033308904099E-2</v>
      </c>
      <c r="E419" s="114">
        <v>185867.91188513601</v>
      </c>
      <c r="F419" s="101">
        <v>6.0503539484479299E-2</v>
      </c>
      <c r="G419" s="145">
        <v>133198.665848</v>
      </c>
      <c r="H419" s="101">
        <v>4.9705153468500001E-3</v>
      </c>
      <c r="I419">
        <v>12497.948704599999</v>
      </c>
      <c r="J419" s="101">
        <v>6.1794420000000003E-3</v>
      </c>
      <c r="K419" s="140">
        <v>198365.86058973</v>
      </c>
      <c r="L419" s="162">
        <v>3.8960070694579997E-2</v>
      </c>
      <c r="M419" s="163">
        <v>308.08514758115399</v>
      </c>
      <c r="N419" s="162">
        <v>8.0976491200829698E-3</v>
      </c>
      <c r="O419" s="141">
        <v>24883.086992431301</v>
      </c>
      <c r="P419" s="162">
        <v>8.0974452512348506E-3</v>
      </c>
      <c r="Q419" s="164">
        <v>170839.766019</v>
      </c>
      <c r="R419" s="162">
        <v>6.3750364647200001E-3</v>
      </c>
      <c r="S419" s="165">
        <v>11985.697162</v>
      </c>
      <c r="T419" s="162">
        <v>5.9229668998500001E-3</v>
      </c>
      <c r="U419" s="140">
        <v>36868.784154481102</v>
      </c>
      <c r="V419" s="162">
        <v>7.2255184689824304E-3</v>
      </c>
      <c r="W419" s="162">
        <v>23.79969711775</v>
      </c>
      <c r="X419" s="162">
        <v>6.2521762333320598E-4</v>
      </c>
      <c r="Y419" s="163">
        <v>1922.06967918637</v>
      </c>
      <c r="Z419" s="162">
        <v>6.2515043282721297E-4</v>
      </c>
      <c r="AA419" s="164">
        <v>23187.303670500001</v>
      </c>
      <c r="AB419" s="162">
        <v>8.6523639719700003E-4</v>
      </c>
      <c r="AC419" s="165">
        <v>1091.2296025200001</v>
      </c>
      <c r="AD419" s="162">
        <v>5.3584793401400003E-4</v>
      </c>
      <c r="AE419" s="141">
        <v>3013.2992817035401</v>
      </c>
      <c r="AF419" s="162">
        <v>5.8964735315576397E-4</v>
      </c>
    </row>
    <row r="420" spans="1:32">
      <c r="B420" s="98" t="s">
        <v>117</v>
      </c>
      <c r="C420" s="107">
        <v>2020.1901408512001</v>
      </c>
      <c r="D420" s="104">
        <v>0.10894593176021999</v>
      </c>
      <c r="E420" s="102">
        <v>152425.76743045001</v>
      </c>
      <c r="F420" s="101">
        <v>0.10894477455148401</v>
      </c>
      <c r="G420" s="130">
        <v>95720.390138699993</v>
      </c>
      <c r="H420" s="101">
        <v>4.3181647606499998E-3</v>
      </c>
      <c r="I420" s="130">
        <v>9677.2007317099997</v>
      </c>
      <c r="J420" s="101">
        <v>5.6883641154700003E-3</v>
      </c>
      <c r="K420" s="140">
        <v>162102.96816216299</v>
      </c>
      <c r="L420" s="162">
        <v>5.2467569418753197E-2</v>
      </c>
      <c r="M420" s="162">
        <v>281.403304348115</v>
      </c>
      <c r="N420" s="162">
        <v>1.5170420017270999E-2</v>
      </c>
      <c r="O420" s="141">
        <v>21232.4311259854</v>
      </c>
      <c r="P420" s="162">
        <v>1.5170411606359501E-2</v>
      </c>
      <c r="Q420" s="164">
        <v>197999.840046</v>
      </c>
      <c r="R420" s="162">
        <v>8.9323390295000006E-3</v>
      </c>
      <c r="S420" s="165">
        <v>12932.2935</v>
      </c>
      <c r="T420" s="163">
        <v>7.61092110126E-3</v>
      </c>
      <c r="U420" s="140">
        <v>34164.724626025702</v>
      </c>
      <c r="V420" s="162">
        <v>1.10275041438511E-2</v>
      </c>
      <c r="W420" s="163">
        <v>59.113224928358399</v>
      </c>
      <c r="X420" s="162">
        <v>3.1883533842632498E-3</v>
      </c>
      <c r="Y420" s="138">
        <v>4459.9026840628403</v>
      </c>
      <c r="Z420" s="162">
        <v>3.1881326176580599E-3</v>
      </c>
      <c r="AA420" s="165">
        <v>81150.955568699996</v>
      </c>
      <c r="AB420" s="162">
        <v>3.66083135624E-3</v>
      </c>
      <c r="AC420" s="176">
        <v>4189.7257974000004</v>
      </c>
      <c r="AD420" s="162">
        <v>2.4551807746099998E-3</v>
      </c>
      <c r="AE420" s="141">
        <v>8649.6284814614392</v>
      </c>
      <c r="AF420" s="162">
        <v>2.7855718265068102E-3</v>
      </c>
    </row>
    <row r="421" spans="1:32">
      <c r="B421" s="98" t="s">
        <v>118</v>
      </c>
      <c r="C421" s="107">
        <v>2133.4357028151999</v>
      </c>
      <c r="D421" s="104">
        <v>0.109229806782904</v>
      </c>
      <c r="E421" s="114">
        <v>150261.73889873599</v>
      </c>
      <c r="F421" s="101">
        <v>0.10922033535668201</v>
      </c>
      <c r="G421" s="145">
        <v>102564.058386</v>
      </c>
      <c r="H421" s="101">
        <v>5.3863978190199996E-3</v>
      </c>
      <c r="I421" s="174">
        <v>10063.385009</v>
      </c>
      <c r="J421" s="101">
        <v>6.0928067561000004E-3</v>
      </c>
      <c r="K421" s="140">
        <v>160325.123907751</v>
      </c>
      <c r="L421" s="162">
        <v>5.2976264543058801E-2</v>
      </c>
      <c r="M421" s="163">
        <v>465.724532429394</v>
      </c>
      <c r="N421" s="162">
        <v>2.3502350624055899E-2</v>
      </c>
      <c r="O421" s="134">
        <v>32804.274782153901</v>
      </c>
      <c r="P421" s="162">
        <v>2.3502066025158499E-2</v>
      </c>
      <c r="Q421" s="164">
        <v>329428.35209399997</v>
      </c>
      <c r="R421" s="163">
        <v>1.7300490573899999E-2</v>
      </c>
      <c r="S421" s="165">
        <v>20139.187254500001</v>
      </c>
      <c r="T421" s="163">
        <v>1.2165641699600001E-2</v>
      </c>
      <c r="U421" s="140">
        <v>52943.462036622899</v>
      </c>
      <c r="V421" s="162">
        <v>1.7365565270409E-2</v>
      </c>
      <c r="W421" s="162">
        <v>90.000323560523498</v>
      </c>
      <c r="X421" s="162">
        <v>4.5448015019685199E-3</v>
      </c>
      <c r="Y421" s="141">
        <v>6338.9693263755998</v>
      </c>
      <c r="Z421" s="162">
        <v>4.5444682262976198E-3</v>
      </c>
      <c r="AA421" s="164">
        <v>177314.169574</v>
      </c>
      <c r="AB421" s="162">
        <v>9.3118668163399993E-3</v>
      </c>
      <c r="AC421" s="165">
        <v>10284.5581126</v>
      </c>
      <c r="AD421" s="162">
        <v>6.1935116376799996E-3</v>
      </c>
      <c r="AE421" s="141">
        <v>16623.527439023299</v>
      </c>
      <c r="AF421" s="162">
        <v>5.4457950169460997E-3</v>
      </c>
    </row>
    <row r="422" spans="1:32">
      <c r="B422" s="98" t="s">
        <v>119</v>
      </c>
      <c r="C422" s="107">
        <v>6028.6767404938</v>
      </c>
      <c r="D422" s="104">
        <v>0.22122446738564</v>
      </c>
      <c r="E422" s="114">
        <v>394394.61749368103</v>
      </c>
      <c r="F422" s="101">
        <v>0.22118622582929201</v>
      </c>
      <c r="G422" s="145">
        <v>296178.98875700001</v>
      </c>
      <c r="H422" s="101">
        <v>1.8561634954200001E-2</v>
      </c>
      <c r="I422" s="130">
        <v>28214.2949506</v>
      </c>
      <c r="J422" s="101">
        <v>1.8016084528599999E-2</v>
      </c>
      <c r="K422" s="140">
        <v>422608.91244427598</v>
      </c>
      <c r="L422" s="162">
        <v>0.12594055520664901</v>
      </c>
      <c r="M422" s="163">
        <v>623.17703048215901</v>
      </c>
      <c r="N422" s="162">
        <v>2.3130513961209902E-2</v>
      </c>
      <c r="O422" s="138">
        <v>40776.515886998</v>
      </c>
      <c r="P422" s="162">
        <v>2.31311916700562E-2</v>
      </c>
      <c r="Q422" s="164">
        <v>240382.53401599999</v>
      </c>
      <c r="R422" s="141">
        <v>1.50648566367E-2</v>
      </c>
      <c r="S422" s="165">
        <v>15156.6326508</v>
      </c>
      <c r="T422" s="162">
        <v>9.6547560021400004E-3</v>
      </c>
      <c r="U422" s="140">
        <v>55933.148537749403</v>
      </c>
      <c r="V422" s="162">
        <v>1.6758921921805298E-2</v>
      </c>
      <c r="W422" s="163">
        <v>65.035162135784006</v>
      </c>
      <c r="X422" s="162">
        <v>2.4081339603290002E-3</v>
      </c>
      <c r="Y422" s="138">
        <v>4253.61559187087</v>
      </c>
      <c r="Z422" s="162">
        <v>2.40715616603146E-3</v>
      </c>
      <c r="AA422" s="164">
        <v>235569.979375</v>
      </c>
      <c r="AB422" s="163">
        <v>1.4763227610899999E-2</v>
      </c>
      <c r="AC422" s="165">
        <v>15774.521312299999</v>
      </c>
      <c r="AD422" s="140">
        <v>1.00129853417E-2</v>
      </c>
      <c r="AE422" s="140">
        <v>20028.136904136201</v>
      </c>
      <c r="AF422" s="162">
        <v>6.0022217758079303E-3</v>
      </c>
    </row>
    <row r="423" spans="1:32">
      <c r="B423" s="98" t="s">
        <v>120</v>
      </c>
      <c r="C423" s="107">
        <v>17298.602341531801</v>
      </c>
      <c r="D423" s="104">
        <v>0.44123325100049698</v>
      </c>
      <c r="E423" s="102">
        <v>1046491.6412567199</v>
      </c>
      <c r="F423" s="101">
        <v>0.44121511032298699</v>
      </c>
      <c r="G423" s="145">
        <v>495099.77184599999</v>
      </c>
      <c r="H423" s="101">
        <v>3.64701105952E-2</v>
      </c>
      <c r="I423" s="130">
        <v>56688.808378299997</v>
      </c>
      <c r="J423" s="101">
        <v>3.7895209292199999E-2</v>
      </c>
      <c r="K423" s="138">
        <v>1103180.4496349799</v>
      </c>
      <c r="L423" s="162">
        <v>0.283849941407464</v>
      </c>
      <c r="M423" s="163">
        <v>693.57893021590598</v>
      </c>
      <c r="N423" s="162">
        <v>1.8392032422360101E-2</v>
      </c>
      <c r="O423" s="140">
        <v>41961.919196485098</v>
      </c>
      <c r="P423" s="162">
        <v>1.8392732948044301E-2</v>
      </c>
      <c r="Q423" s="164">
        <v>240482.14228500001</v>
      </c>
      <c r="R423" s="163">
        <v>1.7714458785100001E-2</v>
      </c>
      <c r="S423" s="165">
        <v>15193.285113399999</v>
      </c>
      <c r="T423" s="163">
        <v>1.0121671728400001E-2</v>
      </c>
      <c r="U423" s="140">
        <v>57155.204309888097</v>
      </c>
      <c r="V423" s="162">
        <v>1.50431569882537E-2</v>
      </c>
      <c r="W423" s="162">
        <v>100.66379288077199</v>
      </c>
      <c r="X423" s="162">
        <v>2.6667079917687001E-3</v>
      </c>
      <c r="Y423" s="163">
        <v>6089.3713010395304</v>
      </c>
      <c r="Z423" s="162">
        <v>2.66643917136121E-3</v>
      </c>
      <c r="AA423" s="164">
        <v>287283.97798000003</v>
      </c>
      <c r="AB423" s="163">
        <v>2.1161969936499998E-2</v>
      </c>
      <c r="AC423" s="165">
        <v>21517.545692600001</v>
      </c>
      <c r="AD423" s="163">
        <v>1.4283839190199999E-2</v>
      </c>
      <c r="AE423" s="141">
        <v>27606.9169936611</v>
      </c>
      <c r="AF423" s="162">
        <v>7.2732264930717204E-3</v>
      </c>
    </row>
    <row r="424" spans="1:32">
      <c r="B424" s="98" t="s">
        <v>121</v>
      </c>
      <c r="C424" s="107">
        <v>27655.310748517801</v>
      </c>
      <c r="D424" s="104">
        <v>0.56008640603531201</v>
      </c>
      <c r="E424" s="102">
        <v>1537705.4913582799</v>
      </c>
      <c r="F424" s="101">
        <v>0.56009544732993699</v>
      </c>
      <c r="G424" s="145">
        <v>577620.95981100004</v>
      </c>
      <c r="H424" s="101">
        <v>5.07247016651E-2</v>
      </c>
      <c r="I424" s="130">
        <v>75043.632277900004</v>
      </c>
      <c r="J424" s="101">
        <v>5.41052701703E-2</v>
      </c>
      <c r="K424" s="138">
        <v>1612749.1236362101</v>
      </c>
      <c r="L424" s="162">
        <v>0.389208655673217</v>
      </c>
      <c r="M424" s="163">
        <v>1003.43804689081</v>
      </c>
      <c r="N424" s="162">
        <v>2.05492298240347E-2</v>
      </c>
      <c r="O424" s="141">
        <v>55791.457978087798</v>
      </c>
      <c r="P424" s="162">
        <v>2.0548719209678001E-2</v>
      </c>
      <c r="Q424" s="164">
        <v>240824.13183200001</v>
      </c>
      <c r="R424" s="141">
        <v>2.11483403652E-2</v>
      </c>
      <c r="S424" s="165">
        <v>15132.7924499</v>
      </c>
      <c r="T424" s="163">
        <v>1.08845629882E-2</v>
      </c>
      <c r="U424" s="140">
        <v>70924.250427953099</v>
      </c>
      <c r="V424" s="162">
        <v>1.72454455181776E-2</v>
      </c>
      <c r="W424" s="162">
        <v>108.83354638546901</v>
      </c>
      <c r="X424" s="162">
        <v>2.23057897182012E-3</v>
      </c>
      <c r="Y424" s="141">
        <v>6051.1595308591504</v>
      </c>
      <c r="Z424" s="162">
        <v>2.23051705153594E-3</v>
      </c>
      <c r="AA424" s="164">
        <v>309353.49271399999</v>
      </c>
      <c r="AB424" s="163">
        <v>2.7166308243500002E-2</v>
      </c>
      <c r="AC424" s="165">
        <v>25320.650779</v>
      </c>
      <c r="AD424" s="163">
        <v>1.8159574714199999E-2</v>
      </c>
      <c r="AE424" s="140">
        <v>31371.810309830202</v>
      </c>
      <c r="AF424" s="162">
        <v>7.6445740515033497E-3</v>
      </c>
    </row>
    <row r="425" spans="1:32">
      <c r="B425" s="98" t="s">
        <v>122</v>
      </c>
      <c r="C425" s="112">
        <v>32310.210020568698</v>
      </c>
      <c r="D425" s="104">
        <v>0.58036948054457405</v>
      </c>
      <c r="E425" s="102">
        <v>1639338.52202053</v>
      </c>
      <c r="F425" s="101">
        <v>0.580377752931304</v>
      </c>
      <c r="G425" s="145">
        <v>560848.64542800002</v>
      </c>
      <c r="H425" s="101">
        <v>5.8548157024799999E-2</v>
      </c>
      <c r="I425" s="130">
        <v>86947.589030000003</v>
      </c>
      <c r="J425" s="114">
        <v>6.5987195857100001E-2</v>
      </c>
      <c r="K425" s="138">
        <v>1726286.1110505599</v>
      </c>
      <c r="L425" s="162">
        <v>0.41573367489878399</v>
      </c>
      <c r="M425" s="141">
        <v>1386.2678990337599</v>
      </c>
      <c r="N425" s="162">
        <v>2.5054852426246499E-2</v>
      </c>
      <c r="O425" s="140">
        <v>70332.610800872193</v>
      </c>
      <c r="P425" s="162">
        <v>2.5054056959033798E-2</v>
      </c>
      <c r="Q425" s="164">
        <v>258045.38752700001</v>
      </c>
      <c r="R425" s="141">
        <v>2.6937915769399998E-2</v>
      </c>
      <c r="S425" s="165">
        <v>16323.7516911</v>
      </c>
      <c r="T425" s="163">
        <v>1.2383372412599999E-2</v>
      </c>
      <c r="U425" s="140">
        <v>86656.362491926193</v>
      </c>
      <c r="V425" s="162">
        <v>2.09649094226485E-2</v>
      </c>
      <c r="W425" s="162">
        <v>122.382567688704</v>
      </c>
      <c r="X425" s="162">
        <v>2.2074482550760799E-3</v>
      </c>
      <c r="Y425" s="141">
        <v>6210.2371839631996</v>
      </c>
      <c r="Z425" s="162">
        <v>2.2077796711104402E-3</v>
      </c>
      <c r="AA425" s="164">
        <v>321124.434832</v>
      </c>
      <c r="AB425" s="163">
        <v>3.3522915230100002E-2</v>
      </c>
      <c r="AC425" s="165">
        <v>27837.977662000001</v>
      </c>
      <c r="AD425" s="163">
        <v>2.1070774530599998E-2</v>
      </c>
      <c r="AE425" s="138">
        <v>34048.214846008501</v>
      </c>
      <c r="AF425" s="162">
        <v>8.2742531055521595E-3</v>
      </c>
    </row>
    <row r="426" spans="1:32">
      <c r="B426" s="98" t="s">
        <v>123</v>
      </c>
      <c r="C426" s="112">
        <v>30958.112015922801</v>
      </c>
      <c r="D426" s="104">
        <v>0.55204884175093205</v>
      </c>
      <c r="E426" s="102">
        <v>1420458.72176465</v>
      </c>
      <c r="F426" s="101">
        <v>0.55205465676835597</v>
      </c>
      <c r="G426" s="145">
        <v>417071.270922</v>
      </c>
      <c r="H426" s="101">
        <v>5.2366158302100001E-2</v>
      </c>
      <c r="I426" s="101">
        <v>71335.6412728</v>
      </c>
      <c r="J426" s="101">
        <v>6.1174478931699999E-2</v>
      </c>
      <c r="K426" s="134">
        <v>1491794.3630374901</v>
      </c>
      <c r="L426" s="162">
        <v>0.39910765388215802</v>
      </c>
      <c r="M426" s="141">
        <v>2306.8025646668698</v>
      </c>
      <c r="N426" s="162">
        <v>4.0475057275207602E-2</v>
      </c>
      <c r="O426" s="140">
        <v>105839.39350720801</v>
      </c>
      <c r="P426" s="162">
        <v>4.0473784547501002E-2</v>
      </c>
      <c r="Q426" s="164">
        <v>380778.42133899999</v>
      </c>
      <c r="R426" s="163">
        <v>4.7809264100999997E-2</v>
      </c>
      <c r="S426" s="165">
        <v>20179.063576699999</v>
      </c>
      <c r="T426" s="163">
        <v>1.73648206193E-2</v>
      </c>
      <c r="U426" s="140">
        <v>126018.45708386401</v>
      </c>
      <c r="V426" s="162">
        <v>3.3394112750069399E-2</v>
      </c>
      <c r="W426" s="163">
        <v>264.72425752878399</v>
      </c>
      <c r="X426" s="162">
        <v>4.6432875510084102E-3</v>
      </c>
      <c r="Y426" s="140">
        <v>12146.564622513401</v>
      </c>
      <c r="Z426" s="162">
        <v>4.6433871019315896E-3</v>
      </c>
      <c r="AA426" s="164">
        <v>325295.81563500001</v>
      </c>
      <c r="AB426" s="163">
        <v>4.0843011581200003E-2</v>
      </c>
      <c r="AC426" s="165">
        <v>29751.770294499998</v>
      </c>
      <c r="AD426" s="163">
        <v>2.55381174937E-2</v>
      </c>
      <c r="AE426" s="140">
        <v>41898.334917058899</v>
      </c>
      <c r="AF426" s="162">
        <v>1.1147027377377799E-2</v>
      </c>
    </row>
    <row r="427" spans="1:32">
      <c r="B427" s="98" t="s">
        <v>124</v>
      </c>
      <c r="C427" s="107">
        <v>23073.647547146</v>
      </c>
      <c r="D427" s="104">
        <v>0.43973692537492098</v>
      </c>
      <c r="E427" s="102">
        <v>947317.51386783598</v>
      </c>
      <c r="F427" s="101">
        <v>0.4397374906314</v>
      </c>
      <c r="G427" s="178">
        <v>268104.3468</v>
      </c>
      <c r="H427" s="101">
        <v>4.18362585274E-2</v>
      </c>
      <c r="I427" s="101">
        <v>52508.003019900003</v>
      </c>
      <c r="J427" s="101">
        <v>5.1524100144299999E-2</v>
      </c>
      <c r="K427" s="138">
        <v>999825.51688771695</v>
      </c>
      <c r="L427" s="162">
        <v>0.31436723977753001</v>
      </c>
      <c r="M427" s="141">
        <v>3525.99526961727</v>
      </c>
      <c r="N427" s="162">
        <v>6.6616627202114101E-2</v>
      </c>
      <c r="O427" s="134">
        <v>144764.332382116</v>
      </c>
      <c r="P427" s="162">
        <v>6.6616763784405203E-2</v>
      </c>
      <c r="Q427" s="164">
        <v>409588.75684300001</v>
      </c>
      <c r="R427" s="163">
        <v>6.3914077354700005E-2</v>
      </c>
      <c r="S427" s="164">
        <v>21708.2026324</v>
      </c>
      <c r="T427" s="163">
        <v>2.1308052272399999E-2</v>
      </c>
      <c r="U427" s="140">
        <v>166472.535014475</v>
      </c>
      <c r="V427" s="162">
        <v>5.2115928797296603E-2</v>
      </c>
      <c r="W427" s="163">
        <v>435.60365013077097</v>
      </c>
      <c r="X427" s="162">
        <v>8.2264874291487506E-3</v>
      </c>
      <c r="Y427" s="141">
        <v>17884.4623707092</v>
      </c>
      <c r="Z427" s="162">
        <v>8.2265914507933698E-3</v>
      </c>
      <c r="AA427" s="164">
        <v>325159.17095</v>
      </c>
      <c r="AB427" s="163">
        <v>5.0739240236699998E-2</v>
      </c>
      <c r="AC427" s="165">
        <v>31096.4591062</v>
      </c>
      <c r="AD427" s="141">
        <v>3.0419318197699999E-2</v>
      </c>
      <c r="AE427" s="141">
        <v>48980.921476893403</v>
      </c>
      <c r="AF427" s="162">
        <v>1.53918420895671E-2</v>
      </c>
    </row>
    <row r="428" spans="1:32">
      <c r="B428" s="98" t="s">
        <v>125</v>
      </c>
      <c r="C428" s="107">
        <v>13740.0819140801</v>
      </c>
      <c r="D428" s="104">
        <v>0.29088130741448398</v>
      </c>
      <c r="E428" s="114">
        <v>498701.71414397599</v>
      </c>
      <c r="F428" s="101">
        <v>0.29088130741448398</v>
      </c>
      <c r="G428" s="145">
        <v>144709.00468700001</v>
      </c>
      <c r="H428" s="101">
        <v>2.9159975723000001E-2</v>
      </c>
      <c r="I428" s="101">
        <v>28660.3555805</v>
      </c>
      <c r="J428" s="101">
        <v>3.3939467615200003E-2</v>
      </c>
      <c r="K428" s="138">
        <v>527362.06972446095</v>
      </c>
      <c r="L428" s="162">
        <v>0.20555016246652999</v>
      </c>
      <c r="M428" s="141">
        <v>5300.7470785437899</v>
      </c>
      <c r="N428" s="162">
        <v>0.109721544788388</v>
      </c>
      <c r="O428" s="140">
        <v>192392.71431159001</v>
      </c>
      <c r="P428" s="162">
        <v>0.109721544788388</v>
      </c>
      <c r="Q428" s="164">
        <v>414821.267613</v>
      </c>
      <c r="R428" s="163">
        <v>8.35895908203E-2</v>
      </c>
      <c r="S428" s="165">
        <v>22514.984836299998</v>
      </c>
      <c r="T428" s="163">
        <v>2.6672946807200001E-2</v>
      </c>
      <c r="U428" s="140">
        <v>214907.699147929</v>
      </c>
      <c r="V428" s="162">
        <v>8.2624969895076797E-2</v>
      </c>
      <c r="W428" s="138">
        <v>692.97039787073697</v>
      </c>
      <c r="X428" s="162">
        <v>1.43380016429844E-2</v>
      </c>
      <c r="Y428" s="141">
        <v>25151.635006995901</v>
      </c>
      <c r="Z428" s="162">
        <v>1.43380016429844E-2</v>
      </c>
      <c r="AA428" s="164">
        <v>315435.37223500002</v>
      </c>
      <c r="AB428" s="163">
        <v>6.3562608812299998E-2</v>
      </c>
      <c r="AC428" s="165">
        <v>30631.811120900002</v>
      </c>
      <c r="AD428" s="163">
        <v>3.6138977845200003E-2</v>
      </c>
      <c r="AE428" s="140">
        <v>55783.446127907497</v>
      </c>
      <c r="AF428" s="162">
        <v>2.1548968096089999E-2</v>
      </c>
    </row>
    <row r="429" spans="1:32">
      <c r="B429" s="98" t="s">
        <v>126</v>
      </c>
      <c r="C429" s="107">
        <v>6925.6600889951997</v>
      </c>
      <c r="D429" s="104">
        <v>0.155067336214706</v>
      </c>
      <c r="E429" s="102">
        <v>218508.726105437</v>
      </c>
      <c r="F429" s="101">
        <v>0.15506824799805399</v>
      </c>
      <c r="G429" s="130">
        <v>81585.209882800002</v>
      </c>
      <c r="H429" s="101">
        <v>2.1839352445500001E-2</v>
      </c>
      <c r="I429" s="101">
        <v>15238.523073799999</v>
      </c>
      <c r="J429" s="101">
        <v>2.234458991E-2</v>
      </c>
      <c r="K429" s="138">
        <v>233747.249179242</v>
      </c>
      <c r="L429" s="162">
        <v>0.11135401866033499</v>
      </c>
      <c r="M429" s="163">
        <v>6741.02295111272</v>
      </c>
      <c r="N429" s="162">
        <v>0.147362607558952</v>
      </c>
      <c r="O429" s="140">
        <v>212684.98541890999</v>
      </c>
      <c r="P429" s="162">
        <v>0.14736449761995599</v>
      </c>
      <c r="Q429" s="164">
        <v>428876.79539300001</v>
      </c>
      <c r="R429" s="141">
        <v>0.11480494158</v>
      </c>
      <c r="S429" s="165">
        <v>24107.012023499999</v>
      </c>
      <c r="T429" s="163">
        <v>3.5336553948799997E-2</v>
      </c>
      <c r="U429" s="140">
        <v>236791.997442366</v>
      </c>
      <c r="V429" s="162">
        <v>0.111146641696382</v>
      </c>
      <c r="W429" s="141">
        <v>722.91800784777502</v>
      </c>
      <c r="X429" s="162">
        <v>1.57956472362401E-2</v>
      </c>
      <c r="Y429" s="141">
        <v>22808.6181034496</v>
      </c>
      <c r="Z429" s="162">
        <v>1.5795810264800501E-2</v>
      </c>
      <c r="AA429" s="164">
        <v>297693.91553</v>
      </c>
      <c r="AB429" s="163">
        <v>7.9688949598300002E-2</v>
      </c>
      <c r="AC429" s="165">
        <v>28790.0389258</v>
      </c>
      <c r="AD429" s="163">
        <v>4.1994180261300001E-2</v>
      </c>
      <c r="AE429" s="140">
        <v>51598.657029292801</v>
      </c>
      <c r="AF429" s="162">
        <v>2.4344169019878601E-2</v>
      </c>
    </row>
    <row r="430" spans="1:32">
      <c r="B430" s="98" t="s">
        <v>127</v>
      </c>
      <c r="C430" s="107">
        <v>3825.5320162396001</v>
      </c>
      <c r="D430" s="104">
        <v>8.1935910041237098E-2</v>
      </c>
      <c r="E430" s="114">
        <v>102983.602248104</v>
      </c>
      <c r="F430" s="101">
        <v>8.1935144387613595E-2</v>
      </c>
      <c r="G430" s="145">
        <v>47713.359359000002</v>
      </c>
      <c r="H430" s="101">
        <v>1.8102992986600001E-2</v>
      </c>
      <c r="I430" s="115">
        <v>8355.0914570500008</v>
      </c>
      <c r="J430" s="101">
        <v>1.5784683424399999E-2</v>
      </c>
      <c r="K430" s="140">
        <v>111338.69370515</v>
      </c>
      <c r="L430" s="162">
        <v>6.2082374586135802E-2</v>
      </c>
      <c r="M430" s="141">
        <v>9278.6519108338598</v>
      </c>
      <c r="N430" s="162">
        <v>0.19420094511453101</v>
      </c>
      <c r="O430" s="138">
        <v>249780.91263164399</v>
      </c>
      <c r="P430" s="162">
        <v>0.19419855930506699</v>
      </c>
      <c r="Q430" s="164">
        <v>426827.80761600001</v>
      </c>
      <c r="R430" s="141">
        <v>0.161943381617</v>
      </c>
      <c r="S430" s="165">
        <v>24700.484515</v>
      </c>
      <c r="T430" s="163">
        <v>4.6593958138599997E-2</v>
      </c>
      <c r="U430" s="138">
        <v>274481.39714663301</v>
      </c>
      <c r="V430" s="162">
        <v>0.15075080193941101</v>
      </c>
      <c r="W430" s="141">
        <v>961.52758364003898</v>
      </c>
      <c r="X430" s="162">
        <v>2.0143092313027602E-2</v>
      </c>
      <c r="Y430" s="141">
        <v>25883.7170350386</v>
      </c>
      <c r="Z430" s="162">
        <v>2.0142402869747E-2</v>
      </c>
      <c r="AA430" s="164">
        <v>261138.10741299999</v>
      </c>
      <c r="AB430" s="138">
        <v>9.9078772048699998E-2</v>
      </c>
      <c r="AC430" s="165">
        <v>25096.6885143</v>
      </c>
      <c r="AD430" s="163">
        <v>4.7102624938700002E-2</v>
      </c>
      <c r="AE430" s="141">
        <v>50980.405549372103</v>
      </c>
      <c r="AF430" s="162">
        <v>2.81373590531943E-2</v>
      </c>
    </row>
    <row r="431" spans="1:32">
      <c r="B431" s="98" t="s">
        <v>128</v>
      </c>
      <c r="C431" s="107">
        <v>2168.5965878818001</v>
      </c>
      <c r="D431" s="104">
        <v>4.8664235373543502E-2</v>
      </c>
      <c r="E431" s="102">
        <v>48646.966775240697</v>
      </c>
      <c r="F431" s="101">
        <v>4.86642801906714E-2</v>
      </c>
      <c r="G431" s="130">
        <v>28657.083629799999</v>
      </c>
      <c r="H431" s="101">
        <v>1.6444964497599999E-2</v>
      </c>
      <c r="I431" s="145">
        <v>4912.36541063</v>
      </c>
      <c r="J431" s="101">
        <v>1.2379876566E-2</v>
      </c>
      <c r="K431" s="140">
        <v>53559.332185874002</v>
      </c>
      <c r="L431" s="162">
        <v>3.8200469289348102E-2</v>
      </c>
      <c r="M431" s="141">
        <v>9966.7244016934492</v>
      </c>
      <c r="N431" s="162">
        <v>0.21883191238435501</v>
      </c>
      <c r="O431" s="140">
        <v>223566.965030622</v>
      </c>
      <c r="P431" s="162">
        <v>0.218821809064741</v>
      </c>
      <c r="Q431" s="164">
        <v>401539.95832799998</v>
      </c>
      <c r="R431" s="141">
        <v>0.23042491062100001</v>
      </c>
      <c r="S431" s="165">
        <v>23611.0019612</v>
      </c>
      <c r="T431" s="163">
        <v>5.9356308569299999E-2</v>
      </c>
      <c r="U431" s="138">
        <v>247177.96699183801</v>
      </c>
      <c r="V431" s="162">
        <v>0.17378260162717701</v>
      </c>
      <c r="W431" s="163">
        <v>1222.33640655867</v>
      </c>
      <c r="X431" s="162">
        <v>2.68273922124347E-2</v>
      </c>
      <c r="Y431" s="140">
        <v>27418.263759408499</v>
      </c>
      <c r="Z431" s="162">
        <v>2.6825805093747299E-2</v>
      </c>
      <c r="AA431" s="164">
        <v>212821.574957</v>
      </c>
      <c r="AB431" s="141">
        <v>0.122128313551</v>
      </c>
      <c r="AC431" s="165">
        <v>20201.111319700001</v>
      </c>
      <c r="AD431" s="163">
        <v>5.0552499562899998E-2</v>
      </c>
      <c r="AE431" s="140">
        <v>47619.375079146397</v>
      </c>
      <c r="AF431" s="162">
        <v>3.3594694339600897E-2</v>
      </c>
    </row>
    <row r="432" spans="1:32">
      <c r="B432" s="98" t="s">
        <v>129</v>
      </c>
      <c r="C432" s="107">
        <v>1559.3132189242999</v>
      </c>
      <c r="D432" s="104">
        <v>2.8378398097275302E-2</v>
      </c>
      <c r="E432" s="114">
        <v>28278.671399900701</v>
      </c>
      <c r="F432" s="101">
        <v>2.8380490475176101E-2</v>
      </c>
      <c r="G432" s="130">
        <v>19860.0611976</v>
      </c>
      <c r="H432" s="101">
        <v>1.45188705526E-2</v>
      </c>
      <c r="I432" s="101">
        <v>3383.7063652100001</v>
      </c>
      <c r="J432" s="101">
        <v>9.6857378272499992E-3</v>
      </c>
      <c r="K432" s="141">
        <v>31662.3777651073</v>
      </c>
      <c r="L432" s="162">
        <v>2.34272777582278E-2</v>
      </c>
      <c r="M432" s="140">
        <v>13699.934472311699</v>
      </c>
      <c r="N432" s="162">
        <v>0.24412664803189499</v>
      </c>
      <c r="O432" s="140">
        <v>248410.70675607899</v>
      </c>
      <c r="P432" s="162">
        <v>0.244104927114183</v>
      </c>
      <c r="Q432" s="164">
        <v>414482.23628700001</v>
      </c>
      <c r="R432" s="141">
        <v>0.30301080809300002</v>
      </c>
      <c r="S432" s="165">
        <v>25312.095800300001</v>
      </c>
      <c r="T432" s="163">
        <v>7.2210359216200004E-2</v>
      </c>
      <c r="U432" s="138">
        <v>273722.80255638401</v>
      </c>
      <c r="V432" s="162">
        <v>0.199646057378248</v>
      </c>
      <c r="W432" s="141">
        <v>1267.1751616076999</v>
      </c>
      <c r="X432" s="162">
        <v>2.2553597110123402E-2</v>
      </c>
      <c r="Y432" s="141">
        <v>22974.1701260271</v>
      </c>
      <c r="Z432" s="162">
        <v>2.25490885372506E-2</v>
      </c>
      <c r="AA432" s="164">
        <v>200756.85299700001</v>
      </c>
      <c r="AB432" s="141">
        <v>0.14676506095700001</v>
      </c>
      <c r="AC432" s="165">
        <v>19015.464230599999</v>
      </c>
      <c r="AD432" s="163">
        <v>5.4032709502899998E-2</v>
      </c>
      <c r="AE432" s="141">
        <v>41989.634356635499</v>
      </c>
      <c r="AF432" s="162">
        <v>3.0747118498724399E-2</v>
      </c>
    </row>
    <row r="433" spans="1:32">
      <c r="B433" s="98" t="s">
        <v>130</v>
      </c>
      <c r="C433" s="107">
        <v>957.34063665990004</v>
      </c>
      <c r="D433" s="104">
        <v>1.70086224660221E-2</v>
      </c>
      <c r="E433" s="101">
        <v>13496.996495682901</v>
      </c>
      <c r="F433" s="101">
        <v>1.7011437803503501E-2</v>
      </c>
      <c r="G433" s="130">
        <v>12177.877040900001</v>
      </c>
      <c r="H433" s="101">
        <v>1.3108002008799999E-2</v>
      </c>
      <c r="I433" s="130">
        <v>2025.6487821200001</v>
      </c>
      <c r="J433" s="101">
        <v>7.5979805238399999E-3</v>
      </c>
      <c r="K433" s="140">
        <v>15522.645277801599</v>
      </c>
      <c r="L433" s="162">
        <v>1.4589247152823099E-2</v>
      </c>
      <c r="M433" s="140">
        <v>15372.5057002265</v>
      </c>
      <c r="N433" s="162">
        <v>0.26833424872717299</v>
      </c>
      <c r="O433" s="140">
        <v>216662.96376560401</v>
      </c>
      <c r="P433" s="162">
        <v>0.268299369346433</v>
      </c>
      <c r="Q433" s="164">
        <v>341089.278658</v>
      </c>
      <c r="R433" s="141">
        <v>0.36714104906900003</v>
      </c>
      <c r="S433" s="165">
        <v>21959.013684599999</v>
      </c>
      <c r="T433" s="163">
        <v>8.2139897198300005E-2</v>
      </c>
      <c r="U433" s="138">
        <v>238621.97745023199</v>
      </c>
      <c r="V433" s="162">
        <v>0.22161528658598001</v>
      </c>
      <c r="W433" s="140">
        <v>1465.73986530551</v>
      </c>
      <c r="X433" s="162">
        <v>2.5565389373418401E-2</v>
      </c>
      <c r="Y433" s="140">
        <v>20659.691006089201</v>
      </c>
      <c r="Z433" s="162">
        <v>2.55636327901539E-2</v>
      </c>
      <c r="AA433" s="175">
        <v>159078.13113699999</v>
      </c>
      <c r="AB433" s="141">
        <v>0.171228248439</v>
      </c>
      <c r="AC433" s="165">
        <v>15177.7708791</v>
      </c>
      <c r="AD433" s="163">
        <v>5.6567865479699997E-2</v>
      </c>
      <c r="AE433" s="140">
        <v>35837.4618852204</v>
      </c>
      <c r="AF433" s="162">
        <v>3.3386946453085299E-2</v>
      </c>
    </row>
    <row r="434" spans="1:32">
      <c r="B434" s="98" t="s">
        <v>131</v>
      </c>
      <c r="C434" s="107">
        <v>205.81480890290001</v>
      </c>
      <c r="D434" s="104">
        <v>1.75112577447271E-3</v>
      </c>
      <c r="E434" s="101">
        <v>1887.6663636441599</v>
      </c>
      <c r="F434" s="101">
        <v>1.9618585665861698E-3</v>
      </c>
      <c r="G434" s="101">
        <v>2948.9406580199998</v>
      </c>
      <c r="H434" s="101">
        <v>3.2925599128900002E-3</v>
      </c>
      <c r="I434" s="101">
        <v>557.97963492300005</v>
      </c>
      <c r="J434" s="101">
        <v>1.86674643754E-3</v>
      </c>
      <c r="K434" s="141">
        <v>2445.6459985676001</v>
      </c>
      <c r="L434" s="162">
        <v>1.9346873912262101E-3</v>
      </c>
      <c r="M434" s="141">
        <v>34860.662877102302</v>
      </c>
      <c r="N434" s="162">
        <v>0.29440395797213997</v>
      </c>
      <c r="O434" s="138">
        <v>284134.054060122</v>
      </c>
      <c r="P434" s="162">
        <v>0.29291470994052998</v>
      </c>
      <c r="Q434" s="164">
        <v>378455.58033299999</v>
      </c>
      <c r="R434" s="141">
        <v>0.42255416115700001</v>
      </c>
      <c r="S434" s="165">
        <v>26141.8143709</v>
      </c>
      <c r="T434" s="163">
        <v>8.7116313321700001E-2</v>
      </c>
      <c r="U434" s="138">
        <v>310275.86843107099</v>
      </c>
      <c r="V434" s="162">
        <v>0.24407744581251201</v>
      </c>
      <c r="W434" s="163">
        <v>2592.0766291257701</v>
      </c>
      <c r="X434" s="162">
        <v>2.1886262681461901E-2</v>
      </c>
      <c r="Y434" s="140">
        <v>21759.992385497098</v>
      </c>
      <c r="Z434" s="162">
        <v>2.2426098055411101E-2</v>
      </c>
      <c r="AA434" s="175">
        <v>169278.70280900001</v>
      </c>
      <c r="AB434" s="141">
        <v>0.18900348385400001</v>
      </c>
      <c r="AC434" s="165">
        <v>16334.012532999999</v>
      </c>
      <c r="AD434" s="163">
        <v>5.4270790005599999E-2</v>
      </c>
      <c r="AE434" s="140">
        <v>38094.004918480598</v>
      </c>
      <c r="AF434" s="162">
        <v>3.00115049038952E-2</v>
      </c>
    </row>
    <row r="435" spans="1:32">
      <c r="B435" s="97" t="s">
        <v>132</v>
      </c>
      <c r="C435" s="113">
        <v>187557.621560795</v>
      </c>
      <c r="D435" s="108">
        <v>0.115072484351458</v>
      </c>
      <c r="E435" s="183">
        <v>9634299.4244590104</v>
      </c>
      <c r="F435" s="184">
        <v>9.3391342813120906E-2</v>
      </c>
      <c r="G435" s="185">
        <v>3387125.4094799999</v>
      </c>
      <c r="H435" s="184">
        <v>1.8922204420500001E-2</v>
      </c>
      <c r="I435" s="189">
        <v>476490.40572699998</v>
      </c>
      <c r="J435" s="184">
        <v>2.55262894548E-2</v>
      </c>
      <c r="K435" s="167">
        <v>10110789.8301859</v>
      </c>
      <c r="L435" s="168">
        <v>8.2943767887055306E-2</v>
      </c>
      <c r="M435" s="169">
        <v>108385.79580396099</v>
      </c>
      <c r="N435" s="168">
        <v>6.6002459221963697E-2</v>
      </c>
      <c r="O435" s="149">
        <v>2388870.6568540498</v>
      </c>
      <c r="P435" s="168">
        <v>2.3044085529550101E-2</v>
      </c>
      <c r="Q435" s="170">
        <v>5334643.5093700001</v>
      </c>
      <c r="R435" s="171">
        <v>2.98019785717E-2</v>
      </c>
      <c r="S435" s="170">
        <v>322688.41169799998</v>
      </c>
      <c r="T435" s="172">
        <v>1.72462956743E-2</v>
      </c>
      <c r="U435" s="167">
        <v>2711559.0685521299</v>
      </c>
      <c r="V435" s="168">
        <v>2.21606032182751E-2</v>
      </c>
      <c r="W435" s="171">
        <v>10342.2592985999</v>
      </c>
      <c r="X435" s="168">
        <v>6.2942841085924699E-3</v>
      </c>
      <c r="Y435" s="169">
        <v>244784.622275545</v>
      </c>
      <c r="Z435" s="168">
        <v>2.3603149442045302E-3</v>
      </c>
      <c r="AA435" s="168">
        <v>3703511.74627</v>
      </c>
      <c r="AB435" s="172">
        <v>2.0689667440599999E-2</v>
      </c>
      <c r="AC435" s="173">
        <v>322203.17242999998</v>
      </c>
      <c r="AD435" s="172">
        <v>1.7153334984199999E-2</v>
      </c>
      <c r="AE435" s="149">
        <v>566987.79470604204</v>
      </c>
      <c r="AF435" s="168">
        <v>4.6384947412504499E-3</v>
      </c>
    </row>
    <row r="436" spans="1:32">
      <c r="A436">
        <v>2014</v>
      </c>
      <c r="B436" s="98" t="s">
        <v>115</v>
      </c>
      <c r="C436" s="107">
        <v>9302.7949121265901</v>
      </c>
      <c r="D436" s="104">
        <v>2.67735934928773E-2</v>
      </c>
      <c r="E436" s="102">
        <v>796803.00701920898</v>
      </c>
      <c r="F436" s="101">
        <v>2.67736920548148E-2</v>
      </c>
      <c r="G436" s="130">
        <v>76959.922347400003</v>
      </c>
      <c r="H436" s="101">
        <v>3.1965388491E-3</v>
      </c>
      <c r="I436" s="130">
        <v>8159.3209864099999</v>
      </c>
      <c r="J436" s="182">
        <v>5.2697796024599999E-3</v>
      </c>
      <c r="K436" s="134">
        <v>804962.32800561597</v>
      </c>
      <c r="L436" s="162">
        <v>2.5697609975604E-2</v>
      </c>
      <c r="M436" s="141">
        <v>1268.8841352206</v>
      </c>
      <c r="N436" s="162">
        <v>3.6509556651247699E-3</v>
      </c>
      <c r="O436" s="140">
        <v>108682.297386837</v>
      </c>
      <c r="P436" s="162">
        <v>3.6509633953055701E-3</v>
      </c>
      <c r="Q436" s="165">
        <v>61002.203542800002</v>
      </c>
      <c r="R436" s="162">
        <v>2.5336999636799999E-3</v>
      </c>
      <c r="S436" s="176">
        <v>5557.2833459900003</v>
      </c>
      <c r="T436" s="162">
        <v>3.5903033415799999E-3</v>
      </c>
      <c r="U436" s="140">
        <v>114239.58073282801</v>
      </c>
      <c r="V436" s="162">
        <v>3.6471552174827801E-3</v>
      </c>
      <c r="W436" s="162">
        <v>69.634267740125694</v>
      </c>
      <c r="X436" s="162">
        <v>2.00580495394499E-4</v>
      </c>
      <c r="Y436" s="141">
        <v>5964.4683867472304</v>
      </c>
      <c r="Z436" s="162">
        <v>2.0058640936727301E-4</v>
      </c>
      <c r="AA436" s="176">
        <v>1917.1094748800001</v>
      </c>
      <c r="AB436" s="177">
        <v>7.96223193121E-5</v>
      </c>
      <c r="AC436" s="134">
        <v>94.154628377500003</v>
      </c>
      <c r="AD436" s="177">
        <v>6.0136306890299999E-5</v>
      </c>
      <c r="AE436" s="141">
        <v>6058.62301512468</v>
      </c>
      <c r="AF436" s="162">
        <v>1.9362482558134801E-4</v>
      </c>
    </row>
    <row r="437" spans="1:32">
      <c r="B437" s="98" t="s">
        <v>116</v>
      </c>
      <c r="C437" s="107">
        <v>2026.9450661464</v>
      </c>
      <c r="D437" s="104">
        <v>5.23117907955781E-2</v>
      </c>
      <c r="E437" s="114">
        <v>163706.08122967099</v>
      </c>
      <c r="F437" s="101">
        <v>5.2311818397014501E-2</v>
      </c>
      <c r="G437" s="145">
        <v>127034.322463</v>
      </c>
      <c r="H437" s="101">
        <v>4.5838714830199996E-3</v>
      </c>
      <c r="I437" s="130">
        <v>11983.783762999999</v>
      </c>
      <c r="J437" s="182">
        <v>5.7663550334399998E-3</v>
      </c>
      <c r="K437" s="140">
        <v>175689.86499265401</v>
      </c>
      <c r="L437" s="162">
        <v>3.3755982944955097E-2</v>
      </c>
      <c r="M437" s="163">
        <v>319.80332702361397</v>
      </c>
      <c r="N437" s="162">
        <v>8.2518310352600807E-3</v>
      </c>
      <c r="O437" s="141">
        <v>25828.369627695101</v>
      </c>
      <c r="P437" s="162">
        <v>8.2516676789674004E-3</v>
      </c>
      <c r="Q437" s="164">
        <v>174230.876361</v>
      </c>
      <c r="R437" s="162">
        <v>6.28675008067E-3</v>
      </c>
      <c r="S437" s="165">
        <v>12321.035117699999</v>
      </c>
      <c r="T437" s="162">
        <v>5.92457159062E-3</v>
      </c>
      <c r="U437" s="140">
        <v>38149.404745387903</v>
      </c>
      <c r="V437" s="162">
        <v>7.3143729754097699E-3</v>
      </c>
      <c r="W437" s="162">
        <v>25.729014665258301</v>
      </c>
      <c r="X437" s="162">
        <v>6.6365283296811704E-4</v>
      </c>
      <c r="Y437" s="163">
        <v>2077.8326115017899</v>
      </c>
      <c r="Z437" s="162">
        <v>6.6359908466456698E-4</v>
      </c>
      <c r="AA437" s="164">
        <v>24121.228614200001</v>
      </c>
      <c r="AB437" s="162">
        <v>8.7035949319500005E-4</v>
      </c>
      <c r="AC437" s="165">
        <v>1139.2407574700001</v>
      </c>
      <c r="AD437" s="162">
        <v>5.4341575929500003E-4</v>
      </c>
      <c r="AE437" s="141">
        <v>3217.0733689691001</v>
      </c>
      <c r="AF437" s="162">
        <v>6.1584591038883795E-4</v>
      </c>
    </row>
    <row r="438" spans="1:32">
      <c r="B438" s="98" t="s">
        <v>117</v>
      </c>
      <c r="C438" s="107">
        <v>2204.8668819118998</v>
      </c>
      <c r="D438" s="104">
        <v>0.111954920121004</v>
      </c>
      <c r="E438" s="115">
        <v>166369.93958716199</v>
      </c>
      <c r="F438" s="101">
        <v>0.11195438730804801</v>
      </c>
      <c r="G438" s="145">
        <v>102674.209877</v>
      </c>
      <c r="H438" s="101">
        <v>4.4431744429499999E-3</v>
      </c>
      <c r="I438" s="130">
        <v>10508.434027200001</v>
      </c>
      <c r="J438" s="101">
        <v>5.9452705474699998E-3</v>
      </c>
      <c r="K438" s="140">
        <v>176878.37361440001</v>
      </c>
      <c r="L438" s="162">
        <v>5.4554946803128501E-2</v>
      </c>
      <c r="M438" s="162">
        <v>294.39987977117198</v>
      </c>
      <c r="N438" s="162">
        <v>1.49420888973351E-2</v>
      </c>
      <c r="O438" s="141">
        <v>22214.277560149701</v>
      </c>
      <c r="P438" s="162">
        <v>1.4942089075385599E-2</v>
      </c>
      <c r="Q438" s="164">
        <v>204320.32910199999</v>
      </c>
      <c r="R438" s="162">
        <v>8.8420027847999991E-3</v>
      </c>
      <c r="S438" s="165">
        <v>13411.471957399999</v>
      </c>
      <c r="T438" s="163">
        <v>7.59255880323E-3</v>
      </c>
      <c r="U438" s="140">
        <v>35625.749517507204</v>
      </c>
      <c r="V438" s="162">
        <v>1.09561594422949E-2</v>
      </c>
      <c r="W438" s="163">
        <v>64.169230091235093</v>
      </c>
      <c r="X438" s="162">
        <v>3.25891380808123E-3</v>
      </c>
      <c r="Y438" s="138">
        <v>4841.7958690227397</v>
      </c>
      <c r="Z438" s="162">
        <v>3.2588017825865199E-3</v>
      </c>
      <c r="AA438" s="165">
        <v>85296.770706199997</v>
      </c>
      <c r="AB438" s="162">
        <v>3.6911563091000001E-3</v>
      </c>
      <c r="AC438" s="176">
        <v>4392.3667971599998</v>
      </c>
      <c r="AD438" s="162">
        <v>2.4786088178699998E-3</v>
      </c>
      <c r="AE438" s="141">
        <v>9234.1626661871705</v>
      </c>
      <c r="AF438" s="162">
        <v>2.8345964496134502E-3</v>
      </c>
    </row>
    <row r="439" spans="1:32">
      <c r="B439" s="98" t="s">
        <v>118</v>
      </c>
      <c r="C439" s="107">
        <v>2038.6394378831001</v>
      </c>
      <c r="D439" s="104">
        <v>9.6410489842091995E-2</v>
      </c>
      <c r="E439" s="102">
        <v>143604.45755275001</v>
      </c>
      <c r="F439" s="101">
        <v>9.6400563656107593E-2</v>
      </c>
      <c r="G439" s="145">
        <v>111606.551622</v>
      </c>
      <c r="H439" s="101">
        <v>5.6650395360099996E-3</v>
      </c>
      <c r="I439" s="130">
        <v>10863.7131641</v>
      </c>
      <c r="J439" s="101">
        <v>6.3912236727799998E-3</v>
      </c>
      <c r="K439" s="140">
        <v>154468.17071682401</v>
      </c>
      <c r="L439" s="162">
        <v>4.8470237180689303E-2</v>
      </c>
      <c r="M439" s="163">
        <v>476.35796917718801</v>
      </c>
      <c r="N439" s="162">
        <v>2.2254765056186301E-2</v>
      </c>
      <c r="O439" s="134">
        <v>33557.995279281698</v>
      </c>
      <c r="P439" s="162">
        <v>2.2254267348554999E-2</v>
      </c>
      <c r="Q439" s="164">
        <v>336532.42318500002</v>
      </c>
      <c r="R439" s="163">
        <v>1.70817608038E-2</v>
      </c>
      <c r="S439" s="165">
        <v>20599.481919400001</v>
      </c>
      <c r="T439" s="163">
        <v>1.2086472003799999E-2</v>
      </c>
      <c r="U439" s="140">
        <v>54157.477198709203</v>
      </c>
      <c r="V439" s="162">
        <v>1.6879158770441199E-2</v>
      </c>
      <c r="W439" s="162">
        <v>93.047772653577994</v>
      </c>
      <c r="X439" s="162">
        <v>4.3495028782151897E-3</v>
      </c>
      <c r="Y439" s="141">
        <v>6554.5283289397503</v>
      </c>
      <c r="Z439" s="162">
        <v>4.34913570021389E-3</v>
      </c>
      <c r="AA439" s="164">
        <v>185665.39039099999</v>
      </c>
      <c r="AB439" s="162">
        <v>9.4239548241600007E-3</v>
      </c>
      <c r="AC439" s="165">
        <v>10742.365716</v>
      </c>
      <c r="AD439" s="162">
        <v>6.28650642818E-3</v>
      </c>
      <c r="AE439" s="141">
        <v>17296.894044912598</v>
      </c>
      <c r="AF439" s="162">
        <v>5.3838355015974502E-3</v>
      </c>
    </row>
    <row r="440" spans="1:32">
      <c r="B440" s="98" t="s">
        <v>119</v>
      </c>
      <c r="C440" s="107">
        <v>6105.1690831219903</v>
      </c>
      <c r="D440" s="104">
        <v>0.207438303850844</v>
      </c>
      <c r="E440" s="102">
        <v>399482.17866330501</v>
      </c>
      <c r="F440" s="101">
        <v>0.20739211349179901</v>
      </c>
      <c r="G440" s="145">
        <v>299318.44961299998</v>
      </c>
      <c r="H440" s="101">
        <v>1.8199232793400001E-2</v>
      </c>
      <c r="I440" s="130">
        <v>28655.190016600001</v>
      </c>
      <c r="J440" s="101">
        <v>1.78095773909E-2</v>
      </c>
      <c r="K440" s="140">
        <v>428137.36867989402</v>
      </c>
      <c r="L440" s="162">
        <v>0.120982767474602</v>
      </c>
      <c r="M440" s="163">
        <v>633.86953303871996</v>
      </c>
      <c r="N440" s="162">
        <v>2.1732008646318399E-2</v>
      </c>
      <c r="O440" s="138">
        <v>41485.857634700304</v>
      </c>
      <c r="P440" s="162">
        <v>2.1732103530083698E-2</v>
      </c>
      <c r="Q440" s="164">
        <v>246591.37572099999</v>
      </c>
      <c r="R440" s="141">
        <v>1.4993289772E-2</v>
      </c>
      <c r="S440" s="165">
        <v>15580.299925900001</v>
      </c>
      <c r="T440" s="162">
        <v>9.6597930207500005E-3</v>
      </c>
      <c r="U440" s="140">
        <v>57066.157560641899</v>
      </c>
      <c r="V440" s="162">
        <v>1.6194118948987E-2</v>
      </c>
      <c r="W440" s="163">
        <v>66.837549039196205</v>
      </c>
      <c r="X440" s="162">
        <v>2.28649269137516E-3</v>
      </c>
      <c r="Y440" s="138">
        <v>4372.24340920144</v>
      </c>
      <c r="Z440" s="162">
        <v>2.28536137407097E-3</v>
      </c>
      <c r="AA440" s="164">
        <v>246338.066253</v>
      </c>
      <c r="AB440" s="163">
        <v>1.4977939179299999E-2</v>
      </c>
      <c r="AC440" s="165">
        <v>16509.832359299999</v>
      </c>
      <c r="AD440" s="140">
        <v>1.0201866573E-2</v>
      </c>
      <c r="AE440" s="140">
        <v>20882.0757685151</v>
      </c>
      <c r="AF440" s="162">
        <v>5.9242658048859901E-3</v>
      </c>
    </row>
    <row r="441" spans="1:32">
      <c r="B441" s="98" t="s">
        <v>120</v>
      </c>
      <c r="C441" s="107">
        <v>16555.710578693001</v>
      </c>
      <c r="D441" s="104">
        <v>0.41552365256844798</v>
      </c>
      <c r="E441" s="102">
        <v>1001615.32098809</v>
      </c>
      <c r="F441" s="101">
        <v>0.41549705252442298</v>
      </c>
      <c r="G441" s="145">
        <v>491269.05546499998</v>
      </c>
      <c r="H441" s="101">
        <v>3.5356560565999999E-2</v>
      </c>
      <c r="I441" s="130">
        <v>55965.9785902</v>
      </c>
      <c r="J441" s="101">
        <v>3.6744001630099998E-2</v>
      </c>
      <c r="K441" s="138">
        <v>1057581.29957831</v>
      </c>
      <c r="L441" s="162">
        <v>0.26779698988275202</v>
      </c>
      <c r="M441" s="163">
        <v>704.60599330231196</v>
      </c>
      <c r="N441" s="162">
        <v>1.8344967592669199E-2</v>
      </c>
      <c r="O441" s="140">
        <v>42632.967409398603</v>
      </c>
      <c r="P441" s="162">
        <v>1.8345717677693701E-2</v>
      </c>
      <c r="Q441" s="164">
        <v>246476.39577599999</v>
      </c>
      <c r="R441" s="163">
        <v>1.77389098781E-2</v>
      </c>
      <c r="S441" s="165">
        <v>15583.5840088</v>
      </c>
      <c r="T441" s="163">
        <v>1.01953866296E-2</v>
      </c>
      <c r="U441" s="140">
        <v>58216.551418158502</v>
      </c>
      <c r="V441" s="162">
        <v>1.5057981898430901E-2</v>
      </c>
      <c r="W441" s="162">
        <v>102.40654028732</v>
      </c>
      <c r="X441" s="162">
        <v>2.6625865730872901E-3</v>
      </c>
      <c r="Y441" s="163">
        <v>6195.0656749274603</v>
      </c>
      <c r="Z441" s="162">
        <v>2.6621984048285901E-3</v>
      </c>
      <c r="AA441" s="164">
        <v>298681.193004</v>
      </c>
      <c r="AB441" s="163">
        <v>2.1496068729900002E-2</v>
      </c>
      <c r="AC441" s="165">
        <v>22425.2637698</v>
      </c>
      <c r="AD441" s="163">
        <v>1.46263171367E-2</v>
      </c>
      <c r="AE441" s="141">
        <v>28620.3294446947</v>
      </c>
      <c r="AF441" s="162">
        <v>7.4072843753143301E-3</v>
      </c>
    </row>
    <row r="442" spans="1:32">
      <c r="B442" s="98" t="s">
        <v>121</v>
      </c>
      <c r="C442" s="112">
        <v>26194.806615837399</v>
      </c>
      <c r="D442" s="104">
        <v>0.53439147840022805</v>
      </c>
      <c r="E442" s="102">
        <v>1456607.63451441</v>
      </c>
      <c r="F442" s="101">
        <v>0.53439665904605504</v>
      </c>
      <c r="G442" s="145">
        <v>573123.79619300005</v>
      </c>
      <c r="H442" s="101">
        <v>4.9204368207100002E-2</v>
      </c>
      <c r="I442" s="174">
        <v>73345.8709581</v>
      </c>
      <c r="J442" s="101">
        <v>5.2034840707500002E-2</v>
      </c>
      <c r="K442" s="138">
        <v>1529953.5054725001</v>
      </c>
      <c r="L442" s="162">
        <v>0.36906728535101901</v>
      </c>
      <c r="M442" s="163">
        <v>1024.4866961811899</v>
      </c>
      <c r="N442" s="162">
        <v>2.1148550141079098E-2</v>
      </c>
      <c r="O442" s="141">
        <v>56967.1756737955</v>
      </c>
      <c r="P442" s="162">
        <v>2.1148309463750601E-2</v>
      </c>
      <c r="Q442" s="164">
        <v>246739.38694999999</v>
      </c>
      <c r="R442" s="141">
        <v>2.11832838963E-2</v>
      </c>
      <c r="S442" s="165">
        <v>15559.539656200001</v>
      </c>
      <c r="T442" s="163">
        <v>1.10135368537E-2</v>
      </c>
      <c r="U442" s="140">
        <v>72526.715329986895</v>
      </c>
      <c r="V442" s="162">
        <v>1.76319344408357E-2</v>
      </c>
      <c r="W442" s="162">
        <v>112.00558752814599</v>
      </c>
      <c r="X442" s="162">
        <v>2.3138449984252E-3</v>
      </c>
      <c r="Y442" s="141">
        <v>6228.1276441197197</v>
      </c>
      <c r="Z442" s="162">
        <v>2.3138159426871899E-3</v>
      </c>
      <c r="AA442" s="164">
        <v>321682.45967399998</v>
      </c>
      <c r="AB442" s="163">
        <v>2.76173266711E-2</v>
      </c>
      <c r="AC442" s="165">
        <v>26362.110534300002</v>
      </c>
      <c r="AD442" s="163">
        <v>1.8613357655199999E-2</v>
      </c>
      <c r="AE442" s="140">
        <v>32590.2381784032</v>
      </c>
      <c r="AF442" s="162">
        <v>7.9391792468464697E-3</v>
      </c>
    </row>
    <row r="443" spans="1:32">
      <c r="B443" s="98" t="s">
        <v>122</v>
      </c>
      <c r="C443" s="107">
        <v>30661.137951016</v>
      </c>
      <c r="D443" s="104">
        <v>0.55792746237423596</v>
      </c>
      <c r="E443" s="102">
        <v>1555369.2041710101</v>
      </c>
      <c r="F443" s="101">
        <v>0.55793699195058</v>
      </c>
      <c r="G443" s="145">
        <v>560306.97202900006</v>
      </c>
      <c r="H443" s="101">
        <v>5.7161112344000002E-2</v>
      </c>
      <c r="I443" s="130">
        <v>85052.033949200006</v>
      </c>
      <c r="J443" s="101">
        <v>6.3445771895599995E-2</v>
      </c>
      <c r="K443" s="138">
        <v>1640421.2381202001</v>
      </c>
      <c r="L443" s="162">
        <v>0.39639031202125902</v>
      </c>
      <c r="M443" s="141">
        <v>1417.57227281315</v>
      </c>
      <c r="N443" s="162">
        <v>2.5972571760851101E-2</v>
      </c>
      <c r="O443" s="140">
        <v>71906.857581778298</v>
      </c>
      <c r="P443" s="162">
        <v>2.5971776304751799E-2</v>
      </c>
      <c r="Q443" s="164">
        <v>264351.71685099998</v>
      </c>
      <c r="R443" s="141">
        <v>2.6968531819899999E-2</v>
      </c>
      <c r="S443" s="165">
        <v>16751.273814</v>
      </c>
      <c r="T443" s="163">
        <v>1.2490130140299999E-2</v>
      </c>
      <c r="U443" s="140">
        <v>88658.131395739401</v>
      </c>
      <c r="V443" s="162">
        <v>2.1528734910864801E-2</v>
      </c>
      <c r="W443" s="162">
        <v>126.607231467403</v>
      </c>
      <c r="X443" s="162">
        <v>2.3151943367716301E-3</v>
      </c>
      <c r="Y443" s="141">
        <v>6423.3771408592502</v>
      </c>
      <c r="Z443" s="162">
        <v>2.3155484845941501E-3</v>
      </c>
      <c r="AA443" s="164">
        <v>334517.917877</v>
      </c>
      <c r="AB443" s="163">
        <v>3.4126755395700002E-2</v>
      </c>
      <c r="AC443" s="165">
        <v>29000.4981429</v>
      </c>
      <c r="AD443" s="163">
        <v>2.1566232524200001E-2</v>
      </c>
      <c r="AE443" s="138">
        <v>35423.875283780697</v>
      </c>
      <c r="AF443" s="162">
        <v>8.6388220972303999E-3</v>
      </c>
    </row>
    <row r="444" spans="1:32">
      <c r="B444" s="98" t="s">
        <v>123</v>
      </c>
      <c r="C444" s="112">
        <v>30175.357779141599</v>
      </c>
      <c r="D444" s="104">
        <v>0.53754038399040904</v>
      </c>
      <c r="E444" s="101">
        <v>1384402.0450319501</v>
      </c>
      <c r="F444" s="101">
        <v>0.53754563536223499</v>
      </c>
      <c r="G444" s="145">
        <v>425358.59612200002</v>
      </c>
      <c r="H444" s="101">
        <v>5.2042128910100002E-2</v>
      </c>
      <c r="I444" s="101">
        <v>71159.203839399997</v>
      </c>
      <c r="J444" s="101">
        <v>5.9637998664399998E-2</v>
      </c>
      <c r="K444" s="134">
        <v>1455561.24887135</v>
      </c>
      <c r="L444" s="162">
        <v>0.38640324512833302</v>
      </c>
      <c r="M444" s="141">
        <v>2368.6909999332702</v>
      </c>
      <c r="N444" s="162">
        <v>4.1540762355605401E-2</v>
      </c>
      <c r="O444" s="140">
        <v>108668.692928388</v>
      </c>
      <c r="P444" s="162">
        <v>4.1539782770996E-2</v>
      </c>
      <c r="Q444" s="164">
        <v>390752.96465600003</v>
      </c>
      <c r="R444" s="163">
        <v>4.7808150791499998E-2</v>
      </c>
      <c r="S444" s="165">
        <v>20750.581634800001</v>
      </c>
      <c r="T444" s="163">
        <v>1.7452914448700001E-2</v>
      </c>
      <c r="U444" s="140">
        <v>129419.27456321901</v>
      </c>
      <c r="V444" s="162">
        <v>3.4041559660915301E-2</v>
      </c>
      <c r="W444" s="163">
        <v>275.15030883533802</v>
      </c>
      <c r="X444" s="162">
        <v>4.8243775846369104E-3</v>
      </c>
      <c r="Y444" s="140">
        <v>12623.605362280299</v>
      </c>
      <c r="Z444" s="162">
        <v>4.8244581581118997E-3</v>
      </c>
      <c r="AA444" s="164">
        <v>340396.223589</v>
      </c>
      <c r="AB444" s="163">
        <v>4.1647009533800003E-2</v>
      </c>
      <c r="AC444" s="165">
        <v>31146.664832400002</v>
      </c>
      <c r="AD444" s="163">
        <v>2.6127661957499999E-2</v>
      </c>
      <c r="AE444" s="140">
        <v>43770.270194652898</v>
      </c>
      <c r="AF444" s="162">
        <v>1.15568661371873E-2</v>
      </c>
    </row>
    <row r="445" spans="1:32">
      <c r="B445" s="98" t="s">
        <v>124</v>
      </c>
      <c r="C445" s="109">
        <v>22565.704445708499</v>
      </c>
      <c r="D445" s="104">
        <v>0.42457767330116902</v>
      </c>
      <c r="E445" s="115">
        <v>926464.08488024503</v>
      </c>
      <c r="F445" s="101">
        <v>0.42457828395799202</v>
      </c>
      <c r="G445" s="145">
        <v>278950.57075800002</v>
      </c>
      <c r="H445" s="101">
        <v>4.1925729066999998E-2</v>
      </c>
      <c r="I445" s="101">
        <v>53212.232835700001</v>
      </c>
      <c r="J445" s="101">
        <v>5.0433566234599998E-2</v>
      </c>
      <c r="K445" s="138">
        <v>979676.31771595904</v>
      </c>
      <c r="L445" s="162">
        <v>0.30196551532453503</v>
      </c>
      <c r="M445" s="141">
        <v>3683.7658714888998</v>
      </c>
      <c r="N445" s="162">
        <v>6.8730143351746403E-2</v>
      </c>
      <c r="O445" s="134">
        <v>151241.85550084099</v>
      </c>
      <c r="P445" s="162">
        <v>6.8730258486094098E-2</v>
      </c>
      <c r="Q445" s="164">
        <v>426107.457544</v>
      </c>
      <c r="R445" s="163">
        <v>6.4043110104199996E-2</v>
      </c>
      <c r="S445" s="164">
        <v>22633.777814100002</v>
      </c>
      <c r="T445" s="163">
        <v>2.14543313859E-2</v>
      </c>
      <c r="U445" s="140">
        <v>173875.63331491701</v>
      </c>
      <c r="V445" s="162">
        <v>5.33747093599009E-2</v>
      </c>
      <c r="W445" s="163">
        <v>460.79887417529199</v>
      </c>
      <c r="X445" s="162">
        <v>8.5942851653132805E-3</v>
      </c>
      <c r="Y445" s="141">
        <v>18918.908092240399</v>
      </c>
      <c r="Z445" s="162">
        <v>8.5943933117971199E-3</v>
      </c>
      <c r="AA445" s="164">
        <v>344706.56125000003</v>
      </c>
      <c r="AB445" s="163">
        <v>5.1808642664499999E-2</v>
      </c>
      <c r="AC445" s="165">
        <v>32946.725928799999</v>
      </c>
      <c r="AD445" s="141">
        <v>3.1126885229299999E-2</v>
      </c>
      <c r="AE445" s="141">
        <v>51865.634021044898</v>
      </c>
      <c r="AF445" s="162">
        <v>1.5978823181845001E-2</v>
      </c>
    </row>
    <row r="446" spans="1:32">
      <c r="B446" s="98" t="s">
        <v>125</v>
      </c>
      <c r="C446" s="107">
        <v>13732.898697508101</v>
      </c>
      <c r="D446" s="104">
        <v>0.28398678520265502</v>
      </c>
      <c r="E446" s="102">
        <v>498440.99645394</v>
      </c>
      <c r="F446" s="101">
        <v>0.28398678520265502</v>
      </c>
      <c r="G446" s="145">
        <v>151735.616465</v>
      </c>
      <c r="H446" s="101">
        <v>2.9526060682400001E-2</v>
      </c>
      <c r="I446" s="101">
        <v>29175.149130000002</v>
      </c>
      <c r="J446" s="101">
        <v>3.3452085899399998E-2</v>
      </c>
      <c r="K446" s="138">
        <v>527616.14558392204</v>
      </c>
      <c r="L446" s="162">
        <v>0.20029377164380299</v>
      </c>
      <c r="M446" s="141">
        <v>5511.4238310293604</v>
      </c>
      <c r="N446" s="162">
        <v>0.111510260313909</v>
      </c>
      <c r="O446" s="140">
        <v>200039.310471048</v>
      </c>
      <c r="P446" s="162">
        <v>0.111510260313909</v>
      </c>
      <c r="Q446" s="164">
        <v>429782.18660900003</v>
      </c>
      <c r="R446" s="163">
        <v>8.3630760469599996E-2</v>
      </c>
      <c r="S446" s="165">
        <v>23400.648221200001</v>
      </c>
      <c r="T446" s="163">
        <v>2.6842260576000001E-2</v>
      </c>
      <c r="U446" s="140">
        <v>223439.95869224099</v>
      </c>
      <c r="V446" s="162">
        <v>8.3707386063198996E-2</v>
      </c>
      <c r="W446" s="138">
        <v>731.34250570217205</v>
      </c>
      <c r="X446" s="162">
        <v>1.47910921260069E-2</v>
      </c>
      <c r="Y446" s="141">
        <v>26544.365856092601</v>
      </c>
      <c r="Z446" s="162">
        <v>1.47910921260069E-2</v>
      </c>
      <c r="AA446" s="164">
        <v>333845.005022</v>
      </c>
      <c r="AB446" s="163">
        <v>6.4962490154899993E-2</v>
      </c>
      <c r="AC446" s="165">
        <v>32396.230154600002</v>
      </c>
      <c r="AD446" s="163">
        <v>3.69924493484E-2</v>
      </c>
      <c r="AE446" s="140">
        <v>58940.596010722802</v>
      </c>
      <c r="AF446" s="162">
        <v>2.2177808264460201E-2</v>
      </c>
    </row>
    <row r="447" spans="1:32">
      <c r="B447" s="98" t="s">
        <v>126</v>
      </c>
      <c r="C447" s="107">
        <v>6914.5244091415898</v>
      </c>
      <c r="D447" s="104">
        <v>0.14968241447434599</v>
      </c>
      <c r="E447" s="114">
        <v>218157.86988712801</v>
      </c>
      <c r="F447" s="101">
        <v>0.149683210313549</v>
      </c>
      <c r="G447" s="130">
        <v>86060.419558900001</v>
      </c>
      <c r="H447" s="101">
        <v>2.2063516637999998E-2</v>
      </c>
      <c r="I447" s="101">
        <v>15635.3552177</v>
      </c>
      <c r="J447" s="101">
        <v>2.19518097918E-2</v>
      </c>
      <c r="K447" s="138">
        <v>233793.22510485101</v>
      </c>
      <c r="L447" s="162">
        <v>0.10735545673620001</v>
      </c>
      <c r="M447" s="163">
        <v>7092.5371028610198</v>
      </c>
      <c r="N447" s="162">
        <v>0.149997800973835</v>
      </c>
      <c r="O447" s="140">
        <v>223776.010214004</v>
      </c>
      <c r="P447" s="162">
        <v>0.149999616286462</v>
      </c>
      <c r="Q447" s="164">
        <v>447740.03913200001</v>
      </c>
      <c r="R447" s="141">
        <v>0.114788192325</v>
      </c>
      <c r="S447" s="165">
        <v>25272.0404089</v>
      </c>
      <c r="T447" s="163">
        <v>3.5479301116999998E-2</v>
      </c>
      <c r="U447" s="140">
        <v>249048.05062289501</v>
      </c>
      <c r="V447" s="162">
        <v>0.112730056008236</v>
      </c>
      <c r="W447" s="141">
        <v>771.22350511693503</v>
      </c>
      <c r="X447" s="162">
        <v>1.62997023979344E-2</v>
      </c>
      <c r="Y447" s="141">
        <v>24332.763076914602</v>
      </c>
      <c r="Z447" s="162">
        <v>1.6299871279111099E-2</v>
      </c>
      <c r="AA447" s="164">
        <v>317713.88324200001</v>
      </c>
      <c r="AB447" s="163">
        <v>8.1453040111899994E-2</v>
      </c>
      <c r="AC447" s="165">
        <v>30647.156252100001</v>
      </c>
      <c r="AD447" s="163">
        <v>4.2814420762400003E-2</v>
      </c>
      <c r="AE447" s="140">
        <v>54979.919329060896</v>
      </c>
      <c r="AF447" s="162">
        <v>2.5006013123605099E-2</v>
      </c>
    </row>
    <row r="448" spans="1:32">
      <c r="B448" s="98" t="s">
        <v>127</v>
      </c>
      <c r="C448" s="107">
        <v>3776.8708483895002</v>
      </c>
      <c r="D448" s="104">
        <v>7.8538087996712094E-2</v>
      </c>
      <c r="E448" s="102">
        <v>101673.56509929799</v>
      </c>
      <c r="F448" s="101">
        <v>7.8537500980347702E-2</v>
      </c>
      <c r="G448" s="145">
        <v>50390.498306100002</v>
      </c>
      <c r="H448" s="101">
        <v>1.8204655828099998E-2</v>
      </c>
      <c r="I448" s="115">
        <v>8579.2310832500007</v>
      </c>
      <c r="J448" s="101">
        <v>1.54622084331E-2</v>
      </c>
      <c r="K448" s="140">
        <v>110252.796182544</v>
      </c>
      <c r="L448" s="162">
        <v>5.9385869259556599E-2</v>
      </c>
      <c r="M448" s="141">
        <v>9696.3734113992105</v>
      </c>
      <c r="N448" s="162">
        <v>0.19717707127482401</v>
      </c>
      <c r="O448" s="138">
        <v>261025.322643108</v>
      </c>
      <c r="P448" s="162">
        <v>0.19717468731499199</v>
      </c>
      <c r="Q448" s="164">
        <v>448329.80003400001</v>
      </c>
      <c r="R448" s="141">
        <v>0.16196854380199999</v>
      </c>
      <c r="S448" s="165">
        <v>26045.4400436</v>
      </c>
      <c r="T448" s="163">
        <v>4.6880267479600002E-2</v>
      </c>
      <c r="U448" s="138">
        <v>287070.762686665</v>
      </c>
      <c r="V448" s="162">
        <v>0.152392733844363</v>
      </c>
      <c r="W448" s="141">
        <v>1019.3396523886501</v>
      </c>
      <c r="X448" s="162">
        <v>2.0752856244899202E-2</v>
      </c>
      <c r="Y448" s="141">
        <v>27439.898018121599</v>
      </c>
      <c r="Z448" s="162">
        <v>2.07521366797731E-2</v>
      </c>
      <c r="AA448" s="164">
        <v>280106.82082099997</v>
      </c>
      <c r="AB448" s="138">
        <v>0.101194431283</v>
      </c>
      <c r="AC448" s="165">
        <v>26917.894179700001</v>
      </c>
      <c r="AD448" s="163">
        <v>4.8207450833000001E-2</v>
      </c>
      <c r="AE448" s="141">
        <v>54357.792197851901</v>
      </c>
      <c r="AF448" s="162">
        <v>2.8993795488773198E-2</v>
      </c>
    </row>
    <row r="449" spans="1:32">
      <c r="B449" s="98" t="s">
        <v>128</v>
      </c>
      <c r="C449" s="107">
        <v>2058.2973842320998</v>
      </c>
      <c r="D449" s="104">
        <v>4.5925878361387097E-2</v>
      </c>
      <c r="E449" s="115">
        <v>46164.860224725999</v>
      </c>
      <c r="F449" s="101">
        <v>4.5925860627749601E-2</v>
      </c>
      <c r="G449" s="130">
        <v>28597.674040999998</v>
      </c>
      <c r="H449" s="101">
        <v>1.6415930671000001E-2</v>
      </c>
      <c r="I449" s="145">
        <v>4773.8588266799998</v>
      </c>
      <c r="J449" s="101">
        <v>1.20400722063E-2</v>
      </c>
      <c r="K449" s="140">
        <v>50938.719051407497</v>
      </c>
      <c r="L449" s="162">
        <v>3.61989932501404E-2</v>
      </c>
      <c r="M449" s="141">
        <v>10162.1448517401</v>
      </c>
      <c r="N449" s="162">
        <v>0.222057051644826</v>
      </c>
      <c r="O449" s="140">
        <v>227906.414548826</v>
      </c>
      <c r="P449" s="162">
        <v>0.22204151738417799</v>
      </c>
      <c r="Q449" s="164">
        <v>401915.11203299998</v>
      </c>
      <c r="R449" s="141">
        <v>0.23071132267</v>
      </c>
      <c r="S449" s="165">
        <v>23670.845705399999</v>
      </c>
      <c r="T449" s="163">
        <v>5.95485587564E-2</v>
      </c>
      <c r="U449" s="138">
        <v>251577.26025420401</v>
      </c>
      <c r="V449" s="162">
        <v>0.17633360044830401</v>
      </c>
      <c r="W449" s="163">
        <v>1258.41936490998</v>
      </c>
      <c r="X449" s="162">
        <v>2.7483134418697899E-2</v>
      </c>
      <c r="Y449" s="140">
        <v>28221.951263756699</v>
      </c>
      <c r="Z449" s="162">
        <v>2.7480638607262801E-2</v>
      </c>
      <c r="AA449" s="164">
        <v>216698.50646500001</v>
      </c>
      <c r="AB449" s="141">
        <v>0.124391421965</v>
      </c>
      <c r="AC449" s="165">
        <v>20551.9213356</v>
      </c>
      <c r="AD449" s="163">
        <v>5.1463070906199997E-2</v>
      </c>
      <c r="AE449" s="140">
        <v>48773.872599321498</v>
      </c>
      <c r="AF449" s="162">
        <v>3.4296912647902897E-2</v>
      </c>
    </row>
    <row r="450" spans="1:32">
      <c r="B450" s="98" t="s">
        <v>129</v>
      </c>
      <c r="C450" s="107">
        <v>1496.2362482009</v>
      </c>
      <c r="D450" s="104">
        <v>2.69755312271177E-2</v>
      </c>
      <c r="E450" s="101">
        <v>27134.820896024099</v>
      </c>
      <c r="F450" s="101">
        <v>2.6977801015122899E-2</v>
      </c>
      <c r="G450" s="145">
        <v>20121.847919899999</v>
      </c>
      <c r="H450" s="101">
        <v>1.4502573214099999E-2</v>
      </c>
      <c r="I450" s="130">
        <v>3326.8404154200002</v>
      </c>
      <c r="J450" s="162">
        <v>9.3880968879599992E-3</v>
      </c>
      <c r="K450" s="141">
        <v>30461.661311446998</v>
      </c>
      <c r="L450" s="162">
        <v>2.2302668804889601E-2</v>
      </c>
      <c r="M450" s="140">
        <v>13979.7975479297</v>
      </c>
      <c r="N450" s="162">
        <v>0.24700360058288201</v>
      </c>
      <c r="O450" s="140">
        <v>253483.14336944799</v>
      </c>
      <c r="P450" s="162">
        <v>0.24698143743522799</v>
      </c>
      <c r="Q450" s="164">
        <v>420606.74949100002</v>
      </c>
      <c r="R450" s="141">
        <v>0.303147009335</v>
      </c>
      <c r="S450" s="165">
        <v>25722.808562099999</v>
      </c>
      <c r="T450" s="163">
        <v>7.23329138047E-2</v>
      </c>
      <c r="U450" s="138">
        <v>279205.95193152898</v>
      </c>
      <c r="V450" s="162">
        <v>0.201635727654777</v>
      </c>
      <c r="W450" s="141">
        <v>1307.6624402487901</v>
      </c>
      <c r="X450" s="162">
        <v>2.3077593638739301E-2</v>
      </c>
      <c r="Y450" s="141">
        <v>23708.014043546998</v>
      </c>
      <c r="Z450" s="162">
        <v>2.30729605876266E-2</v>
      </c>
      <c r="AA450" s="164">
        <v>206704.63905100001</v>
      </c>
      <c r="AB450" s="141">
        <v>0.14897977351899999</v>
      </c>
      <c r="AC450" s="165">
        <v>19577.953004700001</v>
      </c>
      <c r="AD450" s="163">
        <v>5.4837813348899998E-2</v>
      </c>
      <c r="AE450" s="141">
        <v>43285.967048210099</v>
      </c>
      <c r="AF450" s="162">
        <v>3.1376243583548999E-2</v>
      </c>
    </row>
    <row r="451" spans="1:32">
      <c r="B451" s="98" t="s">
        <v>130</v>
      </c>
      <c r="C451" s="107">
        <v>918.76046653369997</v>
      </c>
      <c r="D451" s="104">
        <v>1.5877274953646499E-2</v>
      </c>
      <c r="E451" s="114">
        <v>12950.4387535488</v>
      </c>
      <c r="F451" s="101">
        <v>1.5880804165257102E-2</v>
      </c>
      <c r="G451" s="130">
        <v>12471.4973555</v>
      </c>
      <c r="H451" s="101">
        <v>1.3013186917700001E-2</v>
      </c>
      <c r="I451" s="145">
        <v>2011.5725430800001</v>
      </c>
      <c r="J451" s="162">
        <v>7.31500790479E-3</v>
      </c>
      <c r="K451" s="140">
        <v>14962.011296631301</v>
      </c>
      <c r="L451" s="162">
        <v>1.3673533981763899E-2</v>
      </c>
      <c r="M451" s="140">
        <v>15987.350917764999</v>
      </c>
      <c r="N451" s="162">
        <v>0.271645197267119</v>
      </c>
      <c r="O451" s="140">
        <v>225259.93180652001</v>
      </c>
      <c r="P451" s="162">
        <v>0.27159812463844102</v>
      </c>
      <c r="Q451" s="164">
        <v>351707.30012899998</v>
      </c>
      <c r="R451" s="141">
        <v>0.36698337481999999</v>
      </c>
      <c r="S451" s="165">
        <v>22710.451706100001</v>
      </c>
      <c r="T451" s="163">
        <v>8.2400355139900003E-2</v>
      </c>
      <c r="U451" s="138">
        <v>247970.383512637</v>
      </c>
      <c r="V451" s="162">
        <v>0.224040081098688</v>
      </c>
      <c r="W451" s="140">
        <v>1537.4012099501599</v>
      </c>
      <c r="X451" s="162">
        <v>2.6106239020350301E-2</v>
      </c>
      <c r="Y451" s="140">
        <v>21663.542553657098</v>
      </c>
      <c r="Z451" s="162">
        <v>2.61037823238865E-2</v>
      </c>
      <c r="AA451" s="175">
        <v>165982.49153</v>
      </c>
      <c r="AB451" s="141">
        <v>0.173191772656</v>
      </c>
      <c r="AC451" s="165">
        <v>15829.2426786</v>
      </c>
      <c r="AD451" s="163">
        <v>5.7223987710599999E-2</v>
      </c>
      <c r="AE451" s="140">
        <v>37492.785232233196</v>
      </c>
      <c r="AF451" s="162">
        <v>3.3975675768708101E-2</v>
      </c>
    </row>
    <row r="452" spans="1:32">
      <c r="B452" s="98" t="s">
        <v>131</v>
      </c>
      <c r="C452" s="107">
        <v>199.74064104370001</v>
      </c>
      <c r="D452" s="104">
        <v>1.664000798033E-3</v>
      </c>
      <c r="E452" s="101">
        <v>1829.88342911315</v>
      </c>
      <c r="F452" s="101">
        <v>1.8627245214415499E-3</v>
      </c>
      <c r="G452" s="101">
        <v>3083.2413345</v>
      </c>
      <c r="H452" s="101">
        <v>3.3539266378E-3</v>
      </c>
      <c r="I452" s="130">
        <v>565.30298069200001</v>
      </c>
      <c r="J452" s="162">
        <v>1.83959009316E-3</v>
      </c>
      <c r="K452" s="141">
        <v>2395.18640980483</v>
      </c>
      <c r="L452" s="162">
        <v>1.85323149828018E-3</v>
      </c>
      <c r="M452" s="141">
        <v>35911.329657478302</v>
      </c>
      <c r="N452" s="162">
        <v>0.29701263622631802</v>
      </c>
      <c r="O452" s="138">
        <v>292661.90215311601</v>
      </c>
      <c r="P452" s="162">
        <v>0.295566598326852</v>
      </c>
      <c r="Q452" s="164">
        <v>388522.72171200003</v>
      </c>
      <c r="R452" s="141">
        <v>0.42263215136799998</v>
      </c>
      <c r="S452" s="165">
        <v>26961.6252174</v>
      </c>
      <c r="T452" s="163">
        <v>8.7547177771000004E-2</v>
      </c>
      <c r="U452" s="138">
        <v>319623.527370558</v>
      </c>
      <c r="V452" s="162">
        <v>0.246013326024554</v>
      </c>
      <c r="W452" s="163">
        <v>2699.0850377371198</v>
      </c>
      <c r="X452" s="162">
        <v>2.2319635916658701E-2</v>
      </c>
      <c r="Y452" s="140">
        <v>22668.940503383299</v>
      </c>
      <c r="Z452" s="162">
        <v>2.28878708732588E-2</v>
      </c>
      <c r="AA452" s="175">
        <v>175261.68267899999</v>
      </c>
      <c r="AB452" s="141">
        <v>0.19064836080700001</v>
      </c>
      <c r="AC452" s="165">
        <v>16915.8663352</v>
      </c>
      <c r="AD452" s="163">
        <v>5.4761393393300002E-2</v>
      </c>
      <c r="AE452" s="140">
        <v>39584.806838552897</v>
      </c>
      <c r="AF452" s="162">
        <v>3.05104843381876E-2</v>
      </c>
    </row>
    <row r="453" spans="1:32">
      <c r="B453" s="97" t="s">
        <v>132</v>
      </c>
      <c r="C453" s="111">
        <v>189572.375920555</v>
      </c>
      <c r="D453" s="108">
        <v>0.115466089635114</v>
      </c>
      <c r="E453" s="183">
        <v>10005998.8436858</v>
      </c>
      <c r="F453" s="184">
        <v>9.6664461428969201E-2</v>
      </c>
      <c r="G453" s="185">
        <v>3420130.1141900001</v>
      </c>
      <c r="H453" s="184">
        <v>1.8552004381599999E-2</v>
      </c>
      <c r="I453" s="186">
        <v>475193.35509600001</v>
      </c>
      <c r="J453" s="168">
        <v>2.4826857635200001E-2</v>
      </c>
      <c r="K453" s="167">
        <v>10481192.1987813</v>
      </c>
      <c r="L453" s="168">
        <v>8.5398812102094102E-2</v>
      </c>
      <c r="M453" s="169">
        <v>111914.34425678699</v>
      </c>
      <c r="N453" s="168">
        <v>6.7675526863605298E-2</v>
      </c>
      <c r="O453" s="149">
        <v>2468304.1428897302</v>
      </c>
      <c r="P453" s="168">
        <v>2.3734205602326201E-2</v>
      </c>
      <c r="Q453" s="170">
        <v>5485709.03883</v>
      </c>
      <c r="R453" s="171">
        <v>2.97563758123E-2</v>
      </c>
      <c r="S453" s="170">
        <v>332628.63643499999</v>
      </c>
      <c r="T453" s="172">
        <v>1.73407918678E-2</v>
      </c>
      <c r="U453" s="167">
        <v>2800932.77932515</v>
      </c>
      <c r="V453" s="168">
        <v>2.27405464722901E-2</v>
      </c>
      <c r="W453" s="171">
        <v>10812.984500607199</v>
      </c>
      <c r="X453" s="168">
        <v>6.5351405318100899E-3</v>
      </c>
      <c r="Y453" s="169">
        <v>256834.40414055</v>
      </c>
      <c r="Z453" s="168">
        <v>2.4688027235482499E-3</v>
      </c>
      <c r="AA453" s="168">
        <v>3879635.9496399998</v>
      </c>
      <c r="AB453" s="172">
        <v>2.1044475539000001E-2</v>
      </c>
      <c r="AC453" s="173">
        <v>337595.48740699998</v>
      </c>
      <c r="AD453" s="172">
        <v>1.7531980223E-2</v>
      </c>
      <c r="AE453" s="149">
        <v>594429.89154747606</v>
      </c>
      <c r="AF453" s="168">
        <v>4.8314179853892998E-3</v>
      </c>
    </row>
    <row r="454" spans="1:32">
      <c r="A454">
        <v>2015</v>
      </c>
      <c r="B454" s="98" t="s">
        <v>115</v>
      </c>
      <c r="C454" s="107">
        <v>9393.8341826668002</v>
      </c>
      <c r="D454" s="104">
        <v>2.8370814477643402E-2</v>
      </c>
      <c r="E454" s="102">
        <v>804600.74492407904</v>
      </c>
      <c r="F454" s="101">
        <v>2.8370922691276699E-2</v>
      </c>
      <c r="G454" s="130">
        <v>72504.613777899998</v>
      </c>
      <c r="H454" s="101">
        <v>2.9588356117200001E-3</v>
      </c>
      <c r="I454" s="130">
        <v>8083.0675338000001</v>
      </c>
      <c r="J454" s="182">
        <v>5.2154367353300004E-3</v>
      </c>
      <c r="K454" s="134">
        <v>812683.81245788198</v>
      </c>
      <c r="L454" s="162">
        <v>2.7152050768112199E-2</v>
      </c>
      <c r="M454" s="141">
        <v>1320.92818483369</v>
      </c>
      <c r="N454" s="162">
        <v>3.9884935482116897E-3</v>
      </c>
      <c r="O454" s="140">
        <v>113139.900955383</v>
      </c>
      <c r="P454" s="162">
        <v>3.9884999848044996E-3</v>
      </c>
      <c r="Q454" s="165">
        <v>61910.842694600004</v>
      </c>
      <c r="R454" s="162">
        <v>2.5265354824799999E-3</v>
      </c>
      <c r="S454" s="176">
        <v>5582.5054064899996</v>
      </c>
      <c r="T454" s="162">
        <v>3.5961212709500001E-3</v>
      </c>
      <c r="U454" s="140">
        <v>118722.40636187</v>
      </c>
      <c r="V454" s="162">
        <v>3.9669612936921598E-3</v>
      </c>
      <c r="W454" s="162">
        <v>76.339507237814601</v>
      </c>
      <c r="X454" s="162">
        <v>2.30760282321642E-4</v>
      </c>
      <c r="Y454" s="141">
        <v>6538.7988067837396</v>
      </c>
      <c r="Z454" s="162">
        <v>2.30767062583148E-4</v>
      </c>
      <c r="AA454" s="162">
        <v>1965.8994041799999</v>
      </c>
      <c r="AB454" s="177">
        <v>8.0222352947800007E-5</v>
      </c>
      <c r="AC454" s="134">
        <v>96.5446314812</v>
      </c>
      <c r="AD454" s="177">
        <v>6.1479298299799994E-5</v>
      </c>
      <c r="AE454" s="141">
        <v>6635.3434382649803</v>
      </c>
      <c r="AF454" s="162">
        <v>2.2193744796551E-4</v>
      </c>
    </row>
    <row r="455" spans="1:32">
      <c r="B455" s="98" t="s">
        <v>116</v>
      </c>
      <c r="C455" s="107">
        <v>1630.959660682</v>
      </c>
      <c r="D455" s="104">
        <v>4.4284983985241298E-2</v>
      </c>
      <c r="E455" s="114">
        <v>131730.841055742</v>
      </c>
      <c r="F455" s="101">
        <v>4.42849971532241E-2</v>
      </c>
      <c r="G455" s="145">
        <v>116890.209401</v>
      </c>
      <c r="H455" s="101">
        <v>4.0989865029099999E-3</v>
      </c>
      <c r="I455" s="145">
        <v>11107.436345</v>
      </c>
      <c r="J455" s="182">
        <v>5.2364409523100001E-3</v>
      </c>
      <c r="K455" s="140">
        <v>142838.277400775</v>
      </c>
      <c r="L455" s="162">
        <v>2.80513066022983E-2</v>
      </c>
      <c r="M455" s="163">
        <v>331.41447949786101</v>
      </c>
      <c r="N455" s="162">
        <v>8.9985941623819503E-3</v>
      </c>
      <c r="O455" s="141">
        <v>26767.293576876102</v>
      </c>
      <c r="P455" s="162">
        <v>8.9983631344916701E-3</v>
      </c>
      <c r="Q455" s="164">
        <v>181391.31318600001</v>
      </c>
      <c r="R455" s="162">
        <v>6.3606365308799999E-3</v>
      </c>
      <c r="S455" s="165">
        <v>12562.347773400001</v>
      </c>
      <c r="T455" s="162">
        <v>5.9238081262800004E-3</v>
      </c>
      <c r="U455" s="140">
        <v>39329.641350309401</v>
      </c>
      <c r="V455" s="162">
        <v>7.7087524998258597E-3</v>
      </c>
      <c r="W455" s="162">
        <v>27.663555322917102</v>
      </c>
      <c r="X455" s="162">
        <v>7.5097973982319504E-4</v>
      </c>
      <c r="Y455" s="163">
        <v>2234.1177256925898</v>
      </c>
      <c r="Z455" s="162">
        <v>7.5090012867062004E-4</v>
      </c>
      <c r="AA455" s="165">
        <v>24994.054429200001</v>
      </c>
      <c r="AB455" s="162">
        <v>8.7643312074100002E-4</v>
      </c>
      <c r="AC455" s="165">
        <v>1181.63328434</v>
      </c>
      <c r="AD455" s="162">
        <v>5.5394664421000005E-4</v>
      </c>
      <c r="AE455" s="141">
        <v>3415.7510100313002</v>
      </c>
      <c r="AF455" s="162">
        <v>6.6881331607802604E-4</v>
      </c>
    </row>
    <row r="456" spans="1:32">
      <c r="B456" s="98" t="s">
        <v>117</v>
      </c>
      <c r="C456" s="107">
        <v>2322.4214009100001</v>
      </c>
      <c r="D456" s="104">
        <v>0.121446403901946</v>
      </c>
      <c r="E456" s="114">
        <v>175216.89505241401</v>
      </c>
      <c r="F456" s="101">
        <v>0.12144578663854699</v>
      </c>
      <c r="G456" s="145">
        <v>109669.428015</v>
      </c>
      <c r="H456" s="101">
        <v>4.5439118203400002E-3</v>
      </c>
      <c r="I456" s="130">
        <v>11324.194370200001</v>
      </c>
      <c r="J456" s="163">
        <v>6.1591853593600003E-3</v>
      </c>
      <c r="K456" s="140">
        <v>186541.08942266399</v>
      </c>
      <c r="L456" s="162">
        <v>5.7056778320527003E-2</v>
      </c>
      <c r="M456" s="162">
        <v>313.10723077602199</v>
      </c>
      <c r="N456" s="162">
        <v>1.6367707069932499E-2</v>
      </c>
      <c r="O456" s="141">
        <v>23622.7363146934</v>
      </c>
      <c r="P456" s="162">
        <v>1.6367704436842798E-2</v>
      </c>
      <c r="Q456" s="164">
        <v>212060.033154</v>
      </c>
      <c r="R456" s="162">
        <v>8.7864053860900009E-3</v>
      </c>
      <c r="S456" s="165">
        <v>13890.956331900001</v>
      </c>
      <c r="T456" s="163">
        <v>7.5604048464699997E-3</v>
      </c>
      <c r="U456" s="140">
        <v>37513.692646607698</v>
      </c>
      <c r="V456" s="162">
        <v>1.1440922724322801E-2</v>
      </c>
      <c r="W456" s="163">
        <v>70.213436562136096</v>
      </c>
      <c r="X456" s="162">
        <v>3.6734906904266401E-3</v>
      </c>
      <c r="Y456" s="138">
        <v>5297.1509969975396</v>
      </c>
      <c r="Z456" s="162">
        <v>3.6733632185663098E-3</v>
      </c>
      <c r="AA456" s="165">
        <v>89919.707452799994</v>
      </c>
      <c r="AB456" s="162">
        <v>3.7255555399499998E-3</v>
      </c>
      <c r="AC456" s="176">
        <v>4655.0198793199997</v>
      </c>
      <c r="AD456" s="162">
        <v>2.5208072591599998E-3</v>
      </c>
      <c r="AE456" s="141">
        <v>9952.1708763141505</v>
      </c>
      <c r="AF456" s="162">
        <v>3.0283910539591701E-3</v>
      </c>
    </row>
    <row r="457" spans="1:32">
      <c r="B457" s="98" t="s">
        <v>118</v>
      </c>
      <c r="C457" s="107">
        <v>2096.1405629533001</v>
      </c>
      <c r="D457" s="104">
        <v>0.10907389943417301</v>
      </c>
      <c r="E457" s="102">
        <v>147625.294564449</v>
      </c>
      <c r="F457" s="101">
        <v>0.10906593387801</v>
      </c>
      <c r="G457" s="145">
        <v>121863.203068</v>
      </c>
      <c r="H457" s="101">
        <v>5.9805354323499999E-3</v>
      </c>
      <c r="I457" s="130">
        <v>11828.031798</v>
      </c>
      <c r="J457" s="163">
        <v>6.7715498545400004E-3</v>
      </c>
      <c r="K457" s="140">
        <v>159453.3263624</v>
      </c>
      <c r="L457" s="162">
        <v>5.1495938842757202E-2</v>
      </c>
      <c r="M457" s="163">
        <v>491.40884326992</v>
      </c>
      <c r="N457" s="162">
        <v>2.5289852214711101E-2</v>
      </c>
      <c r="O457" s="134">
        <v>34610.873884984801</v>
      </c>
      <c r="P457" s="162">
        <v>2.5289698246622101E-2</v>
      </c>
      <c r="Q457" s="164">
        <v>341194.80686100002</v>
      </c>
      <c r="R457" s="163">
        <v>1.6744161272399999E-2</v>
      </c>
      <c r="S457" s="165">
        <v>20887.903926399998</v>
      </c>
      <c r="T457" s="163">
        <v>1.1938162144299999E-2</v>
      </c>
      <c r="U457" s="140">
        <v>55498.777811340697</v>
      </c>
      <c r="V457" s="162">
        <v>1.78099547561405E-2</v>
      </c>
      <c r="W457" s="162">
        <v>96.813896803634805</v>
      </c>
      <c r="X457" s="162">
        <v>4.9857638652934097E-3</v>
      </c>
      <c r="Y457" s="141">
        <v>6818.43681077157</v>
      </c>
      <c r="Z457" s="162">
        <v>4.9854772264306202E-3</v>
      </c>
      <c r="AA457" s="164">
        <v>194614.16631599999</v>
      </c>
      <c r="AB457" s="162">
        <v>9.5505659215600006E-3</v>
      </c>
      <c r="AC457" s="165">
        <v>11285.5479486</v>
      </c>
      <c r="AD457" s="162">
        <v>6.4292190175600002E-3</v>
      </c>
      <c r="AE457" s="141">
        <v>18103.9847593374</v>
      </c>
      <c r="AF457" s="162">
        <v>5.8004207565676797E-3</v>
      </c>
    </row>
    <row r="458" spans="1:32">
      <c r="B458" s="98" t="s">
        <v>119</v>
      </c>
      <c r="C458" s="107">
        <v>6245.2379453543999</v>
      </c>
      <c r="D458" s="104">
        <v>0.23395027195908799</v>
      </c>
      <c r="E458" s="102">
        <v>408584.35626221902</v>
      </c>
      <c r="F458" s="101">
        <v>0.23392421243032499</v>
      </c>
      <c r="G458" s="145">
        <v>304347.75941200001</v>
      </c>
      <c r="H458" s="101">
        <v>1.7909156743000001E-2</v>
      </c>
      <c r="I458" s="101">
        <v>29207.877483600001</v>
      </c>
      <c r="J458" s="163">
        <v>1.7685538169600001E-2</v>
      </c>
      <c r="K458" s="140">
        <v>437792.23374578898</v>
      </c>
      <c r="L458" s="162">
        <v>0.12864081738371499</v>
      </c>
      <c r="M458" s="163">
        <v>655.11032507684695</v>
      </c>
      <c r="N458" s="162">
        <v>2.4740286090744801E-2</v>
      </c>
      <c r="O458" s="138">
        <v>42865.636801547102</v>
      </c>
      <c r="P458" s="162">
        <v>2.47410100488385E-2</v>
      </c>
      <c r="Q458" s="164">
        <v>254316.029802</v>
      </c>
      <c r="R458" s="141">
        <v>1.49651423458E-2</v>
      </c>
      <c r="S458" s="165">
        <v>16043.712453599999</v>
      </c>
      <c r="T458" s="162">
        <v>9.6980208822599993E-3</v>
      </c>
      <c r="U458" s="140">
        <v>58909.349255119698</v>
      </c>
      <c r="V458" s="162">
        <v>1.7369989177163401E-2</v>
      </c>
      <c r="W458" s="163">
        <v>69.570837093263705</v>
      </c>
      <c r="X458" s="162">
        <v>2.6207847930382099E-3</v>
      </c>
      <c r="Y458" s="138">
        <v>4550.7799254048396</v>
      </c>
      <c r="Z458" s="162">
        <v>2.6200373477337901E-3</v>
      </c>
      <c r="AA458" s="164">
        <v>258537.687687</v>
      </c>
      <c r="AB458" s="163">
        <v>1.52135619491E-2</v>
      </c>
      <c r="AC458" s="165">
        <v>17289.901588100001</v>
      </c>
      <c r="AD458" s="140">
        <v>1.0411407669899999E-2</v>
      </c>
      <c r="AE458" s="140">
        <v>21840.681513466101</v>
      </c>
      <c r="AF458" s="162">
        <v>6.4358466107947796E-3</v>
      </c>
    </row>
    <row r="459" spans="1:32">
      <c r="B459" s="98" t="s">
        <v>120</v>
      </c>
      <c r="C459" s="107">
        <v>15997.482761310401</v>
      </c>
      <c r="D459" s="104">
        <v>0.43044123888418601</v>
      </c>
      <c r="E459" s="102">
        <v>967782.98391417298</v>
      </c>
      <c r="F459" s="101">
        <v>0.43042460057898901</v>
      </c>
      <c r="G459" s="145">
        <v>489054.66375299997</v>
      </c>
      <c r="H459" s="101">
        <v>3.4370836824499998E-2</v>
      </c>
      <c r="I459" s="101">
        <v>55068.547835999998</v>
      </c>
      <c r="J459" s="163">
        <v>3.56127330696E-2</v>
      </c>
      <c r="K459" s="138">
        <v>1022851.53175016</v>
      </c>
      <c r="L459" s="162">
        <v>0.26834088977685</v>
      </c>
      <c r="M459" s="163">
        <v>724.485992494539</v>
      </c>
      <c r="N459" s="162">
        <v>2.02423456365022E-2</v>
      </c>
      <c r="O459" s="140">
        <v>43831.986710486402</v>
      </c>
      <c r="P459" s="162">
        <v>2.0243175432067599E-2</v>
      </c>
      <c r="Q459" s="164">
        <v>252855.81515000001</v>
      </c>
      <c r="R459" s="163">
        <v>1.7770802579099999E-2</v>
      </c>
      <c r="S459" s="165">
        <v>15976.7186174</v>
      </c>
      <c r="T459" s="163">
        <v>1.02972769098E-2</v>
      </c>
      <c r="U459" s="140">
        <v>59808.705327912103</v>
      </c>
      <c r="V459" s="162">
        <v>1.60227612151095E-2</v>
      </c>
      <c r="W459" s="162">
        <v>105.11244097036599</v>
      </c>
      <c r="X459" s="162">
        <v>2.9309084520798999E-3</v>
      </c>
      <c r="Y459" s="163">
        <v>6358.4845632070501</v>
      </c>
      <c r="Z459" s="162">
        <v>2.9306120853236101E-3</v>
      </c>
      <c r="AA459" s="164">
        <v>311035.78284900001</v>
      </c>
      <c r="AB459" s="163">
        <v>2.1859678471999999E-2</v>
      </c>
      <c r="AC459" s="165">
        <v>23400.548462800001</v>
      </c>
      <c r="AD459" s="163">
        <v>1.5030242013600001E-2</v>
      </c>
      <c r="AE459" s="141">
        <v>29759.033025975099</v>
      </c>
      <c r="AF459" s="162">
        <v>7.9753801466592496E-3</v>
      </c>
    </row>
    <row r="460" spans="1:32">
      <c r="B460" s="98" t="s">
        <v>121</v>
      </c>
      <c r="C460" s="107">
        <v>25062.930533512401</v>
      </c>
      <c r="D460" s="104">
        <v>0.53955411510970297</v>
      </c>
      <c r="E460" s="102">
        <v>1393667.63054827</v>
      </c>
      <c r="F460" s="101">
        <v>0.53955848253347105</v>
      </c>
      <c r="G460" s="145">
        <v>569464.79694300005</v>
      </c>
      <c r="H460" s="101">
        <v>4.7735483329499999E-2</v>
      </c>
      <c r="I460" s="101">
        <v>71566.626647500001</v>
      </c>
      <c r="J460" s="163">
        <v>4.9997014702199999E-2</v>
      </c>
      <c r="K460" s="138">
        <v>1465234.2571958001</v>
      </c>
      <c r="L460" s="162">
        <v>0.36397195933750698</v>
      </c>
      <c r="M460" s="163">
        <v>1053.0134296266301</v>
      </c>
      <c r="N460" s="162">
        <v>2.2963299349089802E-2</v>
      </c>
      <c r="O460" s="141">
        <v>58553.376973551502</v>
      </c>
      <c r="P460" s="162">
        <v>2.2962984953095102E-2</v>
      </c>
      <c r="Q460" s="164">
        <v>253530.10174000001</v>
      </c>
      <c r="R460" s="141">
        <v>2.1252230386199999E-2</v>
      </c>
      <c r="S460" s="165">
        <v>15962.308729799999</v>
      </c>
      <c r="T460" s="163">
        <v>1.11229909737E-2</v>
      </c>
      <c r="U460" s="140">
        <v>74515.685703384603</v>
      </c>
      <c r="V460" s="162">
        <v>1.86633245571854E-2</v>
      </c>
      <c r="W460" s="162">
        <v>115.719889560262</v>
      </c>
      <c r="X460" s="162">
        <v>2.5253174898966601E-3</v>
      </c>
      <c r="Y460" s="141">
        <v>6434.6626913560804</v>
      </c>
      <c r="Z460" s="162">
        <v>2.5252816465304502E-3</v>
      </c>
      <c r="AA460" s="175">
        <v>335275.20824000001</v>
      </c>
      <c r="AB460" s="163">
        <v>2.8104468344099999E-2</v>
      </c>
      <c r="AC460" s="165">
        <v>27408.444286099999</v>
      </c>
      <c r="AD460" s="163">
        <v>1.9046303782599999E-2</v>
      </c>
      <c r="AE460" s="140">
        <v>33843.106977433803</v>
      </c>
      <c r="AF460" s="162">
        <v>8.4891203422883307E-3</v>
      </c>
    </row>
    <row r="461" spans="1:32">
      <c r="B461" s="98" t="s">
        <v>122</v>
      </c>
      <c r="C461" s="107">
        <v>29329.4854226686</v>
      </c>
      <c r="D461" s="104">
        <v>0.55655367103453801</v>
      </c>
      <c r="E461" s="115">
        <v>1487818.48832831</v>
      </c>
      <c r="F461" s="101">
        <v>0.556561666484641</v>
      </c>
      <c r="G461" s="145">
        <v>557922.14725899999</v>
      </c>
      <c r="H461" s="101">
        <v>5.5600427692E-2</v>
      </c>
      <c r="I461" s="101">
        <v>82531.552086600001</v>
      </c>
      <c r="J461" s="163">
        <v>6.0553465956699998E-2</v>
      </c>
      <c r="K461" s="138">
        <v>1570350.0404149001</v>
      </c>
      <c r="L461" s="162">
        <v>0.38801855191859702</v>
      </c>
      <c r="M461" s="141">
        <v>1456.3102152731401</v>
      </c>
      <c r="N461" s="162">
        <v>2.78502449876597E-2</v>
      </c>
      <c r="O461" s="140">
        <v>73871.691970136395</v>
      </c>
      <c r="P461" s="162">
        <v>2.7849236785911599E-2</v>
      </c>
      <c r="Q461" s="164">
        <v>270892.88712799997</v>
      </c>
      <c r="R461" s="141">
        <v>2.6996189302900001E-2</v>
      </c>
      <c r="S461" s="165">
        <v>17235.612263700001</v>
      </c>
      <c r="T461" s="163">
        <v>1.2634317902499999E-2</v>
      </c>
      <c r="U461" s="140">
        <v>91107.304233792005</v>
      </c>
      <c r="V461" s="162">
        <v>2.2630369253404E-2</v>
      </c>
      <c r="W461" s="162">
        <v>131.03123399166901</v>
      </c>
      <c r="X461" s="162">
        <v>2.5010560519702699E-3</v>
      </c>
      <c r="Y461" s="141">
        <v>6647.8296021361502</v>
      </c>
      <c r="Z461" s="162">
        <v>2.5014310145464401E-3</v>
      </c>
      <c r="AA461" s="164">
        <v>349049.64420799998</v>
      </c>
      <c r="AB461" s="163">
        <v>3.4785034553300002E-2</v>
      </c>
      <c r="AC461" s="165">
        <v>30273.9921068</v>
      </c>
      <c r="AD461" s="163">
        <v>2.2144208077199998E-2</v>
      </c>
      <c r="AE461" s="138">
        <v>36921.821708945303</v>
      </c>
      <c r="AF461" s="162">
        <v>9.2110133992013808E-3</v>
      </c>
    </row>
    <row r="462" spans="1:32">
      <c r="B462" s="98" t="s">
        <v>123</v>
      </c>
      <c r="C462" s="107">
        <v>29491.767371679201</v>
      </c>
      <c r="D462" s="104">
        <v>0.53650890466129997</v>
      </c>
      <c r="E462" s="102">
        <v>1352897.7182846901</v>
      </c>
      <c r="F462" s="101">
        <v>0.53651493148035501</v>
      </c>
      <c r="G462" s="145">
        <v>433415.66972900002</v>
      </c>
      <c r="H462" s="101">
        <v>5.1692377193600002E-2</v>
      </c>
      <c r="I462" s="115">
        <v>70432.6252485</v>
      </c>
      <c r="J462" s="163">
        <v>5.7822939264900002E-2</v>
      </c>
      <c r="K462" s="134">
        <v>1423330.3435331499</v>
      </c>
      <c r="L462" s="162">
        <v>0.380671205933168</v>
      </c>
      <c r="M462" s="141">
        <v>2436.8493648846902</v>
      </c>
      <c r="N462" s="162">
        <v>4.3654881142848302E-2</v>
      </c>
      <c r="O462" s="140">
        <v>111782.23356773899</v>
      </c>
      <c r="P462" s="162">
        <v>4.3653260453930302E-2</v>
      </c>
      <c r="Q462" s="164">
        <v>401407.15018699999</v>
      </c>
      <c r="R462" s="163">
        <v>4.78748132651E-2</v>
      </c>
      <c r="S462" s="165">
        <v>21363.085844500001</v>
      </c>
      <c r="T462" s="163">
        <v>1.7587919525900001E-2</v>
      </c>
      <c r="U462" s="140">
        <v>133145.319412257</v>
      </c>
      <c r="V462" s="162">
        <v>3.5292714700628301E-2</v>
      </c>
      <c r="W462" s="163">
        <v>285.61553124398699</v>
      </c>
      <c r="X462" s="162">
        <v>5.1164865431143E-3</v>
      </c>
      <c r="Y462" s="140">
        <v>13102.381337877599</v>
      </c>
      <c r="Z462" s="162">
        <v>5.11658491659192E-3</v>
      </c>
      <c r="AA462" s="164">
        <v>356637.284163</v>
      </c>
      <c r="AB462" s="163">
        <v>4.2535143907099997E-2</v>
      </c>
      <c r="AC462" s="165">
        <v>32620.632291599999</v>
      </c>
      <c r="AD462" s="163">
        <v>2.6781150812300002E-2</v>
      </c>
      <c r="AE462" s="140">
        <v>45723.013629500303</v>
      </c>
      <c r="AF462" s="162">
        <v>1.2163863250167301E-2</v>
      </c>
    </row>
    <row r="463" spans="1:32">
      <c r="B463" s="98" t="s">
        <v>124</v>
      </c>
      <c r="C463" s="112">
        <v>22372.937806137601</v>
      </c>
      <c r="D463" s="104">
        <v>0.42155456293027399</v>
      </c>
      <c r="E463" s="102">
        <v>918437.56634926703</v>
      </c>
      <c r="F463" s="101">
        <v>0.42155552336762397</v>
      </c>
      <c r="G463" s="145">
        <v>289640.08428200003</v>
      </c>
      <c r="H463" s="101">
        <v>4.2004631277700002E-2</v>
      </c>
      <c r="I463" s="145">
        <v>53498.105766000001</v>
      </c>
      <c r="J463" s="207">
        <v>4.9097415787799997E-2</v>
      </c>
      <c r="K463" s="138">
        <v>971935.67211524199</v>
      </c>
      <c r="L463" s="162">
        <v>0.29674202532829702</v>
      </c>
      <c r="M463" s="141">
        <v>3841.6922933067899</v>
      </c>
      <c r="N463" s="162">
        <v>7.1798022501496001E-2</v>
      </c>
      <c r="O463" s="134">
        <v>157706.203463185</v>
      </c>
      <c r="P463" s="162">
        <v>7.1798060065714098E-2</v>
      </c>
      <c r="Q463" s="164">
        <v>441203.47153899999</v>
      </c>
      <c r="R463" s="163">
        <v>6.3984868291699998E-2</v>
      </c>
      <c r="S463" s="164">
        <v>23517.9713725</v>
      </c>
      <c r="T463" s="163">
        <v>2.1592631754900001E-2</v>
      </c>
      <c r="U463" s="140">
        <v>181224.174835682</v>
      </c>
      <c r="V463" s="162">
        <v>5.51165555807831E-2</v>
      </c>
      <c r="W463" s="163">
        <v>485.104695739394</v>
      </c>
      <c r="X463" s="162">
        <v>9.0633035556492506E-3</v>
      </c>
      <c r="Y463" s="141">
        <v>19914.6033278371</v>
      </c>
      <c r="Z463" s="162">
        <v>9.06351817254448E-3</v>
      </c>
      <c r="AA463" s="164">
        <v>365495.75750200002</v>
      </c>
      <c r="AB463" s="163">
        <v>5.3005425456200003E-2</v>
      </c>
      <c r="AC463" s="165">
        <v>34940.492080199998</v>
      </c>
      <c r="AD463" s="141">
        <v>3.1971151014300002E-2</v>
      </c>
      <c r="AE463" s="141">
        <v>54855.095408041503</v>
      </c>
      <c r="AF463" s="162">
        <v>1.67413982714213E-2</v>
      </c>
    </row>
    <row r="464" spans="1:32">
      <c r="B464" s="98" t="s">
        <v>125</v>
      </c>
      <c r="C464" s="107">
        <v>13897.7032837644</v>
      </c>
      <c r="D464" s="104">
        <v>0.28398478093594198</v>
      </c>
      <c r="E464" s="114">
        <v>504291.39426491701</v>
      </c>
      <c r="F464" s="101">
        <v>0.28398478093594198</v>
      </c>
      <c r="G464" s="145">
        <v>159415.71329099999</v>
      </c>
      <c r="H464" s="101">
        <v>2.9935440070399999E-2</v>
      </c>
      <c r="I464" s="197">
        <v>29610.652776300001</v>
      </c>
      <c r="J464" s="101">
        <v>3.2843744213099997E-2</v>
      </c>
      <c r="K464" s="199">
        <v>533902.04704118404</v>
      </c>
      <c r="L464" s="162">
        <v>0.198899385218064</v>
      </c>
      <c r="M464" s="141">
        <v>5735.5185241010604</v>
      </c>
      <c r="N464" s="162">
        <v>0.114757046628562</v>
      </c>
      <c r="O464" s="140">
        <v>208118.74986064201</v>
      </c>
      <c r="P464" s="162">
        <v>0.114757046628562</v>
      </c>
      <c r="Q464" s="164">
        <v>445620.423175</v>
      </c>
      <c r="R464" s="163">
        <v>8.3679585996899994E-2</v>
      </c>
      <c r="S464" s="165">
        <v>24326.3621786</v>
      </c>
      <c r="T464" s="163">
        <v>2.6990325261900001E-2</v>
      </c>
      <c r="U464" s="140">
        <v>232445.11203923199</v>
      </c>
      <c r="V464" s="162">
        <v>8.5509979632032398E-2</v>
      </c>
      <c r="W464" s="138">
        <v>771.03473289224905</v>
      </c>
      <c r="X464" s="162">
        <v>1.54204928492035E-2</v>
      </c>
      <c r="Y464" s="141">
        <v>27977.729308061</v>
      </c>
      <c r="Z464" s="162">
        <v>1.54204928492035E-2</v>
      </c>
      <c r="AA464" s="164">
        <v>354408.311224</v>
      </c>
      <c r="AB464" s="163">
        <v>6.6551606062599994E-2</v>
      </c>
      <c r="AC464" s="165">
        <v>34476.136594700001</v>
      </c>
      <c r="AD464" s="163">
        <v>3.8082999606999998E-2</v>
      </c>
      <c r="AE464" s="140">
        <v>62453.865902724297</v>
      </c>
      <c r="AF464" s="162">
        <v>2.3070300665698599E-2</v>
      </c>
    </row>
    <row r="465" spans="1:32">
      <c r="B465" s="98" t="s">
        <v>126</v>
      </c>
      <c r="C465" s="107">
        <v>6975.2230109407901</v>
      </c>
      <c r="D465" s="104">
        <v>0.14809109289080899</v>
      </c>
      <c r="E465" s="114">
        <v>220073.774761284</v>
      </c>
      <c r="F465" s="101">
        <v>0.14809185565459401</v>
      </c>
      <c r="G465" s="130">
        <v>91121.077325799997</v>
      </c>
      <c r="H465" s="101">
        <v>2.23455529895E-2</v>
      </c>
      <c r="I465" s="203">
        <v>16033.780442499999</v>
      </c>
      <c r="J465" s="101">
        <v>2.1535905243599999E-2</v>
      </c>
      <c r="K465" s="199">
        <v>236107.555203811</v>
      </c>
      <c r="L465" s="162">
        <v>0.105471097711093</v>
      </c>
      <c r="M465" s="163">
        <v>7447.7301587007296</v>
      </c>
      <c r="N465" s="162">
        <v>0.154585133763782</v>
      </c>
      <c r="O465" s="140">
        <v>234983.2775154</v>
      </c>
      <c r="P465" s="162">
        <v>0.15458679353322699</v>
      </c>
      <c r="Q465" s="164">
        <v>468218.18349899998</v>
      </c>
      <c r="R465" s="141">
        <v>0.114820840577</v>
      </c>
      <c r="S465" s="165">
        <v>26512.198848799999</v>
      </c>
      <c r="T465" s="163">
        <v>3.5610533602700001E-2</v>
      </c>
      <c r="U465" s="140">
        <v>261495.47636415399</v>
      </c>
      <c r="V465" s="162">
        <v>0.115201831152745</v>
      </c>
      <c r="W465" s="141">
        <v>820.007876519663</v>
      </c>
      <c r="X465" s="162">
        <v>1.70041421252639E-2</v>
      </c>
      <c r="Y465" s="141">
        <v>25872.0540603681</v>
      </c>
      <c r="Z465" s="162">
        <v>1.7004318092970198E-2</v>
      </c>
      <c r="AA465" s="175">
        <v>340322.03785000002</v>
      </c>
      <c r="AB465" s="163">
        <v>8.3457004568899998E-2</v>
      </c>
      <c r="AC465" s="165">
        <v>32863.019284800001</v>
      </c>
      <c r="AD465" s="163">
        <v>4.3919204945199998E-2</v>
      </c>
      <c r="AE465" s="140">
        <v>58735.073345171499</v>
      </c>
      <c r="AF465" s="162">
        <v>2.59946019831599E-2</v>
      </c>
    </row>
    <row r="466" spans="1:32">
      <c r="B466" s="98" t="s">
        <v>127</v>
      </c>
      <c r="C466" s="107">
        <v>3698.0081298246</v>
      </c>
      <c r="D466" s="104">
        <v>7.7046964377533306E-2</v>
      </c>
      <c r="E466" s="114">
        <v>99533.143310740503</v>
      </c>
      <c r="F466" s="101">
        <v>7.7045974372404E-2</v>
      </c>
      <c r="G466" s="130">
        <v>52598.140770999998</v>
      </c>
      <c r="H466" s="101">
        <v>1.83679607781E-2</v>
      </c>
      <c r="I466" s="196">
        <v>8674.9791023599992</v>
      </c>
      <c r="J466" s="101">
        <v>1.51480486862E-2</v>
      </c>
      <c r="K466" s="198">
        <v>108208.122413098</v>
      </c>
      <c r="L466" s="162">
        <v>5.7805559396350598E-2</v>
      </c>
      <c r="M466" s="141">
        <v>9959.8753612602704</v>
      </c>
      <c r="N466" s="162">
        <v>0.203029415396798</v>
      </c>
      <c r="O466" s="138">
        <v>268069.93238298199</v>
      </c>
      <c r="P466" s="162">
        <v>0.20302474851199101</v>
      </c>
      <c r="Q466" s="164">
        <v>464354.727809</v>
      </c>
      <c r="R466" s="141">
        <v>0.162158739208</v>
      </c>
      <c r="S466" s="165">
        <v>27040.456314499999</v>
      </c>
      <c r="T466" s="163">
        <v>4.7146987828499999E-2</v>
      </c>
      <c r="U466" s="138">
        <v>295110.38869751198</v>
      </c>
      <c r="V466" s="162">
        <v>0.155463204771387</v>
      </c>
      <c r="W466" s="141">
        <v>1065.9313469328699</v>
      </c>
      <c r="X466" s="162">
        <v>2.17561407467344E-2</v>
      </c>
      <c r="Y466" s="141">
        <v>28688.190349811201</v>
      </c>
      <c r="Z466" s="162">
        <v>2.17546160056768E-2</v>
      </c>
      <c r="AA466" s="164">
        <v>296669.60237799998</v>
      </c>
      <c r="AB466" s="138">
        <v>0.103600858711</v>
      </c>
      <c r="AC466" s="165">
        <v>28470.737487499999</v>
      </c>
      <c r="AD466" s="163">
        <v>4.9386341295199997E-2</v>
      </c>
      <c r="AE466" s="141">
        <v>57158.927837287301</v>
      </c>
      <c r="AF466" s="162">
        <v>3.0250042745425601E-2</v>
      </c>
    </row>
    <row r="467" spans="1:32">
      <c r="B467" s="98" t="s">
        <v>128</v>
      </c>
      <c r="C467" s="107">
        <v>2080.8891515987002</v>
      </c>
      <c r="D467" s="104">
        <v>4.4347805648662399E-2</v>
      </c>
      <c r="E467" s="114">
        <v>46672.250144966201</v>
      </c>
      <c r="F467" s="101">
        <v>4.4347645284837901E-2</v>
      </c>
      <c r="G467" s="145">
        <v>29807.3766727</v>
      </c>
      <c r="H467" s="101">
        <v>1.6423831088199999E-2</v>
      </c>
      <c r="I467" s="196">
        <v>4850.1772053200002</v>
      </c>
      <c r="J467" s="101">
        <v>1.1741381467800001E-2</v>
      </c>
      <c r="K467" s="198">
        <v>51522.427350282</v>
      </c>
      <c r="L467" s="162">
        <v>3.5028372639235202E-2</v>
      </c>
      <c r="M467" s="141">
        <v>10807.156359807101</v>
      </c>
      <c r="N467" s="162">
        <v>0.22585115510165901</v>
      </c>
      <c r="O467" s="140">
        <v>242376.85949500499</v>
      </c>
      <c r="P467" s="162">
        <v>0.22583574746191601</v>
      </c>
      <c r="Q467" s="164">
        <v>418614.24756799999</v>
      </c>
      <c r="R467" s="141">
        <v>0.23065595670299999</v>
      </c>
      <c r="S467" s="165">
        <v>24727.541374100001</v>
      </c>
      <c r="T467" s="163">
        <v>5.9718871264000002E-2</v>
      </c>
      <c r="U467" s="138">
        <v>267104.40086905903</v>
      </c>
      <c r="V467" s="162">
        <v>0.17925785694310101</v>
      </c>
      <c r="W467" s="163">
        <v>1345.6828937243399</v>
      </c>
      <c r="X467" s="162">
        <v>2.8105204433074599E-2</v>
      </c>
      <c r="Y467" s="140">
        <v>30179.466383936699</v>
      </c>
      <c r="Z467" s="162">
        <v>2.81026087629077E-2</v>
      </c>
      <c r="AA467" s="164">
        <v>230200.27945500001</v>
      </c>
      <c r="AB467" s="141">
        <v>0.12684006602600001</v>
      </c>
      <c r="AC467" s="165">
        <v>21831.928702099998</v>
      </c>
      <c r="AD467" s="163">
        <v>5.2483539045599999E-2</v>
      </c>
      <c r="AE467" s="140">
        <v>52011.395086030803</v>
      </c>
      <c r="AF467" s="162">
        <v>3.5007188759204E-2</v>
      </c>
    </row>
    <row r="468" spans="1:32">
      <c r="B468" s="98" t="s">
        <v>129</v>
      </c>
      <c r="C468" s="107">
        <v>1431.2492805657</v>
      </c>
      <c r="D468" s="104">
        <v>2.6131060570768298E-2</v>
      </c>
      <c r="E468" s="114">
        <v>25956.562380349998</v>
      </c>
      <c r="F468" s="101">
        <v>2.6133375066138598E-2</v>
      </c>
      <c r="G468" s="130">
        <v>20179.653846000001</v>
      </c>
      <c r="H468" s="101">
        <v>1.45526163488E-2</v>
      </c>
      <c r="I468" s="196">
        <v>3222.8167780600002</v>
      </c>
      <c r="J468" s="101">
        <v>9.1003383289599993E-3</v>
      </c>
      <c r="K468" s="205">
        <v>29179.3791584094</v>
      </c>
      <c r="L468" s="162">
        <v>2.15730577300467E-2</v>
      </c>
      <c r="M468" s="140">
        <v>14023.2018477978</v>
      </c>
      <c r="N468" s="162">
        <v>0.25119500262334898</v>
      </c>
      <c r="O468" s="140">
        <v>254272.29401928699</v>
      </c>
      <c r="P468" s="162">
        <v>0.25117273134541201</v>
      </c>
      <c r="Q468" s="164">
        <v>420837.29248900001</v>
      </c>
      <c r="R468" s="141">
        <v>0.30348803549600001</v>
      </c>
      <c r="S468" s="165">
        <v>25782.1710361</v>
      </c>
      <c r="T468" s="163">
        <v>7.2580805474999996E-2</v>
      </c>
      <c r="U468" s="138">
        <v>280054.465055426</v>
      </c>
      <c r="V468" s="162">
        <v>0.20437937302342099</v>
      </c>
      <c r="W468" s="141">
        <v>1321.3309314031201</v>
      </c>
      <c r="X468" s="162">
        <v>2.36419293003708E-2</v>
      </c>
      <c r="Y468" s="141">
        <v>23955.946988642299</v>
      </c>
      <c r="Z468" s="162">
        <v>2.3637129264407301E-2</v>
      </c>
      <c r="AA468" s="164">
        <v>209998.740162</v>
      </c>
      <c r="AB468" s="141">
        <v>0.151441202552</v>
      </c>
      <c r="AC468" s="165">
        <v>19874.889346100001</v>
      </c>
      <c r="AD468" s="163">
        <v>5.5722444407900001E-2</v>
      </c>
      <c r="AE468" s="141">
        <v>43830.8363347306</v>
      </c>
      <c r="AF468" s="162">
        <v>3.2096143906822097E-2</v>
      </c>
    </row>
    <row r="469" spans="1:32">
      <c r="B469" s="98" t="s">
        <v>130</v>
      </c>
      <c r="C469" s="107">
        <v>893.00858192370004</v>
      </c>
      <c r="D469" s="104">
        <v>1.5121473338339899E-2</v>
      </c>
      <c r="E469" s="114">
        <v>12587.2040849078</v>
      </c>
      <c r="F469" s="101">
        <v>1.5124781351069301E-2</v>
      </c>
      <c r="G469" s="130">
        <v>12799.0739385</v>
      </c>
      <c r="H469" s="101">
        <v>1.2946424205300001E-2</v>
      </c>
      <c r="I469" s="203">
        <v>1995.8540324799999</v>
      </c>
      <c r="J469" s="101">
        <v>7.0454440719100002E-3</v>
      </c>
      <c r="K469" s="198">
        <v>14583.0581173828</v>
      </c>
      <c r="L469" s="162">
        <v>1.3028884238967701E-2</v>
      </c>
      <c r="M469" s="140">
        <v>16586.075412378999</v>
      </c>
      <c r="N469" s="162">
        <v>0.27636477143023502</v>
      </c>
      <c r="O469" s="140">
        <v>233692.44858855201</v>
      </c>
      <c r="P469" s="162">
        <v>0.27631727832678099</v>
      </c>
      <c r="Q469" s="164">
        <v>362611.36439800001</v>
      </c>
      <c r="R469" s="141">
        <v>0.36678576480000002</v>
      </c>
      <c r="S469" s="165">
        <v>23495.1781911</v>
      </c>
      <c r="T469" s="163">
        <v>8.2743060342000005E-2</v>
      </c>
      <c r="U469" s="138">
        <v>257187.626779627</v>
      </c>
      <c r="V469" s="162">
        <v>0.227304567176875</v>
      </c>
      <c r="W469" s="140">
        <v>1607.20805127267</v>
      </c>
      <c r="X469" s="162">
        <v>2.67676254692716E-2</v>
      </c>
      <c r="Y469" s="140">
        <v>22646.727815831498</v>
      </c>
      <c r="Z469" s="162">
        <v>2.6764991549990999E-2</v>
      </c>
      <c r="AA469" s="164">
        <v>173280.62544500001</v>
      </c>
      <c r="AB469" s="141">
        <v>0.17527547048700001</v>
      </c>
      <c r="AC469" s="165">
        <v>16529.5285759</v>
      </c>
      <c r="AD469" s="163">
        <v>5.7993184282699999E-2</v>
      </c>
      <c r="AE469" s="140">
        <v>39176.256391775802</v>
      </c>
      <c r="AF469" s="162">
        <v>3.4721605838979701E-2</v>
      </c>
    </row>
    <row r="470" spans="1:32">
      <c r="B470" s="98" t="s">
        <v>131</v>
      </c>
      <c r="C470" s="107">
        <v>195.98395041320001</v>
      </c>
      <c r="D470" s="104">
        <v>1.60659674627055E-3</v>
      </c>
      <c r="E470" s="101">
        <v>1791.9421011310601</v>
      </c>
      <c r="F470" s="101">
        <v>1.79622562516805E-3</v>
      </c>
      <c r="G470" s="130">
        <v>3231.1395100599998</v>
      </c>
      <c r="H470" s="101">
        <v>3.4195614594099998E-3</v>
      </c>
      <c r="I470" s="196">
        <v>571.53747738200002</v>
      </c>
      <c r="J470" s="101">
        <v>1.8108447048700001E-3</v>
      </c>
      <c r="K470" s="205">
        <v>2363.4795785127899</v>
      </c>
      <c r="L470" s="162">
        <v>1.79590529593525E-3</v>
      </c>
      <c r="M470" s="141">
        <v>36982.060541668703</v>
      </c>
      <c r="N470" s="162">
        <v>0.301038222396314</v>
      </c>
      <c r="O470" s="138">
        <v>301251.59495849302</v>
      </c>
      <c r="P470" s="162">
        <v>0.29965464314388202</v>
      </c>
      <c r="Q470" s="164">
        <v>399224.07010999997</v>
      </c>
      <c r="R470" s="141">
        <v>0.42250451163300001</v>
      </c>
      <c r="S470" s="165">
        <v>27890.620197699998</v>
      </c>
      <c r="T470" s="163">
        <v>8.8171862440500001E-2</v>
      </c>
      <c r="U470" s="138">
        <v>329142.215156144</v>
      </c>
      <c r="V470" s="162">
        <v>0.24884308477865</v>
      </c>
      <c r="W470" s="163">
        <v>2804.7749082458299</v>
      </c>
      <c r="X470" s="162">
        <v>2.2825737929287701E-2</v>
      </c>
      <c r="Y470" s="140">
        <v>23559.799594926</v>
      </c>
      <c r="Z470" s="162">
        <v>2.3426427400091002E-2</v>
      </c>
      <c r="AA470" s="164">
        <v>181687.02837499999</v>
      </c>
      <c r="AB470" s="141">
        <v>0.192281958527</v>
      </c>
      <c r="AC470" s="165">
        <v>17525.663182799999</v>
      </c>
      <c r="AD470" s="163">
        <v>5.5233960119800002E-2</v>
      </c>
      <c r="AE470" s="140">
        <v>41085.462777758497</v>
      </c>
      <c r="AF470" s="162">
        <v>3.1099393439259399E-2</v>
      </c>
    </row>
    <row r="471" spans="1:32">
      <c r="B471" s="97" t="s">
        <v>132</v>
      </c>
      <c r="C471" s="113">
        <v>186174.57910278899</v>
      </c>
      <c r="D471" s="108">
        <v>0.116056087529123</v>
      </c>
      <c r="E471" s="183">
        <v>9840802.0865829494</v>
      </c>
      <c r="F471" s="184">
        <v>9.8170290864306703E-2</v>
      </c>
      <c r="G471" s="185">
        <v>3453765.8507400001</v>
      </c>
      <c r="H471" s="184">
        <v>1.8193684894000001E-2</v>
      </c>
      <c r="I471" s="204">
        <v>471815.39990800002</v>
      </c>
      <c r="J471" s="184">
        <v>2.4082133991699999E-2</v>
      </c>
      <c r="K471" s="206">
        <v>10312617.4864913</v>
      </c>
      <c r="L471" s="168">
        <v>8.5992184858152396E-2</v>
      </c>
      <c r="M471" s="169">
        <v>115572.210481377</v>
      </c>
      <c r="N471" s="168">
        <v>7.1530804690788402E-2</v>
      </c>
      <c r="O471" s="149">
        <v>2552694.90561233</v>
      </c>
      <c r="P471" s="168">
        <v>2.5346258793070401E-2</v>
      </c>
      <c r="Q471" s="170">
        <v>5650242.7604900002</v>
      </c>
      <c r="R471" s="171">
        <v>2.97641802666E-2</v>
      </c>
      <c r="S471" s="170">
        <v>342890.34723499999</v>
      </c>
      <c r="T471" s="172">
        <v>1.74649751384E-2</v>
      </c>
      <c r="U471" s="167">
        <v>2895585.2528471998</v>
      </c>
      <c r="V471" s="168">
        <v>2.40603099632078E-2</v>
      </c>
      <c r="W471" s="171">
        <v>11299.5315065553</v>
      </c>
      <c r="X471" s="168">
        <v>6.9899457958959802E-3</v>
      </c>
      <c r="Y471" s="169">
        <v>269553.48524879699</v>
      </c>
      <c r="Z471" s="168">
        <v>2.6757599882265099E-3</v>
      </c>
      <c r="AA471" s="170">
        <v>4074091.8171399999</v>
      </c>
      <c r="AB471" s="172">
        <v>2.1461360925499998E-2</v>
      </c>
      <c r="AC471" s="173">
        <v>354724.65973299998</v>
      </c>
      <c r="AD471" s="172">
        <v>1.7995972748100001E-2</v>
      </c>
      <c r="AE471" s="149">
        <v>624278.14498194505</v>
      </c>
      <c r="AF471" s="168">
        <v>5.1931666884266498E-3</v>
      </c>
    </row>
    <row r="472" spans="1:32">
      <c r="A472">
        <v>2016</v>
      </c>
      <c r="B472" s="98" t="s">
        <v>115</v>
      </c>
      <c r="C472" s="107">
        <v>6457.8634854238999</v>
      </c>
      <c r="D472" s="104">
        <v>2.1111454288858199E-2</v>
      </c>
      <c r="E472" s="102">
        <v>627731.46342248295</v>
      </c>
      <c r="F472" s="101">
        <v>2.3208537660427801E-2</v>
      </c>
      <c r="G472" s="130">
        <v>68076.861303800004</v>
      </c>
      <c r="H472" s="101">
        <v>2.7297100442300001E-3</v>
      </c>
      <c r="I472" s="130">
        <v>8211.4904297400008</v>
      </c>
      <c r="J472" s="208">
        <v>5.2895540000000001E-3</v>
      </c>
      <c r="K472" s="134">
        <v>635942.95385222102</v>
      </c>
      <c r="L472" s="162">
        <v>2.2216983809231702E-2</v>
      </c>
      <c r="M472" s="141">
        <v>1394.2836648395601</v>
      </c>
      <c r="N472" s="162">
        <v>4.4149168054231098E-3</v>
      </c>
      <c r="O472" s="140">
        <v>119409.07167628</v>
      </c>
      <c r="P472" s="162">
        <v>4.4149234025149002E-3</v>
      </c>
      <c r="Q472" s="165">
        <v>62827.7378684</v>
      </c>
      <c r="R472" s="162">
        <v>2.51927522663E-3</v>
      </c>
      <c r="S472" s="176">
        <v>5602.8456589400002</v>
      </c>
      <c r="T472" s="162">
        <v>3.5971676066600001E-3</v>
      </c>
      <c r="U472" s="140">
        <v>125011.917335223</v>
      </c>
      <c r="V472" s="162">
        <v>4.3685903478236096E-3</v>
      </c>
      <c r="W472" s="162">
        <v>84.496145437577098</v>
      </c>
      <c r="X472" s="162">
        <v>2.6790639180011697E-4</v>
      </c>
      <c r="Y472" s="141">
        <v>7236.6105836239503</v>
      </c>
      <c r="Z472" s="162">
        <v>2.67914288353173E-4</v>
      </c>
      <c r="AA472" s="176">
        <v>2017.88655068</v>
      </c>
      <c r="AB472" s="177">
        <v>8.09069673466E-5</v>
      </c>
      <c r="AC472" s="134">
        <v>99.091242072499995</v>
      </c>
      <c r="AD472" s="177">
        <v>6.2908075797899995E-5</v>
      </c>
      <c r="AE472" s="141">
        <v>7335.7018256964602</v>
      </c>
      <c r="AF472" s="162">
        <v>2.56655047637326E-4</v>
      </c>
    </row>
    <row r="473" spans="1:32">
      <c r="B473" s="98" t="s">
        <v>116</v>
      </c>
      <c r="C473" s="107">
        <v>1451.9020564980999</v>
      </c>
      <c r="D473" s="104">
        <v>4.0202569598212903E-2</v>
      </c>
      <c r="E473" s="114">
        <v>100422.335907122</v>
      </c>
      <c r="F473" s="101">
        <v>3.4279941409889103E-2</v>
      </c>
      <c r="G473" s="145">
        <v>102915.713621</v>
      </c>
      <c r="H473" s="101">
        <v>3.5200598846699999E-3</v>
      </c>
      <c r="I473" s="130">
        <v>9931.5578880899993</v>
      </c>
      <c r="J473" s="182">
        <v>4.6110240706999997E-3</v>
      </c>
      <c r="K473" s="140">
        <v>110353.893795216</v>
      </c>
      <c r="L473" s="162">
        <v>2.1724446018805101E-2</v>
      </c>
      <c r="M473" s="163">
        <v>348.521606625777</v>
      </c>
      <c r="N473" s="162">
        <v>9.6090247568832807E-3</v>
      </c>
      <c r="O473" s="141">
        <v>28149.002360488001</v>
      </c>
      <c r="P473" s="162">
        <v>9.6087764653341404E-3</v>
      </c>
      <c r="Q473" s="164">
        <v>181448.48565399999</v>
      </c>
      <c r="R473" s="162">
        <v>6.20599675691E-3</v>
      </c>
      <c r="S473" s="165">
        <v>12689.4453589</v>
      </c>
      <c r="T473" s="162">
        <v>5.8997826450100004E-3</v>
      </c>
      <c r="U473" s="140">
        <v>40838.447719394302</v>
      </c>
      <c r="V473" s="162">
        <v>8.0238052292942504E-3</v>
      </c>
      <c r="W473" s="162">
        <v>30.0792958495012</v>
      </c>
      <c r="X473" s="162">
        <v>8.2946232134648804E-4</v>
      </c>
      <c r="Y473" s="163">
        <v>2429.2151454568898</v>
      </c>
      <c r="Z473" s="162">
        <v>8.2937409579556204E-4</v>
      </c>
      <c r="AA473" s="164">
        <v>25828.0513575</v>
      </c>
      <c r="AB473" s="162">
        <v>8.8336314574399995E-4</v>
      </c>
      <c r="AC473" s="165">
        <v>1240.71252972</v>
      </c>
      <c r="AD473" s="162">
        <v>5.7326330535300001E-4</v>
      </c>
      <c r="AE473" s="141">
        <v>3669.9276751760999</v>
      </c>
      <c r="AF473" s="162">
        <v>7.20531968710348E-4</v>
      </c>
    </row>
    <row r="474" spans="1:32">
      <c r="B474" s="98" t="s">
        <v>117</v>
      </c>
      <c r="C474" s="107">
        <v>2408.7510829678999</v>
      </c>
      <c r="D474" s="104">
        <v>0.11985697299954499</v>
      </c>
      <c r="E474" s="114">
        <v>180605.489479927</v>
      </c>
      <c r="F474" s="101">
        <v>0.120832011954947</v>
      </c>
      <c r="G474" s="145">
        <v>116294.096158</v>
      </c>
      <c r="H474" s="101">
        <v>4.6143902312799998E-3</v>
      </c>
      <c r="I474" s="130">
        <v>12144.543259800001</v>
      </c>
      <c r="J474" s="163">
        <v>6.3494995153799997E-3</v>
      </c>
      <c r="K474" s="140">
        <v>192750.03273974301</v>
      </c>
      <c r="L474" s="162">
        <v>5.6785269952361397E-2</v>
      </c>
      <c r="M474" s="162">
        <v>336.65102212851701</v>
      </c>
      <c r="N474" s="162">
        <v>1.6990077703836801E-2</v>
      </c>
      <c r="O474" s="141">
        <v>25399.008095386402</v>
      </c>
      <c r="P474" s="162">
        <v>1.69900762168874E-2</v>
      </c>
      <c r="Q474" s="164">
        <v>220136.443921</v>
      </c>
      <c r="R474" s="162">
        <v>8.7349850035499995E-3</v>
      </c>
      <c r="S474" s="165">
        <v>14367.1039365</v>
      </c>
      <c r="T474" s="163">
        <v>7.5211392894000001E-3</v>
      </c>
      <c r="U474" s="140">
        <v>39766.112031899298</v>
      </c>
      <c r="V474" s="162">
        <v>1.1683480406097801E-2</v>
      </c>
      <c r="W474" s="163">
        <v>77.598227920465305</v>
      </c>
      <c r="X474" s="162">
        <v>3.9188276223381998E-3</v>
      </c>
      <c r="Y474" s="138">
        <v>5854.2835785696698</v>
      </c>
      <c r="Z474" s="162">
        <v>3.9186929620445001E-3</v>
      </c>
      <c r="AA474" s="165">
        <v>94844.157294599994</v>
      </c>
      <c r="AB474" s="162">
        <v>3.76323495809E-3</v>
      </c>
      <c r="AC474" s="176">
        <v>4884.9283049699998</v>
      </c>
      <c r="AD474" s="162">
        <v>2.54554459263E-3</v>
      </c>
      <c r="AE474" s="141">
        <v>10739.211883536</v>
      </c>
      <c r="AF474" s="162">
        <v>3.14865638416545E-3</v>
      </c>
    </row>
    <row r="475" spans="1:32">
      <c r="B475" s="98" t="s">
        <v>118</v>
      </c>
      <c r="C475" s="107">
        <v>2644.4901607877</v>
      </c>
      <c r="D475" s="104">
        <v>0.12677863496834599</v>
      </c>
      <c r="E475" s="114">
        <v>161583.525962549</v>
      </c>
      <c r="F475" s="101">
        <v>0.112901887217304</v>
      </c>
      <c r="G475" s="145">
        <v>133452.561307</v>
      </c>
      <c r="H475" s="101">
        <v>6.3236103946700001E-3</v>
      </c>
      <c r="I475" s="130">
        <v>12798.0331587</v>
      </c>
      <c r="J475" s="163">
        <v>7.1278196457800003E-3</v>
      </c>
      <c r="K475" s="140">
        <v>174381.55912128999</v>
      </c>
      <c r="L475" s="162">
        <v>5.4129533760352302E-2</v>
      </c>
      <c r="M475" s="163">
        <v>512.13373677598099</v>
      </c>
      <c r="N475" s="162">
        <v>2.50001567099708E-2</v>
      </c>
      <c r="O475" s="134">
        <v>36070.5440402561</v>
      </c>
      <c r="P475" s="162">
        <v>2.49999374217801E-2</v>
      </c>
      <c r="Q475" s="164">
        <v>346580.713139</v>
      </c>
      <c r="R475" s="163">
        <v>1.6422361460499999E-2</v>
      </c>
      <c r="S475" s="165">
        <v>21231.873992299999</v>
      </c>
      <c r="T475" s="163">
        <v>1.18000158763E-2</v>
      </c>
      <c r="U475" s="140">
        <v>57302.418032544098</v>
      </c>
      <c r="V475" s="162">
        <v>1.7688313554612499E-2</v>
      </c>
      <c r="W475" s="162">
        <v>102.210908670455</v>
      </c>
      <c r="X475" s="162">
        <v>4.9929949309175901E-3</v>
      </c>
      <c r="Y475" s="141">
        <v>7198.5267332351495</v>
      </c>
      <c r="Z475" s="162">
        <v>4.9926894100729303E-3</v>
      </c>
      <c r="AA475" s="164">
        <v>204451.13954800001</v>
      </c>
      <c r="AB475" s="162">
        <v>9.6876679403400008E-3</v>
      </c>
      <c r="AC475" s="165">
        <v>11875.461701300001</v>
      </c>
      <c r="AD475" s="162">
        <v>6.5817452943699997E-3</v>
      </c>
      <c r="AE475" s="141">
        <v>19073.9884345676</v>
      </c>
      <c r="AF475" s="162">
        <v>5.87933946202798E-3</v>
      </c>
    </row>
    <row r="476" spans="1:32">
      <c r="B476" s="98" t="s">
        <v>119</v>
      </c>
      <c r="C476" s="107">
        <v>6381.6157943830003</v>
      </c>
      <c r="D476" s="104">
        <v>0.227542745849869</v>
      </c>
      <c r="E476" s="102">
        <v>414942.991297292</v>
      </c>
      <c r="F476" s="101">
        <v>0.22705415533943199</v>
      </c>
      <c r="G476" s="145">
        <v>311157.13519599999</v>
      </c>
      <c r="H476" s="101">
        <v>1.7695938935399998E-2</v>
      </c>
      <c r="I476" s="130">
        <v>29966.892494200001</v>
      </c>
      <c r="J476" s="163">
        <v>1.7652594381599999E-2</v>
      </c>
      <c r="K476" s="140">
        <v>444909.88379149698</v>
      </c>
      <c r="L476" s="162">
        <v>0.12605455549204</v>
      </c>
      <c r="M476" s="163">
        <v>683.40685412348103</v>
      </c>
      <c r="N476" s="162">
        <v>2.4645398570542602E-2</v>
      </c>
      <c r="O476" s="138">
        <v>44723.976093543002</v>
      </c>
      <c r="P476" s="162">
        <v>2.4645946935228001E-2</v>
      </c>
      <c r="Q476" s="164">
        <v>262181.70961800002</v>
      </c>
      <c r="R476" s="141">
        <v>1.4910746918299999E-2</v>
      </c>
      <c r="S476" s="165">
        <v>16549.081296600001</v>
      </c>
      <c r="T476" s="162">
        <v>9.7269972344899997E-3</v>
      </c>
      <c r="U476" s="140">
        <v>61273.057390171998</v>
      </c>
      <c r="V476" s="162">
        <v>1.7410112243414998E-2</v>
      </c>
      <c r="W476" s="163">
        <v>73.338903950845605</v>
      </c>
      <c r="X476" s="162">
        <v>2.6381471431095498E-3</v>
      </c>
      <c r="Y476" s="138">
        <v>4797.98318176471</v>
      </c>
      <c r="Z476" s="162">
        <v>2.6373731667498801E-3</v>
      </c>
      <c r="AA476" s="164">
        <v>271982.06637499999</v>
      </c>
      <c r="AB476" s="163">
        <v>1.5467985836699999E-2</v>
      </c>
      <c r="AC476" s="165">
        <v>18214.2643857</v>
      </c>
      <c r="AD476" s="140">
        <v>1.0665245596299999E-2</v>
      </c>
      <c r="AE476" s="140">
        <v>23012.247567487</v>
      </c>
      <c r="AF476" s="162">
        <v>6.5314666887083296E-3</v>
      </c>
    </row>
    <row r="477" spans="1:32">
      <c r="B477" s="98" t="s">
        <v>120</v>
      </c>
      <c r="C477" s="112">
        <v>14948.575629504099</v>
      </c>
      <c r="D477" s="104">
        <v>0.407239366343221</v>
      </c>
      <c r="E477" s="102">
        <v>934742.51964186702</v>
      </c>
      <c r="F477" s="101">
        <v>0.41468553414890302</v>
      </c>
      <c r="G477" s="145">
        <v>489212.47702300001</v>
      </c>
      <c r="H477" s="101">
        <v>3.3530885131900001E-2</v>
      </c>
      <c r="I477" s="130">
        <v>54285.1786479</v>
      </c>
      <c r="J477" s="163">
        <v>3.4508176698100003E-2</v>
      </c>
      <c r="K477" s="138">
        <v>989027.69828973606</v>
      </c>
      <c r="L477" s="162">
        <v>0.257443348993392</v>
      </c>
      <c r="M477" s="163">
        <v>750.95848230573404</v>
      </c>
      <c r="N477" s="162">
        <v>2.0883967409494001E-2</v>
      </c>
      <c r="O477" s="140">
        <v>45441.118193992297</v>
      </c>
      <c r="P477" s="162">
        <v>2.08847674002757E-2</v>
      </c>
      <c r="Q477" s="164">
        <v>259930.909166</v>
      </c>
      <c r="R477" s="163">
        <v>1.7815847088800001E-2</v>
      </c>
      <c r="S477" s="165">
        <v>16435.505799800001</v>
      </c>
      <c r="T477" s="163">
        <v>1.0415147717999999E-2</v>
      </c>
      <c r="U477" s="140">
        <v>61876.623993840803</v>
      </c>
      <c r="V477" s="162">
        <v>1.6421551379473799E-2</v>
      </c>
      <c r="W477" s="162">
        <v>109.256332569508</v>
      </c>
      <c r="X477" s="162">
        <v>3.03148891001267E-3</v>
      </c>
      <c r="Y477" s="163">
        <v>6610.24259768299</v>
      </c>
      <c r="Z477" s="162">
        <v>3.0311698498387799E-3</v>
      </c>
      <c r="AA477" s="164">
        <v>324606.03113100003</v>
      </c>
      <c r="AB477" s="163">
        <v>2.2248728665100002E-2</v>
      </c>
      <c r="AC477" s="165">
        <v>24416.12314</v>
      </c>
      <c r="AD477" s="163">
        <v>1.5421499547200001E-2</v>
      </c>
      <c r="AE477" s="141">
        <v>31026.365737661301</v>
      </c>
      <c r="AF477" s="162">
        <v>8.2351270099702799E-3</v>
      </c>
    </row>
    <row r="478" spans="1:32">
      <c r="B478" s="98" t="s">
        <v>121</v>
      </c>
      <c r="C478" s="107">
        <v>22670.414769062001</v>
      </c>
      <c r="D478" s="104">
        <v>0.50798819917784099</v>
      </c>
      <c r="E478" s="102">
        <v>1327510.1393587601</v>
      </c>
      <c r="F478" s="101">
        <v>0.52137526298380898</v>
      </c>
      <c r="G478" s="145">
        <v>566358.15723500005</v>
      </c>
      <c r="H478" s="101">
        <v>4.6325373909299999E-2</v>
      </c>
      <c r="I478" s="145">
        <v>69643.557864500006</v>
      </c>
      <c r="J478" s="163">
        <v>4.7848341791600003E-2</v>
      </c>
      <c r="K478" s="138">
        <v>1397153.6972233001</v>
      </c>
      <c r="L478" s="162">
        <v>0.34820307958607899</v>
      </c>
      <c r="M478" s="163">
        <v>1086.5776396813401</v>
      </c>
      <c r="N478" s="162">
        <v>2.4043835810424699E-2</v>
      </c>
      <c r="O478" s="141">
        <v>60425.589800151203</v>
      </c>
      <c r="P478" s="162">
        <v>2.4043835810424699E-2</v>
      </c>
      <c r="Q478" s="164">
        <v>259780.36424900001</v>
      </c>
      <c r="R478" s="141">
        <v>2.1248741865999999E-2</v>
      </c>
      <c r="S478" s="165">
        <v>16484.113021199999</v>
      </c>
      <c r="T478" s="163">
        <v>1.1290646137099999E-2</v>
      </c>
      <c r="U478" s="140">
        <v>76909.702821329207</v>
      </c>
      <c r="V478" s="162">
        <v>1.9323611126617402E-2</v>
      </c>
      <c r="W478" s="162">
        <v>120.77055904501501</v>
      </c>
      <c r="X478" s="162">
        <v>2.6742576010223601E-3</v>
      </c>
      <c r="Y478" s="141">
        <v>6716.1627428015399</v>
      </c>
      <c r="Z478" s="162">
        <v>2.6742576010223601E-3</v>
      </c>
      <c r="AA478" s="164">
        <v>349962.89287600003</v>
      </c>
      <c r="AB478" s="163">
        <v>2.8625184939999999E-2</v>
      </c>
      <c r="AC478" s="165">
        <v>28650.432584400001</v>
      </c>
      <c r="AD478" s="163">
        <v>1.95792587328E-2</v>
      </c>
      <c r="AE478" s="140">
        <v>35366.595327193601</v>
      </c>
      <c r="AF478" s="162">
        <v>8.8995317926374301E-3</v>
      </c>
    </row>
    <row r="479" spans="1:32">
      <c r="B479" s="98" t="s">
        <v>122</v>
      </c>
      <c r="C479" s="107">
        <v>26230.4487414346</v>
      </c>
      <c r="D479" s="104">
        <v>0.52189475074638303</v>
      </c>
      <c r="E479" s="115">
        <v>1411445.90941333</v>
      </c>
      <c r="F479" s="101">
        <v>0.53834795765943899</v>
      </c>
      <c r="G479" s="145">
        <v>553902.50916799996</v>
      </c>
      <c r="H479" s="101">
        <v>5.3896544396000001E-2</v>
      </c>
      <c r="I479" s="130">
        <v>79407.157040599996</v>
      </c>
      <c r="J479" s="163">
        <v>5.7283176920500001E-2</v>
      </c>
      <c r="K479" s="138">
        <v>1490853.06645393</v>
      </c>
      <c r="L479" s="162">
        <v>0.37095507463990002</v>
      </c>
      <c r="M479" s="141">
        <v>1505.1319100722701</v>
      </c>
      <c r="N479" s="162">
        <v>2.9354145248691399E-2</v>
      </c>
      <c r="O479" s="140">
        <v>76341.427665089097</v>
      </c>
      <c r="P479" s="162">
        <v>2.9353438271055399E-2</v>
      </c>
      <c r="Q479" s="164">
        <v>277777.13578900002</v>
      </c>
      <c r="R479" s="141">
        <v>2.7028675227899999E-2</v>
      </c>
      <c r="S479" s="165">
        <v>17757.276925400001</v>
      </c>
      <c r="T479" s="163">
        <v>1.27923196954E-2</v>
      </c>
      <c r="U479" s="140">
        <v>94098.704590516994</v>
      </c>
      <c r="V479" s="162">
        <v>2.3536760114728099E-2</v>
      </c>
      <c r="W479" s="162">
        <v>136.78836742486601</v>
      </c>
      <c r="X479" s="162">
        <v>2.6627140612577901E-3</v>
      </c>
      <c r="Y479" s="141">
        <v>6938.8786732055396</v>
      </c>
      <c r="Z479" s="162">
        <v>2.6629833344421899E-3</v>
      </c>
      <c r="AA479" s="164">
        <v>364761.724972</v>
      </c>
      <c r="AB479" s="163">
        <v>3.5492609036299999E-2</v>
      </c>
      <c r="AC479" s="165">
        <v>31638.683453599999</v>
      </c>
      <c r="AD479" s="163">
        <v>2.2742510750799999E-2</v>
      </c>
      <c r="AE479" s="138">
        <v>38577.562126818899</v>
      </c>
      <c r="AF479" s="162">
        <v>9.6890735135807104E-3</v>
      </c>
    </row>
    <row r="480" spans="1:32">
      <c r="B480" s="98" t="s">
        <v>123</v>
      </c>
      <c r="C480" s="107">
        <v>26865.1877380554</v>
      </c>
      <c r="D480" s="104">
        <v>0.50564675829203498</v>
      </c>
      <c r="E480" s="102">
        <v>1298794.1888975599</v>
      </c>
      <c r="F480" s="101">
        <v>0.52162875345139703</v>
      </c>
      <c r="G480" s="145">
        <v>441434.15327299997</v>
      </c>
      <c r="H480" s="101">
        <v>5.1326244414900003E-2</v>
      </c>
      <c r="I480" s="101">
        <v>69492.826395900003</v>
      </c>
      <c r="J480" s="163">
        <v>5.5840241223900001E-2</v>
      </c>
      <c r="K480" s="134">
        <v>1368287.0152934401</v>
      </c>
      <c r="L480" s="162">
        <v>0.36645818689590798</v>
      </c>
      <c r="M480" s="141">
        <v>2516.6277083815899</v>
      </c>
      <c r="N480" s="162">
        <v>4.5675298632239202E-2</v>
      </c>
      <c r="O480" s="140">
        <v>115430.966006791</v>
      </c>
      <c r="P480" s="162">
        <v>4.5674022504245397E-2</v>
      </c>
      <c r="Q480" s="164">
        <v>412320.20798499999</v>
      </c>
      <c r="R480" s="163">
        <v>4.7941115141499999E-2</v>
      </c>
      <c r="S480" s="165">
        <v>21949.530006600002</v>
      </c>
      <c r="T480" s="163">
        <v>1.768113722E-2</v>
      </c>
      <c r="U480" s="140">
        <v>137380.49601342101</v>
      </c>
      <c r="V480" s="162">
        <v>3.6478295889099802E-2</v>
      </c>
      <c r="W480" s="163">
        <v>299.01798847379803</v>
      </c>
      <c r="X480" s="162">
        <v>5.42789513264306E-3</v>
      </c>
      <c r="Y480" s="140">
        <v>13715.744880296699</v>
      </c>
      <c r="Z480" s="162">
        <v>5.4279789751044104E-3</v>
      </c>
      <c r="AA480" s="164">
        <v>374091.54596000002</v>
      </c>
      <c r="AB480" s="163">
        <v>4.3496149573999998E-2</v>
      </c>
      <c r="AC480" s="165">
        <v>34187.5637298</v>
      </c>
      <c r="AD480" s="163">
        <v>2.7468589201199999E-2</v>
      </c>
      <c r="AE480" s="140">
        <v>47903.308610119901</v>
      </c>
      <c r="AF480" s="162">
        <v>1.27631650240529E-2</v>
      </c>
    </row>
    <row r="481" spans="1:32">
      <c r="B481" s="98" t="s">
        <v>124</v>
      </c>
      <c r="C481" s="107">
        <v>21451.361920192201</v>
      </c>
      <c r="D481" s="104">
        <v>0.40036109056517399</v>
      </c>
      <c r="E481" s="102">
        <v>905102.81226768799</v>
      </c>
      <c r="F481" s="101">
        <v>0.41174684239765103</v>
      </c>
      <c r="G481" s="145">
        <v>299995.35454500001</v>
      </c>
      <c r="H481" s="101">
        <v>4.2072704764199997E-2</v>
      </c>
      <c r="I481" s="101">
        <v>53473.681913599998</v>
      </c>
      <c r="J481" s="163">
        <v>4.7598149648500003E-2</v>
      </c>
      <c r="K481" s="138">
        <v>958576.49418127898</v>
      </c>
      <c r="L481" s="162">
        <v>0.28798986299252899</v>
      </c>
      <c r="M481" s="141">
        <v>4012.1107275628901</v>
      </c>
      <c r="N481" s="162">
        <v>7.4318076990441906E-2</v>
      </c>
      <c r="O481" s="134">
        <v>164684.11114121199</v>
      </c>
      <c r="P481" s="162">
        <v>7.4318067431643806E-2</v>
      </c>
      <c r="Q481" s="164">
        <v>456874.74026799999</v>
      </c>
      <c r="R481" s="163">
        <v>6.4074150676100006E-2</v>
      </c>
      <c r="S481" s="164">
        <v>24435.254101999999</v>
      </c>
      <c r="T481" s="163">
        <v>2.1764713073999999E-2</v>
      </c>
      <c r="U481" s="140">
        <v>189119.365243262</v>
      </c>
      <c r="V481" s="162">
        <v>5.6600547723572397E-2</v>
      </c>
      <c r="W481" s="163">
        <v>513.17822624053395</v>
      </c>
      <c r="X481" s="162">
        <v>9.5022917196560391E-3</v>
      </c>
      <c r="Y481" s="141">
        <v>21064.548194966501</v>
      </c>
      <c r="Z481" s="162">
        <v>9.50240324766294E-3</v>
      </c>
      <c r="AA481" s="164">
        <v>387276.16382299998</v>
      </c>
      <c r="AB481" s="163">
        <v>5.4313297089599998E-2</v>
      </c>
      <c r="AC481" s="165">
        <v>37023.5530058</v>
      </c>
      <c r="AD481" s="141">
        <v>3.2855669425300001E-2</v>
      </c>
      <c r="AE481" s="141">
        <v>58088.101200778998</v>
      </c>
      <c r="AF481" s="162">
        <v>1.74404542059035E-2</v>
      </c>
    </row>
    <row r="482" spans="1:32">
      <c r="B482" s="98" t="s">
        <v>125</v>
      </c>
      <c r="C482" s="107">
        <v>13632.1888117535</v>
      </c>
      <c r="D482" s="104">
        <v>0.26783853951185099</v>
      </c>
      <c r="E482" s="114">
        <v>503331.42059030401</v>
      </c>
      <c r="F482" s="101">
        <v>0.27747957430482301</v>
      </c>
      <c r="G482" s="145">
        <v>167975.241006</v>
      </c>
      <c r="H482" s="101">
        <v>3.03907073797E-2</v>
      </c>
      <c r="I482" s="101">
        <v>30101.036655600001</v>
      </c>
      <c r="J482" s="162">
        <v>3.2262702994599997E-2</v>
      </c>
      <c r="K482" s="138">
        <v>533432.45724588796</v>
      </c>
      <c r="L482" s="162">
        <v>0.19369926343749699</v>
      </c>
      <c r="M482" s="141">
        <v>6001.5526913077701</v>
      </c>
      <c r="N482" s="162">
        <v>0.117661239873687</v>
      </c>
      <c r="O482" s="140">
        <v>217772.05288226399</v>
      </c>
      <c r="P482" s="162">
        <v>0.117661239873687</v>
      </c>
      <c r="Q482" s="164">
        <v>462922.49410499999</v>
      </c>
      <c r="R482" s="163">
        <v>8.3753672483199995E-2</v>
      </c>
      <c r="S482" s="165">
        <v>25445.187257199999</v>
      </c>
      <c r="T482" s="163">
        <v>2.72735505457E-2</v>
      </c>
      <c r="U482" s="140">
        <v>243217.24013946499</v>
      </c>
      <c r="V482" s="162">
        <v>8.7265173255462597E-2</v>
      </c>
      <c r="W482" s="138">
        <v>820.82652323252898</v>
      </c>
      <c r="X482" s="162">
        <v>1.6087962227824899E-2</v>
      </c>
      <c r="Y482" s="141">
        <v>29784.471822342501</v>
      </c>
      <c r="Z482" s="162">
        <v>1.6087962227824899E-2</v>
      </c>
      <c r="AA482" s="164">
        <v>377498.28924800002</v>
      </c>
      <c r="AB482" s="163">
        <v>6.82984516431E-2</v>
      </c>
      <c r="AC482" s="165">
        <v>36661.555053700002</v>
      </c>
      <c r="AD482" s="163">
        <v>3.9118392728400002E-2</v>
      </c>
      <c r="AE482" s="140">
        <v>66446.026875996904</v>
      </c>
      <c r="AF482" s="162">
        <v>2.3932621214384098E-2</v>
      </c>
    </row>
    <row r="483" spans="1:32">
      <c r="B483" s="98" t="s">
        <v>126</v>
      </c>
      <c r="C483" s="107">
        <v>6824.6306575155004</v>
      </c>
      <c r="D483" s="104">
        <v>0.13748346808872999</v>
      </c>
      <c r="E483" s="114">
        <v>219342.53214645499</v>
      </c>
      <c r="F483" s="101">
        <v>0.14353122247849401</v>
      </c>
      <c r="G483" s="145">
        <v>96617.024848000001</v>
      </c>
      <c r="H483" s="101">
        <v>2.2682968183100002E-2</v>
      </c>
      <c r="I483" s="101">
        <v>16495.941043999999</v>
      </c>
      <c r="J483" s="162">
        <v>2.12023073294E-2</v>
      </c>
      <c r="K483" s="138">
        <v>235838.47319040599</v>
      </c>
      <c r="L483" s="162">
        <v>0.10191611283289601</v>
      </c>
      <c r="M483" s="163">
        <v>7839.5068972997396</v>
      </c>
      <c r="N483" s="162">
        <v>0.15838665484383699</v>
      </c>
      <c r="O483" s="140">
        <v>247344.883069615</v>
      </c>
      <c r="P483" s="162">
        <v>0.15838826492681499</v>
      </c>
      <c r="Q483" s="164">
        <v>489241.42586700001</v>
      </c>
      <c r="R483" s="141">
        <v>0.11486000206499999</v>
      </c>
      <c r="S483" s="165">
        <v>27790.3675177</v>
      </c>
      <c r="T483" s="163">
        <v>3.5723984445200002E-2</v>
      </c>
      <c r="U483" s="140">
        <v>275135.25058727502</v>
      </c>
      <c r="V483" s="162">
        <v>0.117327991045816</v>
      </c>
      <c r="W483" s="141">
        <v>878.09717569830104</v>
      </c>
      <c r="X483" s="162">
        <v>1.7717103892311702E-2</v>
      </c>
      <c r="Y483" s="141">
        <v>27704.931974674699</v>
      </c>
      <c r="Z483" s="162">
        <v>1.77172956824133E-2</v>
      </c>
      <c r="AA483" s="164">
        <v>364908.05930600001</v>
      </c>
      <c r="AB483" s="163">
        <v>8.5670076164999998E-2</v>
      </c>
      <c r="AC483" s="165">
        <v>35231.148273799998</v>
      </c>
      <c r="AD483" s="163">
        <v>4.50593628552E-2</v>
      </c>
      <c r="AE483" s="140">
        <v>62936.080248492799</v>
      </c>
      <c r="AF483" s="162">
        <v>2.6949689812246901E-2</v>
      </c>
    </row>
    <row r="484" spans="1:32">
      <c r="B484" s="98" t="s">
        <v>127</v>
      </c>
      <c r="C484" s="107">
        <v>3548.5346853582901</v>
      </c>
      <c r="D484" s="104">
        <v>6.9870869410606606E-2</v>
      </c>
      <c r="E484" s="114">
        <v>98015.765521338995</v>
      </c>
      <c r="F484" s="101">
        <v>7.3935218576432399E-2</v>
      </c>
      <c r="G484" s="130">
        <v>54757.307778900002</v>
      </c>
      <c r="H484" s="101">
        <v>1.8597301774899998E-2</v>
      </c>
      <c r="I484" s="115">
        <v>8735.69738899</v>
      </c>
      <c r="J484" s="162">
        <v>1.48433638971E-2</v>
      </c>
      <c r="K484" s="140">
        <v>106751.462910332</v>
      </c>
      <c r="L484" s="162">
        <v>5.5576048449794802E-2</v>
      </c>
      <c r="M484" s="141">
        <v>10433.855452526001</v>
      </c>
      <c r="N484" s="162">
        <v>0.207482599332968</v>
      </c>
      <c r="O484" s="138">
        <v>280827.58875134599</v>
      </c>
      <c r="P484" s="162">
        <v>0.20747791195058801</v>
      </c>
      <c r="Q484" s="164">
        <v>477899.83508400002</v>
      </c>
      <c r="R484" s="141">
        <v>0.16230979380300001</v>
      </c>
      <c r="S484" s="165">
        <v>27919.104665999999</v>
      </c>
      <c r="T484" s="163">
        <v>4.74281410025E-2</v>
      </c>
      <c r="U484" s="138">
        <v>308746.693417328</v>
      </c>
      <c r="V484" s="162">
        <v>0.15860874571127501</v>
      </c>
      <c r="W484" s="141">
        <v>1131.3361087718199</v>
      </c>
      <c r="X484" s="162">
        <v>2.2524854803443801E-2</v>
      </c>
      <c r="Y484" s="141">
        <v>30448.490204527701</v>
      </c>
      <c r="Z484" s="162">
        <v>2.2523255436202299E-2</v>
      </c>
      <c r="AA484" s="164">
        <v>312825.24163300003</v>
      </c>
      <c r="AB484" s="138">
        <v>0.106245243859</v>
      </c>
      <c r="AC484" s="165">
        <v>30024.499878800001</v>
      </c>
      <c r="AD484" s="163">
        <v>5.0737131252899997E-2</v>
      </c>
      <c r="AE484" s="141">
        <v>60472.990083337398</v>
      </c>
      <c r="AF484" s="162">
        <v>3.12020300692426E-2</v>
      </c>
    </row>
    <row r="485" spans="1:32">
      <c r="B485" s="98" t="s">
        <v>128</v>
      </c>
      <c r="C485" s="107">
        <v>1987.5956765485</v>
      </c>
      <c r="D485" s="104">
        <v>3.9413571012152503E-2</v>
      </c>
      <c r="E485" s="114">
        <v>45783.960837275503</v>
      </c>
      <c r="F485" s="101">
        <v>4.2134426511023199E-2</v>
      </c>
      <c r="G485" s="145">
        <v>31634.532571</v>
      </c>
      <c r="H485" s="101">
        <v>1.6481590007400002E-2</v>
      </c>
      <c r="I485" s="145">
        <v>5004.9546272199996</v>
      </c>
      <c r="J485" s="141">
        <v>1.14546925922E-2</v>
      </c>
      <c r="K485" s="140">
        <v>50788.915464491998</v>
      </c>
      <c r="L485" s="162">
        <v>3.3215931943134602E-2</v>
      </c>
      <c r="M485" s="141">
        <v>11430.9027899227</v>
      </c>
      <c r="N485" s="162">
        <v>0.23144682822551901</v>
      </c>
      <c r="O485" s="140">
        <v>256305.562428317</v>
      </c>
      <c r="P485" s="162">
        <v>0.23143601352085699</v>
      </c>
      <c r="Q485" s="164">
        <v>442841.28031499998</v>
      </c>
      <c r="R485" s="141">
        <v>0.23072011099299999</v>
      </c>
      <c r="S485" s="165">
        <v>26195.4503984</v>
      </c>
      <c r="T485" s="163">
        <v>5.9835766440300003E-2</v>
      </c>
      <c r="U485" s="138">
        <v>282501.01282668201</v>
      </c>
      <c r="V485" s="162">
        <v>0.18247426752572299</v>
      </c>
      <c r="W485" s="163">
        <v>1442.28002634115</v>
      </c>
      <c r="X485" s="162">
        <v>2.91818041820056E-2</v>
      </c>
      <c r="Y485" s="140">
        <v>32338.455535988502</v>
      </c>
      <c r="Z485" s="162">
        <v>2.9179931906773399E-2</v>
      </c>
      <c r="AA485" s="164">
        <v>248619.785527</v>
      </c>
      <c r="AB485" s="141">
        <v>0.12953077956</v>
      </c>
      <c r="AC485" s="165">
        <v>23587.6914554</v>
      </c>
      <c r="AD485" s="163">
        <v>5.36173764476E-2</v>
      </c>
      <c r="AE485" s="140">
        <v>55926.1469913943</v>
      </c>
      <c r="AF485" s="162">
        <v>3.6221919346160203E-2</v>
      </c>
    </row>
    <row r="486" spans="1:32">
      <c r="B486" s="98" t="s">
        <v>129</v>
      </c>
      <c r="C486" s="107">
        <v>1241.7807732347001</v>
      </c>
      <c r="D486" s="104">
        <v>2.2959080681185198E-2</v>
      </c>
      <c r="E486" s="101">
        <v>24591.8146309892</v>
      </c>
      <c r="F486" s="101">
        <v>2.4775883275446001E-2</v>
      </c>
      <c r="G486" s="130">
        <v>20523.490188899999</v>
      </c>
      <c r="H486" s="101">
        <v>1.46548012817E-2</v>
      </c>
      <c r="I486" s="101">
        <v>3167.5553400399999</v>
      </c>
      <c r="J486" s="162">
        <v>8.8532347759899994E-3</v>
      </c>
      <c r="K486" s="141">
        <v>27759.3699710275</v>
      </c>
      <c r="L486" s="162">
        <v>2.0481368134099599E-2</v>
      </c>
      <c r="M486" s="140">
        <v>14206.0896450853</v>
      </c>
      <c r="N486" s="162">
        <v>0.25484871242116902</v>
      </c>
      <c r="O486" s="140">
        <v>257527.09466339101</v>
      </c>
      <c r="P486" s="162">
        <v>0.25483146750307201</v>
      </c>
      <c r="Q486" s="164">
        <v>425545.76405300002</v>
      </c>
      <c r="R486" s="141">
        <v>0.30386103422100003</v>
      </c>
      <c r="S486" s="165">
        <v>26099.6073784</v>
      </c>
      <c r="T486" s="163">
        <v>7.2733085105699993E-2</v>
      </c>
      <c r="U486" s="138">
        <v>283626.70204183698</v>
      </c>
      <c r="V486" s="162">
        <v>0.206722068910801</v>
      </c>
      <c r="W486" s="141">
        <v>1354.4099296173599</v>
      </c>
      <c r="X486" s="162">
        <v>2.4270832330691001E-2</v>
      </c>
      <c r="Y486" s="141">
        <v>24550.5130639647</v>
      </c>
      <c r="Z486" s="162">
        <v>2.4267087354241601E-2</v>
      </c>
      <c r="AA486" s="164">
        <v>215763.078343</v>
      </c>
      <c r="AB486" s="141">
        <v>0.154065664095</v>
      </c>
      <c r="AC486" s="165">
        <v>20418.635636999999</v>
      </c>
      <c r="AD486" s="163">
        <v>5.6662114694699998E-2</v>
      </c>
      <c r="AE486" s="141">
        <v>44969.148701009297</v>
      </c>
      <c r="AF486" s="162">
        <v>3.2879700207872502E-2</v>
      </c>
    </row>
    <row r="487" spans="1:32">
      <c r="B487" s="98" t="s">
        <v>130</v>
      </c>
      <c r="C487" s="107">
        <v>807.48967068940101</v>
      </c>
      <c r="D487" s="104">
        <v>1.32030433316971E-2</v>
      </c>
      <c r="E487" s="101">
        <v>12028.871966115899</v>
      </c>
      <c r="F487" s="101">
        <v>1.42279862030246E-2</v>
      </c>
      <c r="G487" s="130">
        <v>13065.012550699999</v>
      </c>
      <c r="H487" s="101">
        <v>1.29177772829E-2</v>
      </c>
      <c r="I487" s="101">
        <v>1957.4076886</v>
      </c>
      <c r="J487" s="162">
        <v>6.7588125264900004E-3</v>
      </c>
      <c r="K487" s="140">
        <v>13986.279654716</v>
      </c>
      <c r="L487" s="162">
        <v>1.22829212377883E-2</v>
      </c>
      <c r="M487" s="140">
        <v>17049.173332221799</v>
      </c>
      <c r="N487" s="162">
        <v>0.27984925932415999</v>
      </c>
      <c r="O487" s="140">
        <v>240213.726751232</v>
      </c>
      <c r="P487" s="162">
        <v>0.27980064776022701</v>
      </c>
      <c r="Q487" s="164">
        <v>370762.76363</v>
      </c>
      <c r="R487" s="141">
        <v>0.36658433010399999</v>
      </c>
      <c r="S487" s="165">
        <v>24097.277761199999</v>
      </c>
      <c r="T487" s="163">
        <v>8.3017412135300006E-2</v>
      </c>
      <c r="U487" s="138">
        <v>264311.00451243803</v>
      </c>
      <c r="V487" s="162">
        <v>0.229739293092837</v>
      </c>
      <c r="W487" s="140">
        <v>1671.7215054145099</v>
      </c>
      <c r="X487" s="162">
        <v>2.74306071511662E-2</v>
      </c>
      <c r="Y487" s="140">
        <v>23555.342985694901</v>
      </c>
      <c r="Z487" s="162">
        <v>2.7427775908598202E-2</v>
      </c>
      <c r="AA487" s="175">
        <v>179482.07441</v>
      </c>
      <c r="AB487" s="141">
        <v>0.177459358038</v>
      </c>
      <c r="AC487" s="165">
        <v>17114.082214800001</v>
      </c>
      <c r="AD487" s="163">
        <v>5.8742791392800003E-2</v>
      </c>
      <c r="AE487" s="140">
        <v>40669.425200472302</v>
      </c>
      <c r="AF487" s="162">
        <v>3.54463136724514E-2</v>
      </c>
    </row>
    <row r="488" spans="1:32">
      <c r="B488" s="98" t="s">
        <v>131</v>
      </c>
      <c r="C488" s="107">
        <v>183.1266156815</v>
      </c>
      <c r="D488" s="104">
        <v>1.4345642883102001E-3</v>
      </c>
      <c r="E488" s="101">
        <v>1743.30985977667</v>
      </c>
      <c r="F488" s="101">
        <v>1.7099734502479601E-3</v>
      </c>
      <c r="G488" s="130">
        <v>3393.1422977000002</v>
      </c>
      <c r="H488" s="101">
        <v>3.4896587828899999E-3</v>
      </c>
      <c r="I488" s="130">
        <v>574.69756160300005</v>
      </c>
      <c r="J488" s="162">
        <v>1.76942947382E-3</v>
      </c>
      <c r="K488" s="141">
        <v>2318.0074213797802</v>
      </c>
      <c r="L488" s="162">
        <v>1.7207463600969299E-3</v>
      </c>
      <c r="M488" s="141">
        <v>38070.541990787497</v>
      </c>
      <c r="N488" s="162">
        <v>0.30352082085815502</v>
      </c>
      <c r="O488" s="138">
        <v>310423.04142336798</v>
      </c>
      <c r="P488" s="162">
        <v>0.30222472206485201</v>
      </c>
      <c r="Q488" s="164">
        <v>410351.05013500003</v>
      </c>
      <c r="R488" s="141">
        <v>0.42202333086900001</v>
      </c>
      <c r="S488" s="165">
        <v>28829.698848399999</v>
      </c>
      <c r="T488" s="163">
        <v>8.8606044053400002E-2</v>
      </c>
      <c r="U488" s="138">
        <v>339252.74027177499</v>
      </c>
      <c r="V488" s="162">
        <v>0.25064658221538</v>
      </c>
      <c r="W488" s="163">
        <v>2925.6621607717202</v>
      </c>
      <c r="X488" s="162">
        <v>2.33166559845162E-2</v>
      </c>
      <c r="Y488" s="140">
        <v>24613.5930172074</v>
      </c>
      <c r="Z488" s="162">
        <v>2.3951267672456301E-2</v>
      </c>
      <c r="AA488" s="175">
        <v>188531.420507</v>
      </c>
      <c r="AB488" s="141">
        <v>0.19389413319900001</v>
      </c>
      <c r="AC488" s="165">
        <v>18193.2170554</v>
      </c>
      <c r="AD488" s="163">
        <v>5.5736808080500001E-2</v>
      </c>
      <c r="AE488" s="140">
        <v>42806.810072567103</v>
      </c>
      <c r="AF488" s="162">
        <v>3.1658144039592599E-2</v>
      </c>
    </row>
    <row r="489" spans="1:32">
      <c r="B489" s="97" t="s">
        <v>132</v>
      </c>
      <c r="C489" s="113">
        <v>169102.54800069801</v>
      </c>
      <c r="D489" s="108">
        <v>0.107395399762056</v>
      </c>
      <c r="E489" s="183">
        <v>9181197.0134407692</v>
      </c>
      <c r="F489" s="184">
        <v>9.3575261549844593E-2</v>
      </c>
      <c r="G489" s="187">
        <v>3489357.9249999998</v>
      </c>
      <c r="H489" s="184">
        <v>1.78519685845E-2</v>
      </c>
      <c r="I489" s="186">
        <v>467640.87884399999</v>
      </c>
      <c r="J489" s="168">
        <v>2.3304306599800002E-2</v>
      </c>
      <c r="K489" s="167">
        <v>9648837.8922844008</v>
      </c>
      <c r="L489" s="168">
        <v>8.1577945018789205E-2</v>
      </c>
      <c r="M489" s="169">
        <v>119616.677020324</v>
      </c>
      <c r="N489" s="168">
        <v>7.4886871295840193E-2</v>
      </c>
      <c r="O489" s="149">
        <v>2652493.5938977199</v>
      </c>
      <c r="P489" s="168">
        <v>2.6910218297967799E-2</v>
      </c>
      <c r="Q489" s="170">
        <v>5819423.06085</v>
      </c>
      <c r="R489" s="171">
        <v>2.97728036493E-2</v>
      </c>
      <c r="S489" s="170">
        <v>353966.844919</v>
      </c>
      <c r="T489" s="172">
        <v>1.76042982722E-2</v>
      </c>
      <c r="U489" s="167">
        <v>3006460.4388162298</v>
      </c>
      <c r="V489" s="168">
        <v>2.5330596061858002E-2</v>
      </c>
      <c r="W489" s="171">
        <v>11880.500643229499</v>
      </c>
      <c r="X489" s="168">
        <v>7.4340197126326899E-3</v>
      </c>
      <c r="Y489" s="169">
        <v>285126.03100126999</v>
      </c>
      <c r="Z489" s="168">
        <v>2.8920723134685101E-3</v>
      </c>
      <c r="AA489" s="168">
        <v>4287449.60886</v>
      </c>
      <c r="AB489" s="172">
        <v>2.19350324814E-2</v>
      </c>
      <c r="AC489" s="173">
        <v>373461.64364600001</v>
      </c>
      <c r="AD489" s="172">
        <v>1.850043338E-2</v>
      </c>
      <c r="AE489" s="149">
        <v>658587.67464757198</v>
      </c>
      <c r="AF489" s="168">
        <v>5.5545046513095098E-3</v>
      </c>
    </row>
    <row r="490" spans="1:32">
      <c r="A490" s="30">
        <v>2017</v>
      </c>
      <c r="B490" s="35" t="s">
        <v>115</v>
      </c>
      <c r="C490" s="36">
        <v>6457.8634854238999</v>
      </c>
      <c r="D490" s="37">
        <v>2.1111454288858199E-2</v>
      </c>
      <c r="E490" s="38">
        <v>553064.88725793001</v>
      </c>
      <c r="F490" s="37">
        <v>2.1111537066349301E-2</v>
      </c>
      <c r="G490" s="39">
        <v>64214.683843400002</v>
      </c>
      <c r="H490" s="40">
        <v>2.5297932075799999E-3</v>
      </c>
      <c r="I490" s="39">
        <v>30840.136953699999</v>
      </c>
      <c r="J490" s="41">
        <v>1.7688514059900001E-2</v>
      </c>
      <c r="K490" s="42">
        <v>561556.99967336201</v>
      </c>
      <c r="L490" s="37">
        <v>2.02155445684498E-2</v>
      </c>
      <c r="M490" s="36">
        <v>1335.5428274027299</v>
      </c>
      <c r="N490" s="40">
        <v>4.3656121513568303E-3</v>
      </c>
      <c r="O490" s="43">
        <v>114378.40336954</v>
      </c>
      <c r="P490" s="37">
        <v>4.3656190673868299E-3</v>
      </c>
      <c r="Q490" s="39">
        <v>60441.145124199997</v>
      </c>
      <c r="R490" s="37">
        <v>2.3812731781500001E-3</v>
      </c>
      <c r="S490" s="38">
        <v>5596.0507670500001</v>
      </c>
      <c r="T490" s="37">
        <v>3.5902962893100002E-3</v>
      </c>
      <c r="U490" s="44">
        <v>119974.45413658601</v>
      </c>
      <c r="V490" s="37">
        <v>4.3197504462241E-3</v>
      </c>
      <c r="W490" s="45">
        <v>82.018997701916305</v>
      </c>
      <c r="X490" s="40">
        <v>2.6853512223957602E-4</v>
      </c>
      <c r="Y490" s="36">
        <v>7024.4582603978497</v>
      </c>
      <c r="Z490" s="37">
        <v>2.6854308492349802E-4</v>
      </c>
      <c r="AA490" s="38">
        <v>2073.1322464700002</v>
      </c>
      <c r="AB490" s="46">
        <v>8.1665952542599998E-5</v>
      </c>
      <c r="AC490" s="42">
        <v>101.79729602800001</v>
      </c>
      <c r="AD490" s="46">
        <v>6.4587376286399998E-5</v>
      </c>
      <c r="AE490" s="36">
        <v>7126.25555642569</v>
      </c>
      <c r="AF490" s="37">
        <v>2.5695173695689102E-4</v>
      </c>
    </row>
    <row r="491" spans="1:32">
      <c r="B491" s="35" t="s">
        <v>116</v>
      </c>
      <c r="C491" s="36">
        <v>1451.9020564980999</v>
      </c>
      <c r="D491" s="37">
        <v>4.0202569598212903E-2</v>
      </c>
      <c r="E491" s="44">
        <v>117268.430906829</v>
      </c>
      <c r="F491" s="37">
        <v>4.0202510982936202E-2</v>
      </c>
      <c r="G491" s="39">
        <v>85259.462793900006</v>
      </c>
      <c r="H491" s="40">
        <v>2.8520944503699999E-3</v>
      </c>
      <c r="I491" s="39">
        <v>53923.004965499997</v>
      </c>
      <c r="J491" s="41">
        <v>3.3646198705100001E-2</v>
      </c>
      <c r="K491" s="44">
        <v>125720.274736091</v>
      </c>
      <c r="L491" s="37">
        <v>2.4706278010868998E-2</v>
      </c>
      <c r="M491" s="47">
        <v>343.64681208122101</v>
      </c>
      <c r="N491" s="40">
        <v>9.5154798558914292E-3</v>
      </c>
      <c r="O491" s="48">
        <v>27755.263652452501</v>
      </c>
      <c r="P491" s="37">
        <v>9.5152306390823005E-3</v>
      </c>
      <c r="Q491" s="49">
        <v>184234.436712</v>
      </c>
      <c r="R491" s="37">
        <v>6.16295873703E-3</v>
      </c>
      <c r="S491" s="39">
        <v>12829.649290699999</v>
      </c>
      <c r="T491" s="37">
        <v>5.9096927090200001E-3</v>
      </c>
      <c r="U491" s="44">
        <v>40584.912943150302</v>
      </c>
      <c r="V491" s="37">
        <v>7.9573054999771201E-3</v>
      </c>
      <c r="W491" s="45">
        <v>29.7400416247952</v>
      </c>
      <c r="X491" s="40">
        <v>8.2376305185007201E-4</v>
      </c>
      <c r="Y491" s="47">
        <v>2401.8163549308802</v>
      </c>
      <c r="Z491" s="37">
        <v>8.2367543842201598E-4</v>
      </c>
      <c r="AA491" s="49">
        <v>26642.545572999999</v>
      </c>
      <c r="AB491" s="37">
        <v>8.9120450509199995E-4</v>
      </c>
      <c r="AC491" s="39">
        <v>1268.0652760999999</v>
      </c>
      <c r="AD491" s="37">
        <v>5.8060829654300004E-4</v>
      </c>
      <c r="AE491" s="36">
        <v>3669.8816310299899</v>
      </c>
      <c r="AF491" s="37">
        <v>7.1905178673715596E-4</v>
      </c>
    </row>
    <row r="492" spans="1:32">
      <c r="B492" s="35" t="s">
        <v>117</v>
      </c>
      <c r="C492" s="47">
        <v>2408.7510829678999</v>
      </c>
      <c r="D492" s="37">
        <v>0.11985697299954499</v>
      </c>
      <c r="E492" s="44">
        <v>181730.035734287</v>
      </c>
      <c r="F492" s="37">
        <v>0.119856442971104</v>
      </c>
      <c r="G492" s="49">
        <v>122061.988266</v>
      </c>
      <c r="H492" s="40">
        <v>4.6495759722899998E-3</v>
      </c>
      <c r="I492" s="39">
        <v>67174.582009100006</v>
      </c>
      <c r="J492" s="41">
        <v>4.54036538337E-2</v>
      </c>
      <c r="K492" s="44">
        <v>194637.95962210701</v>
      </c>
      <c r="L492" s="37">
        <v>5.5812047486921999E-2</v>
      </c>
      <c r="M492" s="45">
        <v>344.039480169706</v>
      </c>
      <c r="N492" s="40">
        <v>1.71209983561985E-2</v>
      </c>
      <c r="O492" s="48">
        <v>25956.429311569598</v>
      </c>
      <c r="P492" s="37">
        <v>1.7120995958657698E-2</v>
      </c>
      <c r="Q492" s="49">
        <v>226802.55852200001</v>
      </c>
      <c r="R492" s="37">
        <v>8.6396013999099994E-3</v>
      </c>
      <c r="S492" s="39">
        <v>14892.413132400001</v>
      </c>
      <c r="T492" s="41">
        <v>7.5084848775999998E-3</v>
      </c>
      <c r="U492" s="44">
        <v>40848.842443976297</v>
      </c>
      <c r="V492" s="37">
        <v>1.16801524555498E-2</v>
      </c>
      <c r="W492" s="47">
        <v>79.170909709788106</v>
      </c>
      <c r="X492" s="40">
        <v>3.9416011886039496E-3</v>
      </c>
      <c r="Y492" s="50">
        <v>5972.9306032985996</v>
      </c>
      <c r="Z492" s="37">
        <v>3.9414658637854502E-3</v>
      </c>
      <c r="AA492" s="39">
        <v>99863.964663699997</v>
      </c>
      <c r="AB492" s="37">
        <v>3.80397199596E-3</v>
      </c>
      <c r="AC492" s="38">
        <v>5145.96578718</v>
      </c>
      <c r="AD492" s="37">
        <v>2.5840344590700001E-3</v>
      </c>
      <c r="AE492" s="36">
        <v>11118.896390477301</v>
      </c>
      <c r="AF492" s="37">
        <v>3.17247197714379E-3</v>
      </c>
    </row>
    <row r="493" spans="1:32">
      <c r="B493" s="59" t="s">
        <v>118</v>
      </c>
      <c r="C493" s="60">
        <v>2644.4901607877</v>
      </c>
      <c r="D493" s="61">
        <v>0.12677863496834599</v>
      </c>
      <c r="E493" s="62">
        <v>186260.35383965101</v>
      </c>
      <c r="F493" s="61">
        <v>0.126772262798339</v>
      </c>
      <c r="G493" s="63">
        <v>146481.71583100001</v>
      </c>
      <c r="H493" s="64">
        <v>6.6868787457900003E-3</v>
      </c>
      <c r="I493" s="65">
        <v>75571.919489799999</v>
      </c>
      <c r="J493" s="66">
        <v>5.3619305849600001E-2</v>
      </c>
      <c r="K493" s="67">
        <v>200173.969637053</v>
      </c>
      <c r="L493" s="61">
        <v>6.0453233250045001E-2</v>
      </c>
      <c r="M493" s="60">
        <v>527.30671351390902</v>
      </c>
      <c r="N493" s="64">
        <v>2.5126183385061701E-2</v>
      </c>
      <c r="O493" s="68">
        <v>37141.666035180999</v>
      </c>
      <c r="P493" s="61">
        <v>2.5126051227141101E-2</v>
      </c>
      <c r="Q493" s="63">
        <v>351170.339041</v>
      </c>
      <c r="R493" s="66">
        <v>1.6030618014700002E-2</v>
      </c>
      <c r="S493" s="65">
        <v>21570.259443499999</v>
      </c>
      <c r="T493" s="66">
        <v>1.16486206969E-2</v>
      </c>
      <c r="U493" s="67">
        <v>58711.925478661702</v>
      </c>
      <c r="V493" s="61">
        <v>1.7642860470227999E-2</v>
      </c>
      <c r="W493" s="69">
        <v>105.757914328418</v>
      </c>
      <c r="X493" s="64">
        <v>5.0428532312514103E-3</v>
      </c>
      <c r="Y493" s="70">
        <v>7448.9217502883303</v>
      </c>
      <c r="Z493" s="61">
        <v>5.04262473914956E-3</v>
      </c>
      <c r="AA493" s="63">
        <v>215426.42504599999</v>
      </c>
      <c r="AB493" s="61">
        <v>9.8340406443799995E-3</v>
      </c>
      <c r="AC493" s="65">
        <v>12506.8912095</v>
      </c>
      <c r="AD493" s="61">
        <v>6.7346637697800003E-3</v>
      </c>
      <c r="AE493" s="70">
        <v>19955.812959794199</v>
      </c>
      <c r="AF493" s="61">
        <v>5.9867578479736797E-3</v>
      </c>
    </row>
    <row r="494" spans="1:32">
      <c r="B494" s="59" t="s">
        <v>119</v>
      </c>
      <c r="C494" s="70">
        <v>6381.6157943830003</v>
      </c>
      <c r="D494" s="61">
        <v>0.227542745849869</v>
      </c>
      <c r="E494" s="67">
        <v>417611.23110995302</v>
      </c>
      <c r="F494" s="61">
        <v>0.22752159094544799</v>
      </c>
      <c r="G494" s="63">
        <v>319667.88542100001</v>
      </c>
      <c r="H494" s="71">
        <v>1.7563645728399999E-2</v>
      </c>
      <c r="I494" s="65">
        <v>68105.749188300004</v>
      </c>
      <c r="J494" s="66">
        <v>5.3554868700299997E-2</v>
      </c>
      <c r="K494" s="67">
        <v>448451.368063665</v>
      </c>
      <c r="L494" s="61">
        <v>0.12513992901267801</v>
      </c>
      <c r="M494" s="60">
        <v>701.63274796584597</v>
      </c>
      <c r="N494" s="64">
        <v>2.5200607504692E-2</v>
      </c>
      <c r="O494" s="72">
        <v>45919.909068287903</v>
      </c>
      <c r="P494" s="61">
        <v>2.52011035315566E-2</v>
      </c>
      <c r="Q494" s="63">
        <v>270509.564052</v>
      </c>
      <c r="R494" s="73">
        <v>1.4862689712000001E-2</v>
      </c>
      <c r="S494" s="65">
        <v>17093.097704299998</v>
      </c>
      <c r="T494" s="61">
        <v>9.7745495515800009E-3</v>
      </c>
      <c r="U494" s="67">
        <v>63013.006772611603</v>
      </c>
      <c r="V494" s="61">
        <v>1.7632021324987202E-2</v>
      </c>
      <c r="W494" s="60">
        <v>75.666785204701895</v>
      </c>
      <c r="X494" s="64">
        <v>2.7102159058572301E-3</v>
      </c>
      <c r="Y494" s="74">
        <v>4950.9297797961999</v>
      </c>
      <c r="Z494" s="61">
        <v>2.7095833631031502E-3</v>
      </c>
      <c r="AA494" s="63">
        <v>286453.16494799999</v>
      </c>
      <c r="AB494" s="66">
        <v>1.5738679047299999E-2</v>
      </c>
      <c r="AC494" s="65">
        <v>19158.5307063</v>
      </c>
      <c r="AD494" s="75">
        <v>1.092232791E-2</v>
      </c>
      <c r="AE494" s="67">
        <v>24109.460486143002</v>
      </c>
      <c r="AF494" s="61">
        <v>6.7394764928078704E-3</v>
      </c>
    </row>
    <row r="495" spans="1:32">
      <c r="B495" s="59" t="s">
        <v>120</v>
      </c>
      <c r="C495" s="70">
        <v>14948.575629504099</v>
      </c>
      <c r="D495" s="61">
        <v>0.407239366343221</v>
      </c>
      <c r="E495" s="74">
        <v>904569.279647185</v>
      </c>
      <c r="F495" s="61">
        <v>0.40722876164278299</v>
      </c>
      <c r="G495" s="76">
        <v>492611.08100000001</v>
      </c>
      <c r="H495" s="77">
        <v>3.2859330089000001E-2</v>
      </c>
      <c r="I495" s="65">
        <v>53059.473712699997</v>
      </c>
      <c r="J495" s="66">
        <v>4.5969038544400001E-2</v>
      </c>
      <c r="K495" s="74">
        <v>958492.284612705</v>
      </c>
      <c r="L495" s="61">
        <v>0.249750715376793</v>
      </c>
      <c r="M495" s="60">
        <v>765.10170198800802</v>
      </c>
      <c r="N495" s="64">
        <v>2.1552533204148901E-2</v>
      </c>
      <c r="O495" s="78">
        <v>46300.270581300399</v>
      </c>
      <c r="P495" s="61">
        <v>2.1553074113037699E-2</v>
      </c>
      <c r="Q495" s="63">
        <v>268286.901985</v>
      </c>
      <c r="R495" s="66">
        <v>1.7895958303899999E-2</v>
      </c>
      <c r="S495" s="65">
        <v>16909.876637500001</v>
      </c>
      <c r="T495" s="66">
        <v>1.05189783772E-2</v>
      </c>
      <c r="U495" s="67">
        <v>63210.147218837999</v>
      </c>
      <c r="V495" s="61">
        <v>1.6771524661274101E-2</v>
      </c>
      <c r="W495" s="69">
        <v>111.595073106423</v>
      </c>
      <c r="X495" s="64">
        <v>3.13592700545343E-3</v>
      </c>
      <c r="Y495" s="60">
        <v>6752.5473083821798</v>
      </c>
      <c r="Z495" s="61">
        <v>3.1357040623897401E-3</v>
      </c>
      <c r="AA495" s="63">
        <v>339739.38686299999</v>
      </c>
      <c r="AB495" s="66">
        <v>2.26621415821E-2</v>
      </c>
      <c r="AC495" s="65">
        <v>25493.2263064</v>
      </c>
      <c r="AD495" s="66">
        <v>1.5805732638599999E-2</v>
      </c>
      <c r="AE495" s="70">
        <v>32245.773614806199</v>
      </c>
      <c r="AF495" s="61">
        <v>8.5519548480146E-3</v>
      </c>
    </row>
    <row r="496" spans="1:32">
      <c r="B496" s="59" t="s">
        <v>121</v>
      </c>
      <c r="C496" s="70">
        <v>22670.414769062001</v>
      </c>
      <c r="D496" s="61">
        <v>0.50798819917784099</v>
      </c>
      <c r="E496" s="74">
        <v>1260722.78078203</v>
      </c>
      <c r="F496" s="61">
        <v>0.50798819917784099</v>
      </c>
      <c r="G496" s="63">
        <v>563606.88744099997</v>
      </c>
      <c r="H496" s="71">
        <v>4.4981505318500002E-2</v>
      </c>
      <c r="I496" s="63">
        <v>30646.779728000001</v>
      </c>
      <c r="J496" s="66">
        <v>3.1652110522299999E-2</v>
      </c>
      <c r="K496" s="74">
        <v>1327897.3627911599</v>
      </c>
      <c r="L496" s="61">
        <v>0.33430839333482898</v>
      </c>
      <c r="M496" s="60">
        <v>1103.7926154607401</v>
      </c>
      <c r="N496" s="64">
        <v>2.50575102057943E-2</v>
      </c>
      <c r="O496" s="79">
        <v>61382.930561526198</v>
      </c>
      <c r="P496" s="61">
        <v>2.50575102057943E-2</v>
      </c>
      <c r="Q496" s="63">
        <v>267044.91933100001</v>
      </c>
      <c r="R496" s="73">
        <v>2.1312837032000001E-2</v>
      </c>
      <c r="S496" s="65">
        <v>16952.493378499999</v>
      </c>
      <c r="T496" s="66">
        <v>1.1418561426299999E-2</v>
      </c>
      <c r="U496" s="67">
        <v>78335.423940063702</v>
      </c>
      <c r="V496" s="61">
        <v>1.9877966110579199E-2</v>
      </c>
      <c r="W496" s="69">
        <v>123.139157833742</v>
      </c>
      <c r="X496" s="64">
        <v>2.7974212244341202E-3</v>
      </c>
      <c r="Y496" s="70">
        <v>6847.8827171336998</v>
      </c>
      <c r="Z496" s="61">
        <v>2.7974212244341202E-3</v>
      </c>
      <c r="AA496" s="63">
        <v>365581.01459400001</v>
      </c>
      <c r="AB496" s="66">
        <v>2.91769689792E-2</v>
      </c>
      <c r="AC496" s="65">
        <v>29948.583450599999</v>
      </c>
      <c r="AD496" s="66">
        <v>2.0123232736200002E-2</v>
      </c>
      <c r="AE496" s="67">
        <v>36796.4661677076</v>
      </c>
      <c r="AF496" s="61">
        <v>9.3471793291937007E-3</v>
      </c>
    </row>
    <row r="497" spans="2:32">
      <c r="B497" s="59" t="s">
        <v>122</v>
      </c>
      <c r="C497" s="70">
        <v>26230.4487414346</v>
      </c>
      <c r="D497" s="61">
        <v>0.52189475074638303</v>
      </c>
      <c r="E497" s="62">
        <v>1330470.1404995399</v>
      </c>
      <c r="F497" s="61">
        <v>0.52189964528494903</v>
      </c>
      <c r="G497" s="63">
        <v>548406.93718400004</v>
      </c>
      <c r="H497" s="71">
        <v>5.2083778388399997E-2</v>
      </c>
      <c r="I497" s="65">
        <v>16780.918937099999</v>
      </c>
      <c r="J497" s="66">
        <v>2.07099594889E-2</v>
      </c>
      <c r="K497" s="74">
        <v>1406042.0599893599</v>
      </c>
      <c r="L497" s="61">
        <v>0.354205883544992</v>
      </c>
      <c r="M497" s="70">
        <v>1534.5396447947801</v>
      </c>
      <c r="N497" s="64">
        <v>3.0775036625131501E-2</v>
      </c>
      <c r="O497" s="78">
        <v>77833.037716858104</v>
      </c>
      <c r="P497" s="61">
        <v>3.0774333856674298E-2</v>
      </c>
      <c r="Q497" s="63">
        <v>285553.31683099997</v>
      </c>
      <c r="R497" s="73">
        <v>2.7119814262999999E-2</v>
      </c>
      <c r="S497" s="65">
        <v>18217.453038299998</v>
      </c>
      <c r="T497" s="66">
        <v>1.2905869297099999E-2</v>
      </c>
      <c r="U497" s="67">
        <v>96050.490755176594</v>
      </c>
      <c r="V497" s="61">
        <v>2.43174074387883E-2</v>
      </c>
      <c r="W497" s="69">
        <v>139.96149680229101</v>
      </c>
      <c r="X497" s="64">
        <v>2.8017528768526099E-3</v>
      </c>
      <c r="Y497" s="70">
        <v>7099.84662239307</v>
      </c>
      <c r="Z497" s="61">
        <v>2.8020404120892698E-3</v>
      </c>
      <c r="AA497" s="63">
        <v>381639.93101300002</v>
      </c>
      <c r="AB497" s="66">
        <v>3.6245518499500001E-2</v>
      </c>
      <c r="AC497" s="65">
        <v>33123.823027300001</v>
      </c>
      <c r="AD497" s="66">
        <v>2.34145934767E-2</v>
      </c>
      <c r="AE497" s="74">
        <v>40223.669649719697</v>
      </c>
      <c r="AF497" s="61">
        <v>1.02218183806706E-2</v>
      </c>
    </row>
    <row r="498" spans="2:32">
      <c r="B498" s="59" t="s">
        <v>123</v>
      </c>
      <c r="C498" s="70">
        <v>26865.1877380554</v>
      </c>
      <c r="D498" s="61">
        <v>0.50564675829203498</v>
      </c>
      <c r="E498" s="74">
        <v>1232013.2907555101</v>
      </c>
      <c r="F498" s="61">
        <v>0.50565048688298597</v>
      </c>
      <c r="G498" s="80">
        <v>449621.34571999998</v>
      </c>
      <c r="H498" s="71">
        <v>5.09584273537E-2</v>
      </c>
      <c r="I498" s="81">
        <v>8881.7439324200004</v>
      </c>
      <c r="J498" s="66">
        <v>1.4547123641700001E-2</v>
      </c>
      <c r="K498" s="62">
        <v>1300119.0399437901</v>
      </c>
      <c r="L498" s="61">
        <v>0.35057346123952599</v>
      </c>
      <c r="M498" s="70">
        <v>2563.78273477534</v>
      </c>
      <c r="N498" s="64">
        <v>4.7556820113786501E-2</v>
      </c>
      <c r="O498" s="78">
        <v>117569.030269483</v>
      </c>
      <c r="P498" s="61">
        <v>4.75555833350957E-2</v>
      </c>
      <c r="Q498" s="63">
        <v>423141.15628900001</v>
      </c>
      <c r="R498" s="66">
        <v>4.7957262586700002E-2</v>
      </c>
      <c r="S498" s="65">
        <v>22634.512121799999</v>
      </c>
      <c r="T498" s="66">
        <v>1.7831035590399998E-2</v>
      </c>
      <c r="U498" s="67">
        <v>140203.54239131001</v>
      </c>
      <c r="V498" s="61">
        <v>3.7491907063241202E-2</v>
      </c>
      <c r="W498" s="60">
        <v>305.80737929069602</v>
      </c>
      <c r="X498" s="64">
        <v>5.6743063451861102E-3</v>
      </c>
      <c r="Y498" s="67">
        <v>14024.224205991601</v>
      </c>
      <c r="Z498" s="61">
        <v>5.6744106492239302E-3</v>
      </c>
      <c r="AA498" s="63">
        <v>392842.40651399997</v>
      </c>
      <c r="AB498" s="66">
        <v>4.4523210098399997E-2</v>
      </c>
      <c r="AC498" s="65">
        <v>35963.952698699999</v>
      </c>
      <c r="AD498" s="66">
        <v>2.8252976971600001E-2</v>
      </c>
      <c r="AE498" s="67">
        <v>49988.176904681699</v>
      </c>
      <c r="AF498" s="61">
        <v>1.3411074116742701E-2</v>
      </c>
    </row>
    <row r="499" spans="2:32">
      <c r="B499" s="59" t="s">
        <v>124</v>
      </c>
      <c r="C499" s="74">
        <v>21451.361920192201</v>
      </c>
      <c r="D499" s="61">
        <v>0.40036109056517399</v>
      </c>
      <c r="E499" s="74">
        <v>880303.29465840606</v>
      </c>
      <c r="F499" s="61">
        <v>0.40036121150485099</v>
      </c>
      <c r="G499" s="63">
        <v>309733.93794600002</v>
      </c>
      <c r="H499" s="77">
        <v>4.2127986183000003E-2</v>
      </c>
      <c r="I499" s="81">
        <v>5087.0299685800001</v>
      </c>
      <c r="J499" s="66">
        <v>1.1072422779599999E-2</v>
      </c>
      <c r="K499" s="74">
        <v>933362.76837112696</v>
      </c>
      <c r="L499" s="61">
        <v>0.27778550034690702</v>
      </c>
      <c r="M499" s="70">
        <v>4120.3631149678704</v>
      </c>
      <c r="N499" s="64">
        <v>7.6285607781189799E-2</v>
      </c>
      <c r="O499" s="68">
        <v>169088.132786025</v>
      </c>
      <c r="P499" s="61">
        <v>7.6285634886984602E-2</v>
      </c>
      <c r="Q499" s="63">
        <v>472299.97841899999</v>
      </c>
      <c r="R499" s="66">
        <v>6.4239183889099993E-2</v>
      </c>
      <c r="S499" s="63">
        <v>25410.659833999998</v>
      </c>
      <c r="T499" s="66">
        <v>2.20254635357E-2</v>
      </c>
      <c r="U499" s="67">
        <v>194498.79262001501</v>
      </c>
      <c r="V499" s="61">
        <v>5.7666941688586902E-2</v>
      </c>
      <c r="W499" s="60">
        <v>528.46371537868401</v>
      </c>
      <c r="X499" s="64">
        <v>9.7803907404643807E-3</v>
      </c>
      <c r="Y499" s="70">
        <v>21686.923969798201</v>
      </c>
      <c r="Z499" s="61">
        <v>9.7805101296883495E-3</v>
      </c>
      <c r="AA499" s="63">
        <v>409654.21958899999</v>
      </c>
      <c r="AB499" s="66">
        <v>5.57184337297E-2</v>
      </c>
      <c r="AC499" s="65">
        <v>39116.838015499998</v>
      </c>
      <c r="AD499" s="73">
        <v>3.3780702588999997E-2</v>
      </c>
      <c r="AE499" s="70">
        <v>60803.761985337303</v>
      </c>
      <c r="AF499" s="61">
        <v>1.8082654271035298E-2</v>
      </c>
    </row>
    <row r="500" spans="2:32">
      <c r="B500" s="59" t="s">
        <v>125</v>
      </c>
      <c r="C500" s="70">
        <v>13632.1888117535</v>
      </c>
      <c r="D500" s="61">
        <v>0.26783853951185099</v>
      </c>
      <c r="E500" s="67">
        <v>494656.94887822401</v>
      </c>
      <c r="F500" s="61">
        <v>0.26783853951185099</v>
      </c>
      <c r="G500" s="63">
        <v>177681.43475700001</v>
      </c>
      <c r="H500" s="71">
        <v>3.0898115349799998E-2</v>
      </c>
      <c r="I500" s="81">
        <v>3133.1207411300002</v>
      </c>
      <c r="J500" s="61">
        <v>8.6713362937699996E-3</v>
      </c>
      <c r="K500" s="74">
        <v>525303.72860619496</v>
      </c>
      <c r="L500" s="61">
        <v>0.18614228795747501</v>
      </c>
      <c r="M500" s="70">
        <v>6225.4833967388004</v>
      </c>
      <c r="N500" s="64">
        <v>0.119975656799059</v>
      </c>
      <c r="O500" s="78">
        <v>225897.59171086099</v>
      </c>
      <c r="P500" s="61">
        <v>0.119975656799059</v>
      </c>
      <c r="Q500" s="63">
        <v>482816.50357300002</v>
      </c>
      <c r="R500" s="66">
        <v>8.39599067826E-2</v>
      </c>
      <c r="S500" s="65">
        <v>26668.961724600002</v>
      </c>
      <c r="T500" s="66">
        <v>2.7563701540299999E-2</v>
      </c>
      <c r="U500" s="67">
        <v>252566.55343544201</v>
      </c>
      <c r="V500" s="61">
        <v>8.8493360272001706E-2</v>
      </c>
      <c r="W500" s="74">
        <v>855.53823964790001</v>
      </c>
      <c r="X500" s="64">
        <v>1.6485774382902101E-2</v>
      </c>
      <c r="Y500" s="70">
        <v>31044.019498028199</v>
      </c>
      <c r="Z500" s="61">
        <v>1.6485774382902101E-2</v>
      </c>
      <c r="AA500" s="63">
        <v>403541.40319500002</v>
      </c>
      <c r="AB500" s="66">
        <v>7.0174263054699995E-2</v>
      </c>
      <c r="AC500" s="65">
        <v>39192.335094100003</v>
      </c>
      <c r="AD500" s="66">
        <v>4.0313324962100001E-2</v>
      </c>
      <c r="AE500" s="67">
        <v>70236.354592134201</v>
      </c>
      <c r="AF500" s="61">
        <v>2.4697541503245001E-2</v>
      </c>
    </row>
    <row r="501" spans="2:32">
      <c r="B501" s="59" t="s">
        <v>126</v>
      </c>
      <c r="C501" s="60">
        <v>6824.6306575155004</v>
      </c>
      <c r="D501" s="61">
        <v>0.13748346808872999</v>
      </c>
      <c r="E501" s="74">
        <v>215291.335317716</v>
      </c>
      <c r="F501" s="61">
        <v>0.13748409418195601</v>
      </c>
      <c r="G501" s="63">
        <v>102347.160613</v>
      </c>
      <c r="H501" s="71">
        <v>2.3071644101500002E-2</v>
      </c>
      <c r="I501" s="81">
        <v>1931.9577867600001</v>
      </c>
      <c r="J501" s="61">
        <v>6.5170998261299996E-3</v>
      </c>
      <c r="K501" s="74">
        <v>232072.254254831</v>
      </c>
      <c r="L501" s="61">
        <v>9.7325446305694799E-2</v>
      </c>
      <c r="M501" s="60">
        <v>8130.5808720069399</v>
      </c>
      <c r="N501" s="64">
        <v>0.16043888200520601</v>
      </c>
      <c r="O501" s="78">
        <v>256493.795789314</v>
      </c>
      <c r="P501" s="61">
        <v>0.16044224376331701</v>
      </c>
      <c r="Q501" s="63">
        <v>509443.65226300003</v>
      </c>
      <c r="R501" s="73">
        <v>0.114841569645</v>
      </c>
      <c r="S501" s="65">
        <v>29069.288842499998</v>
      </c>
      <c r="T501" s="66">
        <v>3.58679925037E-2</v>
      </c>
      <c r="U501" s="67">
        <v>285563.08463176398</v>
      </c>
      <c r="V501" s="61">
        <v>0.118259242903988</v>
      </c>
      <c r="W501" s="70">
        <v>916.67831670119097</v>
      </c>
      <c r="X501" s="64">
        <v>1.8059264161205998E-2</v>
      </c>
      <c r="Y501" s="70">
        <v>28918.3461991289</v>
      </c>
      <c r="Z501" s="61">
        <v>1.8059689542357101E-2</v>
      </c>
      <c r="AA501" s="63">
        <v>390642.98062300001</v>
      </c>
      <c r="AB501" s="66">
        <v>8.8060930147300001E-2</v>
      </c>
      <c r="AC501" s="65">
        <v>37687.941115299996</v>
      </c>
      <c r="AD501" s="66">
        <v>4.6275011912099998E-2</v>
      </c>
      <c r="AE501" s="67">
        <v>66606.287314386296</v>
      </c>
      <c r="AF501" s="61">
        <v>2.7689111385846201E-2</v>
      </c>
    </row>
    <row r="502" spans="2:32">
      <c r="B502" s="35" t="s">
        <v>127</v>
      </c>
      <c r="C502" s="36">
        <v>3548.5346853582901</v>
      </c>
      <c r="D502" s="37">
        <v>6.9870869410606606E-2</v>
      </c>
      <c r="E502" s="50">
        <v>95510.918113760607</v>
      </c>
      <c r="F502" s="37">
        <v>6.9870646689873694E-2</v>
      </c>
      <c r="G502" s="39">
        <v>57800.2458596</v>
      </c>
      <c r="H502" s="51">
        <v>1.8895970241199999E-2</v>
      </c>
      <c r="I502" s="42">
        <v>575.54630386600002</v>
      </c>
      <c r="J502" s="37">
        <v>1.7187524228799999E-3</v>
      </c>
      <c r="K502" s="44">
        <v>104392.662046185</v>
      </c>
      <c r="L502" s="37">
        <v>5.261794292593E-2</v>
      </c>
      <c r="M502" s="36">
        <v>10853.329377935999</v>
      </c>
      <c r="N502" s="40">
        <v>0.20948828303690101</v>
      </c>
      <c r="O502" s="52">
        <v>292117.186139695</v>
      </c>
      <c r="P502" s="37">
        <v>0.20948345451986999</v>
      </c>
      <c r="Q502" s="49">
        <v>496845.365811</v>
      </c>
      <c r="R502" s="53">
        <v>0.16242797198299999</v>
      </c>
      <c r="S502" s="39">
        <v>29118.369271899999</v>
      </c>
      <c r="T502" s="41">
        <v>4.7698649921899997E-2</v>
      </c>
      <c r="U502" s="50">
        <v>321235.55541163502</v>
      </c>
      <c r="V502" s="37">
        <v>0.159867083543454</v>
      </c>
      <c r="W502" s="36">
        <v>1182.3234109774701</v>
      </c>
      <c r="X502" s="40">
        <v>2.2847638302610499E-2</v>
      </c>
      <c r="Y502" s="36">
        <v>31820.659174181299</v>
      </c>
      <c r="Z502" s="37">
        <v>2.2845983792534399E-2</v>
      </c>
      <c r="AA502" s="49">
        <v>333704.586274</v>
      </c>
      <c r="AB502" s="54">
        <v>0.10909419150000001</v>
      </c>
      <c r="AC502" s="39">
        <v>32026.226919299999</v>
      </c>
      <c r="AD502" s="41">
        <v>5.2180273107300001E-2</v>
      </c>
      <c r="AE502" s="36">
        <v>63846.886093435998</v>
      </c>
      <c r="AF502" s="37">
        <v>3.1907323015507798E-2</v>
      </c>
    </row>
    <row r="503" spans="2:32">
      <c r="B503" s="35" t="s">
        <v>128</v>
      </c>
      <c r="C503" s="50">
        <v>1987.5956765485</v>
      </c>
      <c r="D503" s="37">
        <v>3.9413571012152503E-2</v>
      </c>
      <c r="E503" s="36">
        <v>44568.166557982302</v>
      </c>
      <c r="F503" s="37">
        <v>3.9413860608873003E-2</v>
      </c>
      <c r="G503" s="39">
        <v>33458.262947499999</v>
      </c>
      <c r="H503" s="51">
        <v>1.6587275972399999E-2</v>
      </c>
      <c r="I503" s="49">
        <v>461778.07466699998</v>
      </c>
      <c r="J503" s="53">
        <v>2.2482424454000002E-2</v>
      </c>
      <c r="K503" s="44">
        <v>49655.196526558699</v>
      </c>
      <c r="L503" s="37">
        <v>3.1120811085790401E-2</v>
      </c>
      <c r="M503" s="36">
        <v>12003.504486416799</v>
      </c>
      <c r="N503" s="40">
        <v>0.23370673887136401</v>
      </c>
      <c r="O503" s="43">
        <v>269140.77178407798</v>
      </c>
      <c r="P503" s="37">
        <v>0.233695551834598</v>
      </c>
      <c r="Q503" s="49">
        <v>465484.63137199997</v>
      </c>
      <c r="R503" s="53">
        <v>0.23076889701299999</v>
      </c>
      <c r="S503" s="39">
        <v>27737.636801100001</v>
      </c>
      <c r="T503" s="41">
        <v>6.0286153289799999E-2</v>
      </c>
      <c r="U503" s="50">
        <v>296878.40858520998</v>
      </c>
      <c r="V503" s="37">
        <v>0.183856269593766</v>
      </c>
      <c r="W503" s="47">
        <v>1523.69156638359</v>
      </c>
      <c r="X503" s="40">
        <v>2.9644379873533001E-2</v>
      </c>
      <c r="Y503" s="44">
        <v>34163.324855759201</v>
      </c>
      <c r="Z503" s="37">
        <v>2.96424052370233E-2</v>
      </c>
      <c r="AA503" s="49">
        <v>267152.45940699999</v>
      </c>
      <c r="AB503" s="53">
        <v>0.13244355913200001</v>
      </c>
      <c r="AC503" s="39">
        <v>25324.1190871</v>
      </c>
      <c r="AD503" s="41">
        <v>5.4775099892899998E-2</v>
      </c>
      <c r="AE503" s="44">
        <v>59487.443942854101</v>
      </c>
      <c r="AF503" s="37">
        <v>3.6935835926757699E-2</v>
      </c>
    </row>
    <row r="504" spans="2:32">
      <c r="B504" s="35" t="s">
        <v>129</v>
      </c>
      <c r="C504" s="47">
        <v>1241.7807732347001</v>
      </c>
      <c r="D504" s="37">
        <v>2.2959080681185198E-2</v>
      </c>
      <c r="E504" s="36">
        <v>22514.322409472799</v>
      </c>
      <c r="F504" s="37">
        <v>2.2960955866684701E-2</v>
      </c>
      <c r="G504" s="39">
        <v>20954.189828099999</v>
      </c>
      <c r="H504" s="51">
        <v>1.4809189224199999E-2</v>
      </c>
      <c r="I504" s="38">
        <v>8492.1124154299996</v>
      </c>
      <c r="J504" s="37">
        <v>5.4674163077500001E-3</v>
      </c>
      <c r="K504" s="36">
        <v>25647.4431506008</v>
      </c>
      <c r="L504" s="37">
        <v>1.9044946122110998E-2</v>
      </c>
      <c r="M504" s="44">
        <v>14060.161703642299</v>
      </c>
      <c r="N504" s="40">
        <v>0.25552602680410202</v>
      </c>
      <c r="O504" s="43">
        <v>254880.44744883399</v>
      </c>
      <c r="P504" s="37">
        <v>0.255508293597697</v>
      </c>
      <c r="Q504" s="49">
        <v>430266.808021</v>
      </c>
      <c r="R504" s="53">
        <v>0.30408729033699999</v>
      </c>
      <c r="S504" s="39">
        <v>26437.574750600001</v>
      </c>
      <c r="T504" s="41">
        <v>7.2948756063399997E-2</v>
      </c>
      <c r="U504" s="50">
        <v>281318.02219946397</v>
      </c>
      <c r="V504" s="37">
        <v>0.20648901310949899</v>
      </c>
      <c r="W504" s="36">
        <v>1348.35450375039</v>
      </c>
      <c r="X504" s="40">
        <v>2.44794971156608E-2</v>
      </c>
      <c r="Y504" s="36">
        <v>24440.584946527899</v>
      </c>
      <c r="Z504" s="37">
        <v>2.4475633828283699E-2</v>
      </c>
      <c r="AA504" s="49">
        <v>221875.56534199999</v>
      </c>
      <c r="AB504" s="53">
        <v>0.156808625126</v>
      </c>
      <c r="AC504" s="39">
        <v>21012.753672700001</v>
      </c>
      <c r="AD504" s="41">
        <v>5.7745159275199999E-2</v>
      </c>
      <c r="AE504" s="36">
        <v>45453.338619220202</v>
      </c>
      <c r="AF504" s="37">
        <v>3.3463962726153602E-2</v>
      </c>
    </row>
    <row r="505" spans="2:32">
      <c r="B505" s="35" t="s">
        <v>130</v>
      </c>
      <c r="C505" s="47">
        <v>807.48967068940101</v>
      </c>
      <c r="D505" s="37">
        <v>1.32030433316971E-2</v>
      </c>
      <c r="E505" s="44">
        <v>11381.7924476142</v>
      </c>
      <c r="F505" s="37">
        <v>1.32063030679428E-2</v>
      </c>
      <c r="G505" s="39">
        <v>13391.441876299999</v>
      </c>
      <c r="H505" s="51">
        <v>1.2926876031399999E-2</v>
      </c>
      <c r="I505" s="38">
        <v>8451.8438292600003</v>
      </c>
      <c r="J505" s="37">
        <v>3.8872889075599998E-3</v>
      </c>
      <c r="K505" s="44">
        <v>13313.7502343701</v>
      </c>
      <c r="L505" s="37">
        <v>1.1460760495332199E-2</v>
      </c>
      <c r="M505" s="44">
        <v>17440.195610114399</v>
      </c>
      <c r="N505" s="40">
        <v>0.281003777790862</v>
      </c>
      <c r="O505" s="43">
        <v>245719.19805304101</v>
      </c>
      <c r="P505" s="37">
        <v>0.280954632156523</v>
      </c>
      <c r="Q505" s="49">
        <v>379110.24825100001</v>
      </c>
      <c r="R505" s="53">
        <v>0.36595830278500002</v>
      </c>
      <c r="S505" s="39">
        <v>24727.240580199999</v>
      </c>
      <c r="T505" s="41">
        <v>8.3292715207800003E-2</v>
      </c>
      <c r="U505" s="50">
        <v>270446.43863325502</v>
      </c>
      <c r="V505" s="37">
        <v>0.23052500018790001</v>
      </c>
      <c r="W505" s="44">
        <v>1716.5023481000701</v>
      </c>
      <c r="X505" s="40">
        <v>2.76512855232731E-2</v>
      </c>
      <c r="Y505" s="44">
        <v>24185.861531780702</v>
      </c>
      <c r="Z505" s="37">
        <v>2.76483006510591E-2</v>
      </c>
      <c r="AA505" s="55">
        <v>186162.99888</v>
      </c>
      <c r="AB505" s="53">
        <v>0.179704724924</v>
      </c>
      <c r="AC505" s="39">
        <v>17731.7791889</v>
      </c>
      <c r="AD505" s="41">
        <v>5.9489701908299997E-2</v>
      </c>
      <c r="AE505" s="44">
        <v>41917.640720713098</v>
      </c>
      <c r="AF505" s="37">
        <v>3.5823077474653298E-2</v>
      </c>
    </row>
    <row r="506" spans="2:32">
      <c r="B506" s="35" t="s">
        <v>131</v>
      </c>
      <c r="C506" s="50">
        <v>183.1266156815</v>
      </c>
      <c r="D506" s="37">
        <v>1.4345642883102001E-3</v>
      </c>
      <c r="E506" s="47">
        <v>1670.9457799131201</v>
      </c>
      <c r="F506" s="37">
        <v>1.59778714201846E-3</v>
      </c>
      <c r="G506" s="39">
        <v>3574.8955274999998</v>
      </c>
      <c r="H506" s="40">
        <v>3.56469554182E-3</v>
      </c>
      <c r="I506" s="39">
        <v>12907.9238878</v>
      </c>
      <c r="J506" s="37">
        <v>6.5033285085099998E-3</v>
      </c>
      <c r="K506" s="36">
        <v>2246.4920837796199</v>
      </c>
      <c r="L506" s="37">
        <v>1.6239090479898701E-3</v>
      </c>
      <c r="M506" s="36">
        <v>39053.8881721816</v>
      </c>
      <c r="N506" s="40">
        <v>0.30394202368378498</v>
      </c>
      <c r="O506" s="52">
        <v>318911.14275346498</v>
      </c>
      <c r="P506" s="37">
        <v>0.30276519771448801</v>
      </c>
      <c r="Q506" s="49">
        <v>422653.87881800003</v>
      </c>
      <c r="R506" s="53">
        <v>0.42144781806699999</v>
      </c>
      <c r="S506" s="39">
        <v>29893.8786229</v>
      </c>
      <c r="T506" s="41">
        <v>8.9141023079600007E-2</v>
      </c>
      <c r="U506" s="50">
        <v>348805.02137637697</v>
      </c>
      <c r="V506" s="37">
        <v>0.250994293803249</v>
      </c>
      <c r="W506" s="47">
        <v>3016.7277464540498</v>
      </c>
      <c r="X506" s="40">
        <v>2.34666612966908E-2</v>
      </c>
      <c r="Y506" s="44">
        <v>25421.960520333301</v>
      </c>
      <c r="Z506" s="37">
        <v>2.4119017655958901E-2</v>
      </c>
      <c r="AA506" s="55">
        <v>196040.77393</v>
      </c>
      <c r="AB506" s="53">
        <v>0.195481366318</v>
      </c>
      <c r="AC506" s="39">
        <v>18906.9942653</v>
      </c>
      <c r="AD506" s="41">
        <v>5.6190342842499998E-2</v>
      </c>
      <c r="AE506" s="44">
        <v>44328.954785617301</v>
      </c>
      <c r="AF506" s="37">
        <v>3.1924540821160398E-2</v>
      </c>
    </row>
    <row r="507" spans="2:32">
      <c r="B507" s="82" t="s">
        <v>132</v>
      </c>
      <c r="C507" s="83">
        <v>169102.54800069801</v>
      </c>
      <c r="D507" s="84">
        <v>0.107395399762056</v>
      </c>
      <c r="E507" s="85">
        <v>8768355.01686031</v>
      </c>
      <c r="F507" s="84">
        <v>9.0744768668330603E-2</v>
      </c>
      <c r="G507" s="86">
        <v>3528359.8899699999</v>
      </c>
      <c r="H507" s="87">
        <v>1.75346226619E-2</v>
      </c>
      <c r="I507" s="88">
        <v>13913.6157974</v>
      </c>
      <c r="J507" s="84">
        <v>7.5252125701300004E-3</v>
      </c>
      <c r="K507" s="85">
        <v>9230133.0915269405</v>
      </c>
      <c r="L507" s="84">
        <v>7.8706675657799596E-2</v>
      </c>
      <c r="M507" s="83">
        <v>122519.46435105801</v>
      </c>
      <c r="N507" s="89">
        <v>7.7282667357617907E-2</v>
      </c>
      <c r="O507" s="90">
        <v>2710207.6981850001</v>
      </c>
      <c r="P507" s="84">
        <v>2.7923916074153E-2</v>
      </c>
      <c r="Q507" s="86">
        <v>5996105.4044199996</v>
      </c>
      <c r="R507" s="91">
        <v>2.9798288324999998E-2</v>
      </c>
      <c r="S507" s="86">
        <v>365842.33012</v>
      </c>
      <c r="T507" s="92">
        <v>1.77773729651E-2</v>
      </c>
      <c r="U507" s="85">
        <v>3076050.0283051799</v>
      </c>
      <c r="V507" s="84">
        <v>2.6142481767612299E-2</v>
      </c>
      <c r="W507" s="93">
        <v>12248.4507266975</v>
      </c>
      <c r="X507" s="89">
        <v>7.7219929270068398E-3</v>
      </c>
      <c r="Y507" s="83">
        <v>293588.01130217803</v>
      </c>
      <c r="Z507" s="84">
        <v>3.0243969006615401E-3</v>
      </c>
      <c r="AA507" s="94">
        <v>4519036.9587000003</v>
      </c>
      <c r="AB507" s="92">
        <v>2.24578105942E-2</v>
      </c>
      <c r="AC507" s="95">
        <v>393709.82311599999</v>
      </c>
      <c r="AD507" s="92">
        <v>1.90549624425E-2</v>
      </c>
      <c r="AE507" s="96">
        <v>687297.83441851195</v>
      </c>
      <c r="AF507" s="84">
        <v>5.8464597393525298E-3</v>
      </c>
    </row>
  </sheetData>
  <mergeCells count="18">
    <mergeCell ref="C1:L1"/>
    <mergeCell ref="M1:V1"/>
    <mergeCell ref="W1:AF1"/>
    <mergeCell ref="C2:D2"/>
    <mergeCell ref="E2:F2"/>
    <mergeCell ref="G2:H2"/>
    <mergeCell ref="I2:J2"/>
    <mergeCell ref="K2:L2"/>
    <mergeCell ref="M2:N2"/>
    <mergeCell ref="AA2:AB2"/>
    <mergeCell ref="AC2:AD2"/>
    <mergeCell ref="AE2:AF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20CB-0466-664A-9BC0-1E5C8913EB32}">
  <dimension ref="A1:HN291"/>
  <sheetViews>
    <sheetView zoomScale="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D284" sqref="AD284"/>
    </sheetView>
  </sheetViews>
  <sheetFormatPr baseColWidth="10" defaultRowHeight="16"/>
  <cols>
    <col min="1" max="2" width="20.7109375" customWidth="1"/>
    <col min="6" max="6" width="15.5703125" customWidth="1"/>
    <col min="8" max="8" width="14.5703125" customWidth="1"/>
  </cols>
  <sheetData>
    <row r="1" spans="1:222">
      <c r="C1" s="510" t="s">
        <v>105</v>
      </c>
      <c r="D1" s="510"/>
      <c r="E1" s="510"/>
      <c r="F1" s="510"/>
      <c r="G1" s="510"/>
      <c r="H1" s="510"/>
      <c r="I1" s="510"/>
      <c r="J1" s="510"/>
      <c r="K1" s="510"/>
      <c r="L1" s="510"/>
      <c r="M1" s="511" t="s">
        <v>106</v>
      </c>
      <c r="N1" s="511"/>
      <c r="O1" s="511"/>
      <c r="P1" s="511"/>
      <c r="Q1" s="511"/>
      <c r="R1" s="511"/>
      <c r="S1" s="511"/>
      <c r="T1" s="511"/>
      <c r="U1" s="511"/>
      <c r="V1" s="511"/>
      <c r="W1" s="510" t="s">
        <v>107</v>
      </c>
      <c r="X1" s="510"/>
      <c r="Y1" s="510"/>
      <c r="Z1" s="510"/>
      <c r="AA1" s="510"/>
      <c r="AB1" s="510"/>
      <c r="AC1" s="510"/>
      <c r="AD1" s="510"/>
      <c r="AE1" s="510"/>
      <c r="AF1" s="510"/>
      <c r="AG1" s="507"/>
      <c r="AH1" s="507"/>
      <c r="AI1" s="507"/>
      <c r="AJ1" s="507"/>
      <c r="AK1" s="507"/>
      <c r="AL1" s="507"/>
      <c r="AM1" s="507"/>
      <c r="AN1" s="507"/>
      <c r="AO1" s="507"/>
      <c r="AP1" s="507"/>
      <c r="AQ1" s="507"/>
      <c r="AR1" s="507"/>
      <c r="AS1" s="507"/>
      <c r="AT1" s="507"/>
      <c r="AU1" s="507"/>
      <c r="AV1" s="507"/>
      <c r="AW1" s="507"/>
      <c r="AX1" s="507"/>
      <c r="AY1" s="507"/>
      <c r="AZ1" s="507"/>
      <c r="BA1" s="507"/>
      <c r="BB1" s="507"/>
      <c r="BC1" s="507"/>
      <c r="BD1" s="507"/>
      <c r="BE1" s="507"/>
      <c r="BF1" s="507"/>
      <c r="BG1" s="507"/>
      <c r="BH1" s="507"/>
      <c r="BI1" s="507"/>
      <c r="BJ1" s="507"/>
      <c r="BK1" s="507"/>
      <c r="BL1" s="507"/>
      <c r="BM1" s="507"/>
      <c r="BN1" s="507"/>
      <c r="BO1" s="507"/>
      <c r="BP1" s="507"/>
      <c r="BQ1" s="507"/>
      <c r="BR1" s="507"/>
      <c r="BS1" s="507"/>
      <c r="BT1" s="507"/>
      <c r="BU1" s="507"/>
      <c r="BV1" s="507"/>
      <c r="BW1" s="507"/>
      <c r="BX1" s="507"/>
      <c r="BY1" s="507"/>
      <c r="BZ1" s="507"/>
      <c r="CA1" s="507"/>
      <c r="CB1" s="507"/>
      <c r="CC1" s="507"/>
      <c r="CD1" s="507"/>
      <c r="CE1" s="507"/>
      <c r="CF1" s="507"/>
      <c r="CG1" s="507"/>
      <c r="CH1" s="507"/>
      <c r="CI1" s="507"/>
      <c r="CJ1" s="507"/>
      <c r="CK1" s="507"/>
      <c r="CL1" s="507"/>
      <c r="CM1" s="507"/>
      <c r="CN1" s="507"/>
      <c r="CO1" s="507"/>
      <c r="CP1" s="507"/>
      <c r="CQ1" s="507"/>
      <c r="CR1" s="507"/>
      <c r="CS1" s="507"/>
      <c r="CT1" s="507"/>
      <c r="CU1" s="507"/>
      <c r="CV1" s="507"/>
      <c r="CW1" s="507"/>
      <c r="CX1" s="507"/>
      <c r="CY1" s="507"/>
      <c r="CZ1" s="507"/>
      <c r="DA1" s="507"/>
      <c r="DB1" s="507"/>
      <c r="DC1" s="507"/>
      <c r="DD1" s="507"/>
      <c r="DE1" s="507"/>
      <c r="DF1" s="507"/>
      <c r="DG1" s="507"/>
      <c r="DH1" s="507"/>
      <c r="DI1" s="507"/>
      <c r="DJ1" s="507"/>
      <c r="DK1" s="507"/>
      <c r="DL1" s="507"/>
      <c r="DM1" s="507"/>
      <c r="DN1" s="507"/>
      <c r="DO1" s="507"/>
      <c r="DP1" s="507"/>
      <c r="DQ1" s="507"/>
      <c r="DR1" s="507"/>
      <c r="DS1" s="507"/>
      <c r="DT1" s="507"/>
      <c r="DU1" s="507"/>
      <c r="DV1" s="507"/>
      <c r="DW1" s="507"/>
      <c r="DX1" s="507"/>
      <c r="DY1" s="507"/>
      <c r="DZ1" s="507"/>
      <c r="EA1" s="507"/>
      <c r="EB1" s="507"/>
      <c r="EC1" s="507"/>
      <c r="ED1" s="507"/>
      <c r="EE1" s="507"/>
      <c r="EF1" s="507"/>
      <c r="EG1" s="507"/>
      <c r="EH1" s="507"/>
      <c r="EI1" s="507"/>
      <c r="EJ1" s="507"/>
      <c r="EK1" s="507"/>
      <c r="EL1" s="507"/>
      <c r="EM1" s="507"/>
      <c r="EN1" s="507"/>
      <c r="EO1" s="507"/>
      <c r="EP1" s="507"/>
      <c r="EQ1" s="507"/>
      <c r="ER1" s="507"/>
      <c r="ES1" s="507"/>
      <c r="ET1" s="507"/>
      <c r="EU1" s="507"/>
      <c r="EV1" s="507"/>
      <c r="EW1" s="507"/>
      <c r="EX1" s="507"/>
      <c r="EY1" s="507"/>
      <c r="EZ1" s="507"/>
      <c r="FA1" s="507"/>
      <c r="FB1" s="507"/>
      <c r="FC1" s="507"/>
      <c r="FD1" s="507"/>
      <c r="FE1" s="507"/>
      <c r="FF1" s="507"/>
      <c r="FG1" s="507"/>
      <c r="FH1" s="507"/>
      <c r="FI1" s="507"/>
      <c r="FJ1" s="507"/>
      <c r="FK1" s="507"/>
      <c r="FL1" s="507"/>
      <c r="FM1" s="507"/>
      <c r="FN1" s="507"/>
      <c r="FO1" s="507"/>
      <c r="FP1" s="507"/>
      <c r="FQ1" s="507"/>
      <c r="FR1" s="507"/>
      <c r="FS1" s="507"/>
      <c r="FT1" s="507"/>
      <c r="FU1" s="507"/>
      <c r="FV1" s="507"/>
      <c r="FW1" s="507"/>
      <c r="FX1" s="507"/>
      <c r="FY1" s="507"/>
      <c r="FZ1" s="507"/>
      <c r="GA1" s="507"/>
      <c r="GB1" s="507"/>
      <c r="GC1" s="507"/>
      <c r="GD1" s="507"/>
      <c r="GE1" s="507"/>
      <c r="GF1" s="507"/>
      <c r="GG1" s="507"/>
      <c r="GH1" s="507"/>
      <c r="GI1" s="507"/>
      <c r="GJ1" s="507"/>
      <c r="GK1" s="507"/>
      <c r="GL1" s="507"/>
      <c r="GM1" s="507"/>
      <c r="GN1" s="507"/>
      <c r="GO1" s="507"/>
      <c r="GP1" s="507"/>
      <c r="GQ1" s="507"/>
      <c r="GR1" s="507"/>
      <c r="GS1" s="507"/>
      <c r="GT1" s="507"/>
      <c r="GU1" s="507"/>
      <c r="GV1" s="507"/>
      <c r="GW1" s="507"/>
      <c r="GX1" s="507"/>
      <c r="GY1" s="507"/>
      <c r="GZ1" s="507"/>
      <c r="HA1" s="507"/>
      <c r="HB1" s="507"/>
      <c r="HC1" s="507"/>
      <c r="HD1" s="507"/>
      <c r="HE1" s="507"/>
      <c r="HF1" s="507"/>
      <c r="HG1" s="507"/>
      <c r="HH1" s="507"/>
      <c r="HI1" s="507"/>
      <c r="HJ1" s="507"/>
      <c r="HK1" s="507"/>
      <c r="HL1" s="507"/>
      <c r="HM1" s="507"/>
      <c r="HN1" s="507"/>
    </row>
    <row r="2" spans="1:222">
      <c r="C2" s="508" t="s">
        <v>108</v>
      </c>
      <c r="D2" s="508"/>
      <c r="E2" s="508" t="s">
        <v>148</v>
      </c>
      <c r="F2" s="508"/>
      <c r="G2" s="509" t="s">
        <v>110</v>
      </c>
      <c r="H2" s="509"/>
      <c r="I2" s="509" t="s">
        <v>149</v>
      </c>
      <c r="J2" s="509"/>
      <c r="K2" s="509" t="s">
        <v>150</v>
      </c>
      <c r="L2" s="509"/>
      <c r="M2" s="508" t="s">
        <v>108</v>
      </c>
      <c r="N2" s="508"/>
      <c r="O2" s="508" t="s">
        <v>148</v>
      </c>
      <c r="P2" s="508"/>
      <c r="Q2" s="509" t="s">
        <v>110</v>
      </c>
      <c r="R2" s="509"/>
      <c r="S2" s="509" t="s">
        <v>149</v>
      </c>
      <c r="T2" s="509"/>
      <c r="U2" s="509" t="s">
        <v>150</v>
      </c>
      <c r="V2" s="509"/>
      <c r="W2" s="508" t="s">
        <v>108</v>
      </c>
      <c r="X2" s="508"/>
      <c r="Y2" s="508" t="s">
        <v>148</v>
      </c>
      <c r="Z2" s="508"/>
      <c r="AA2" s="509" t="s">
        <v>110</v>
      </c>
      <c r="AB2" s="509"/>
      <c r="AC2" s="509" t="s">
        <v>149</v>
      </c>
      <c r="AD2" s="509"/>
      <c r="AE2" s="509" t="s">
        <v>150</v>
      </c>
      <c r="AF2" s="509"/>
      <c r="AG2" s="508"/>
      <c r="AH2" s="508"/>
      <c r="AI2" s="508"/>
      <c r="AJ2" s="508"/>
      <c r="AK2" s="508"/>
      <c r="AL2" s="508"/>
      <c r="AM2" s="508"/>
      <c r="AN2" s="508"/>
      <c r="AO2" s="508"/>
      <c r="AP2" s="508"/>
      <c r="AQ2" s="508"/>
      <c r="AR2" s="508"/>
      <c r="AS2" s="508"/>
      <c r="AT2" s="508"/>
      <c r="AU2" s="508"/>
      <c r="AV2" s="508"/>
      <c r="AW2" s="508"/>
      <c r="AX2" s="508"/>
      <c r="AY2" s="508"/>
      <c r="AZ2" s="508"/>
      <c r="BA2" s="508"/>
      <c r="BB2" s="508"/>
      <c r="BC2" s="508"/>
      <c r="BD2" s="508"/>
      <c r="BE2" s="508"/>
      <c r="BF2" s="508"/>
      <c r="BG2" s="508"/>
      <c r="BH2" s="508"/>
      <c r="BI2" s="508"/>
      <c r="BJ2" s="508"/>
      <c r="BK2" s="508"/>
      <c r="BL2" s="508"/>
      <c r="BM2" s="508"/>
      <c r="BN2" s="508"/>
      <c r="BO2" s="508"/>
      <c r="BP2" s="508"/>
      <c r="BQ2" s="508"/>
      <c r="BR2" s="508"/>
      <c r="BS2" s="508"/>
      <c r="BT2" s="508"/>
      <c r="BU2" s="508"/>
      <c r="BV2" s="508"/>
      <c r="BW2" s="508"/>
      <c r="BX2" s="508"/>
      <c r="BY2" s="508"/>
      <c r="BZ2" s="508"/>
      <c r="CA2" s="508"/>
      <c r="CB2" s="508"/>
      <c r="CC2" s="508"/>
      <c r="CD2" s="508"/>
      <c r="CE2" s="508"/>
      <c r="CF2" s="508"/>
      <c r="CG2" s="508"/>
      <c r="CH2" s="508"/>
      <c r="CI2" s="508"/>
      <c r="CJ2" s="508"/>
      <c r="CK2" s="508"/>
      <c r="CL2" s="508"/>
      <c r="CM2" s="508"/>
      <c r="CN2" s="508"/>
      <c r="CO2" s="508"/>
      <c r="CP2" s="508"/>
      <c r="CQ2" s="508"/>
      <c r="CR2" s="508"/>
      <c r="CS2" s="508"/>
      <c r="CT2" s="508"/>
      <c r="CU2" s="508"/>
      <c r="CV2" s="508"/>
      <c r="CW2" s="508"/>
      <c r="CX2" s="508"/>
      <c r="CY2" s="508"/>
      <c r="CZ2" s="508"/>
      <c r="DA2" s="508"/>
      <c r="DB2" s="508"/>
      <c r="DC2" s="508"/>
      <c r="DD2" s="508"/>
      <c r="DE2" s="508"/>
      <c r="DF2" s="508"/>
      <c r="DG2" s="508"/>
      <c r="DH2" s="508"/>
      <c r="DI2" s="508"/>
      <c r="DJ2" s="508"/>
      <c r="DK2" s="508"/>
      <c r="DL2" s="508"/>
      <c r="DM2" s="508"/>
      <c r="DN2" s="508"/>
      <c r="DO2" s="508"/>
      <c r="DP2" s="508"/>
      <c r="DQ2" s="508"/>
      <c r="DR2" s="508"/>
      <c r="DS2" s="508"/>
      <c r="DT2" s="508"/>
      <c r="DU2" s="508"/>
      <c r="DV2" s="508"/>
      <c r="DW2" s="508"/>
      <c r="DX2" s="508"/>
      <c r="DY2" s="508"/>
      <c r="DZ2" s="508"/>
      <c r="EA2" s="508"/>
      <c r="EB2" s="508"/>
      <c r="EC2" s="508"/>
      <c r="ED2" s="508"/>
      <c r="EE2" s="508"/>
      <c r="EF2" s="508"/>
      <c r="EG2" s="508"/>
      <c r="EH2" s="508"/>
      <c r="EI2" s="508"/>
      <c r="EJ2" s="508"/>
      <c r="EK2" s="508"/>
      <c r="EL2" s="508"/>
      <c r="EM2" s="508"/>
      <c r="EN2" s="508"/>
      <c r="EO2" s="508"/>
      <c r="EP2" s="508"/>
      <c r="EQ2" s="508"/>
      <c r="ER2" s="508"/>
      <c r="ES2" s="508"/>
      <c r="ET2" s="508"/>
      <c r="EU2" s="508"/>
      <c r="EV2" s="508"/>
      <c r="EW2" s="508"/>
      <c r="EX2" s="508"/>
      <c r="EY2" s="508"/>
      <c r="EZ2" s="508"/>
      <c r="FA2" s="508"/>
      <c r="FB2" s="508"/>
      <c r="FC2" s="508"/>
      <c r="FD2" s="508"/>
      <c r="FE2" s="508"/>
      <c r="FF2" s="508"/>
      <c r="FG2" s="508"/>
      <c r="FH2" s="508"/>
      <c r="FI2" s="508"/>
      <c r="FJ2" s="508"/>
      <c r="FK2" s="508"/>
      <c r="FL2" s="508"/>
      <c r="FM2" s="508"/>
      <c r="FN2" s="508"/>
      <c r="FO2" s="508"/>
      <c r="FP2" s="508"/>
      <c r="FQ2" s="508"/>
      <c r="FR2" s="508"/>
      <c r="FS2" s="508"/>
      <c r="FT2" s="508"/>
      <c r="FU2" s="508"/>
      <c r="FV2" s="508"/>
      <c r="FW2" s="508"/>
      <c r="FX2" s="508"/>
      <c r="FY2" s="508"/>
      <c r="FZ2" s="508"/>
      <c r="GA2" s="508"/>
      <c r="GB2" s="508"/>
      <c r="GC2" s="508"/>
      <c r="GD2" s="508"/>
      <c r="GE2" s="508"/>
      <c r="GF2" s="508"/>
      <c r="GG2" s="508"/>
      <c r="GH2" s="508"/>
      <c r="GI2" s="508"/>
      <c r="GJ2" s="508"/>
      <c r="GK2" s="508"/>
      <c r="GL2" s="508"/>
      <c r="GM2" s="508"/>
      <c r="GN2" s="508"/>
      <c r="GO2" s="508"/>
      <c r="GP2" s="508"/>
      <c r="GQ2" s="508"/>
      <c r="GR2" s="508"/>
      <c r="GS2" s="508"/>
      <c r="GT2" s="508"/>
      <c r="GU2" s="508"/>
      <c r="GV2" s="508"/>
      <c r="GW2" s="508"/>
      <c r="GX2" s="508"/>
      <c r="GY2" s="508"/>
      <c r="GZ2" s="508"/>
      <c r="HA2" s="508"/>
      <c r="HB2" s="508"/>
      <c r="HC2" s="508"/>
      <c r="HD2" s="508"/>
      <c r="HE2" s="508"/>
      <c r="HF2" s="508"/>
      <c r="HG2" s="508"/>
      <c r="HH2" s="508"/>
      <c r="HI2" s="508"/>
      <c r="HJ2" s="508"/>
      <c r="HK2" s="508"/>
      <c r="HL2" s="508"/>
      <c r="HM2" s="508"/>
      <c r="HN2" s="508"/>
    </row>
    <row r="3" spans="1:222">
      <c r="A3" s="30">
        <v>1990</v>
      </c>
      <c r="B3" s="56" t="s">
        <v>36</v>
      </c>
      <c r="C3" s="57" t="s">
        <v>140</v>
      </c>
      <c r="D3" s="57" t="s">
        <v>114</v>
      </c>
      <c r="E3" s="57" t="s">
        <v>140</v>
      </c>
      <c r="F3" s="57" t="s">
        <v>114</v>
      </c>
      <c r="G3" s="181" t="s">
        <v>140</v>
      </c>
      <c r="H3" s="181" t="s">
        <v>114</v>
      </c>
      <c r="I3" s="181" t="s">
        <v>140</v>
      </c>
      <c r="J3" s="181" t="s">
        <v>114</v>
      </c>
      <c r="K3" s="181" t="s">
        <v>140</v>
      </c>
      <c r="L3" s="181" t="s">
        <v>114</v>
      </c>
      <c r="M3" s="57" t="s">
        <v>140</v>
      </c>
      <c r="N3" s="57" t="s">
        <v>114</v>
      </c>
      <c r="O3" s="57" t="s">
        <v>140</v>
      </c>
      <c r="P3" s="57" t="s">
        <v>114</v>
      </c>
      <c r="Q3" s="181" t="s">
        <v>140</v>
      </c>
      <c r="R3" s="181" t="s">
        <v>114</v>
      </c>
      <c r="S3" s="181" t="s">
        <v>140</v>
      </c>
      <c r="T3" s="181" t="s">
        <v>114</v>
      </c>
      <c r="U3" s="181" t="s">
        <v>140</v>
      </c>
      <c r="V3" s="181" t="s">
        <v>114</v>
      </c>
      <c r="W3" s="57" t="s">
        <v>140</v>
      </c>
      <c r="X3" s="57" t="s">
        <v>114</v>
      </c>
      <c r="Y3" s="57" t="s">
        <v>140</v>
      </c>
      <c r="Z3" s="57" t="s">
        <v>114</v>
      </c>
      <c r="AA3" s="181" t="s">
        <v>140</v>
      </c>
      <c r="AB3" s="181" t="s">
        <v>114</v>
      </c>
      <c r="AC3" s="181" t="s">
        <v>140</v>
      </c>
      <c r="AD3" s="181" t="s">
        <v>114</v>
      </c>
      <c r="AE3" s="181" t="s">
        <v>140</v>
      </c>
      <c r="AF3" s="181" t="s">
        <v>114</v>
      </c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/>
      <c r="EE3" s="181"/>
      <c r="EF3" s="181"/>
      <c r="EG3" s="181"/>
      <c r="EH3" s="181"/>
      <c r="EI3" s="181"/>
      <c r="EJ3" s="181"/>
      <c r="EK3" s="181"/>
      <c r="EL3" s="181"/>
      <c r="EM3" s="181"/>
      <c r="EN3" s="181"/>
      <c r="EO3" s="181"/>
      <c r="EP3" s="181"/>
      <c r="EQ3" s="181"/>
      <c r="ER3" s="181"/>
      <c r="ES3" s="181"/>
      <c r="ET3" s="181"/>
      <c r="EU3" s="181"/>
      <c r="EV3" s="181"/>
      <c r="EW3" s="181"/>
      <c r="EX3" s="181"/>
      <c r="EY3" s="181"/>
      <c r="EZ3" s="181"/>
      <c r="FA3" s="181"/>
      <c r="FB3" s="181"/>
      <c r="FC3" s="181"/>
      <c r="FD3" s="181"/>
      <c r="FE3" s="181"/>
      <c r="FF3" s="181"/>
      <c r="FG3" s="181"/>
      <c r="FH3" s="181"/>
      <c r="FI3" s="181"/>
      <c r="FJ3" s="181"/>
      <c r="FK3" s="181"/>
      <c r="FL3" s="181"/>
      <c r="FM3" s="181"/>
      <c r="FN3" s="181"/>
      <c r="FO3" s="181"/>
      <c r="FP3" s="181"/>
      <c r="FQ3" s="181"/>
      <c r="FR3" s="181"/>
      <c r="FS3" s="181"/>
      <c r="FT3" s="181"/>
      <c r="FU3" s="181"/>
      <c r="FV3" s="181"/>
      <c r="FW3" s="181"/>
      <c r="FX3" s="181"/>
      <c r="FY3" s="181"/>
      <c r="FZ3" s="181"/>
      <c r="GA3" s="181"/>
      <c r="GB3" s="181"/>
      <c r="GC3" s="181"/>
      <c r="GD3" s="181"/>
      <c r="GE3" s="181"/>
      <c r="GF3" s="181"/>
      <c r="GG3" s="181"/>
      <c r="GH3" s="181"/>
      <c r="GI3" s="181"/>
      <c r="GJ3" s="181"/>
      <c r="GK3" s="181"/>
      <c r="GL3" s="181"/>
      <c r="GM3" s="181"/>
      <c r="GN3" s="181"/>
      <c r="GO3" s="181"/>
      <c r="GP3" s="181"/>
      <c r="GQ3" s="181"/>
      <c r="GR3" s="181"/>
      <c r="GS3" s="181"/>
      <c r="GT3" s="181"/>
      <c r="GU3" s="181"/>
      <c r="GV3" s="181"/>
      <c r="GW3" s="181"/>
      <c r="GX3" s="181"/>
      <c r="GY3" s="181"/>
      <c r="GZ3" s="181"/>
      <c r="HA3" s="181"/>
      <c r="HB3" s="181"/>
      <c r="HC3" s="181"/>
      <c r="HD3" s="181"/>
      <c r="HE3" s="181"/>
      <c r="HF3" s="181"/>
      <c r="HG3" s="181"/>
      <c r="HH3" s="181"/>
      <c r="HI3" s="181"/>
      <c r="HJ3" s="181"/>
      <c r="HK3" s="181"/>
      <c r="HL3" s="181"/>
      <c r="HM3" s="181"/>
      <c r="HN3" s="181"/>
    </row>
    <row r="4" spans="1:222">
      <c r="A4" s="30" t="s">
        <v>133</v>
      </c>
      <c r="B4" s="33" t="s">
        <v>32</v>
      </c>
      <c r="C4">
        <f>SUM('Prevalence data'!C4:C6)</f>
        <v>1510.0050436889128</v>
      </c>
      <c r="D4">
        <f>SUM('Prevalence data'!D4:D6)</f>
        <v>4.3763349661779328E-3</v>
      </c>
      <c r="E4">
        <f>SUM('Prevalence data'!E4:E6)</f>
        <v>129326.08305982333</v>
      </c>
      <c r="F4">
        <f>SUM('Prevalence data'!F4:F6)</f>
        <v>4.3763176233572653E-3</v>
      </c>
      <c r="G4">
        <f>SUM('Prevalence data'!G4:G6)</f>
        <v>6487.6219156932602</v>
      </c>
      <c r="H4">
        <f>SUM('Prevalence data'!H4:H6)</f>
        <v>5.6126434185186497E-4</v>
      </c>
      <c r="I4">
        <f>SUM('Prevalence data'!I4:I6)</f>
        <v>760.73730110547001</v>
      </c>
      <c r="J4">
        <f>SUM('Prevalence data'!J4:J6)</f>
        <v>9.0137240224711995E-4</v>
      </c>
      <c r="K4">
        <f>SUM('Prevalence data'!K4:K6)</f>
        <v>130086.82036092984</v>
      </c>
      <c r="L4">
        <f>SUM('Prevalence data'!L4:L6)</f>
        <v>4.1391991824381085E-3</v>
      </c>
      <c r="M4">
        <f>SUM('Prevalence data'!M4:M6)</f>
        <v>2268.6101577299319</v>
      </c>
      <c r="N4">
        <f>SUM('Prevalence data'!N4:N6)</f>
        <v>3.4752636503874224E-2</v>
      </c>
      <c r="O4">
        <f>SUM('Prevalence data'!O4:O6)</f>
        <v>190420.28544356322</v>
      </c>
      <c r="P4">
        <f>SUM('Prevalence data'!P4:P6)</f>
        <v>3.4752217276294829E-2</v>
      </c>
      <c r="Q4">
        <f>SUM('Prevalence data'!Q4:Q6)</f>
        <v>187607.28623720002</v>
      </c>
      <c r="R4">
        <f>SUM('Prevalence data'!R4:R6)</f>
        <v>1.6566051818529999E-2</v>
      </c>
      <c r="S4">
        <f>SUM('Prevalence data'!S4:S6)</f>
        <v>13690.777457779999</v>
      </c>
      <c r="T4">
        <f>SUM('Prevalence data'!T4:T6)</f>
        <v>1.5956777754529999E-2</v>
      </c>
      <c r="U4">
        <f>SUM('Prevalence data'!U4:U6)</f>
        <v>204111.06290134761</v>
      </c>
      <c r="V4">
        <f>SUM('Prevalence data'!V4:V6)</f>
        <v>2.74447558123872E-2</v>
      </c>
      <c r="W4">
        <f>SUM('Prevalence data'!W4:W6)</f>
        <v>81.155542625839999</v>
      </c>
      <c r="X4">
        <f>SUM('Prevalence data'!X4:X6)</f>
        <v>2.7242657954571451E-3</v>
      </c>
      <c r="Y4">
        <f>SUM('Prevalence data'!Y4:Y6)</f>
        <v>6613.2029253042911</v>
      </c>
      <c r="Z4">
        <f>SUM('Prevalence data'!Z4:Z6)</f>
        <v>2.724030890454243E-3</v>
      </c>
      <c r="AA4">
        <f>SUM('Prevalence data'!AA4:AA6)</f>
        <v>46176.971300005003</v>
      </c>
      <c r="AB4">
        <f>SUM('Prevalence data'!AB4:AB6)</f>
        <v>4.2030685377614004E-3</v>
      </c>
      <c r="AC4">
        <f>SUM('Prevalence data'!AC4:AC6)</f>
        <v>2348.2976402298</v>
      </c>
      <c r="AD4">
        <f>SUM('Prevalence data'!AD4:AD6)</f>
        <v>2.7952958603192002E-3</v>
      </c>
      <c r="AE4">
        <f>SUM('Prevalence data'!AE4:AE6)</f>
        <v>8961.5005655344503</v>
      </c>
      <c r="AF4">
        <f>SUM('Prevalence data'!AF4:AF6)</f>
        <v>2.76451304687949E-3</v>
      </c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4"/>
      <c r="BE4" s="214"/>
      <c r="BF4" s="214"/>
      <c r="BG4" s="214"/>
      <c r="BH4" s="214"/>
      <c r="BI4" s="214"/>
      <c r="BJ4" s="214"/>
      <c r="BK4" s="214"/>
      <c r="BL4" s="214"/>
      <c r="BM4" s="214"/>
      <c r="BN4" s="214"/>
      <c r="BO4" s="214"/>
      <c r="BP4" s="214"/>
      <c r="BQ4" s="214"/>
      <c r="BR4" s="214"/>
      <c r="BS4" s="214"/>
      <c r="BT4" s="214"/>
      <c r="BU4" s="214"/>
      <c r="BV4" s="214"/>
      <c r="BW4" s="214"/>
      <c r="BX4" s="214"/>
      <c r="BY4" s="214"/>
      <c r="BZ4" s="214"/>
      <c r="CA4" s="214"/>
      <c r="CB4" s="214"/>
      <c r="CC4" s="214"/>
      <c r="CD4" s="214"/>
      <c r="CE4" s="214"/>
      <c r="CF4" s="214"/>
      <c r="CG4" s="214"/>
      <c r="CH4" s="214"/>
      <c r="CI4" s="214"/>
      <c r="CJ4" s="214"/>
      <c r="CK4" s="214"/>
      <c r="CL4" s="214"/>
      <c r="CM4" s="214"/>
      <c r="CN4" s="214"/>
      <c r="CO4" s="214"/>
      <c r="CP4" s="214"/>
      <c r="CQ4" s="214"/>
      <c r="CR4" s="214"/>
      <c r="CS4" s="214"/>
      <c r="CT4" s="214"/>
      <c r="CU4" s="214"/>
      <c r="CV4" s="214"/>
      <c r="CW4" s="214"/>
      <c r="CX4" s="214"/>
      <c r="CY4" s="214"/>
      <c r="CZ4" s="214"/>
      <c r="DA4" s="214"/>
      <c r="DB4" s="214"/>
      <c r="DC4" s="214"/>
      <c r="DD4" s="214"/>
      <c r="DE4" s="214"/>
      <c r="DF4" s="214"/>
      <c r="DG4" s="214"/>
      <c r="DH4" s="214"/>
      <c r="DI4" s="214"/>
      <c r="DJ4" s="214"/>
      <c r="DK4" s="214"/>
      <c r="DL4" s="214"/>
      <c r="DM4" s="214"/>
      <c r="DN4" s="214"/>
      <c r="DO4" s="214"/>
      <c r="DP4" s="214"/>
      <c r="DQ4" s="214"/>
      <c r="DR4" s="214"/>
      <c r="DS4" s="214"/>
      <c r="DT4" s="214"/>
      <c r="DU4" s="214"/>
      <c r="DV4" s="214"/>
      <c r="DW4" s="214"/>
      <c r="DX4" s="214"/>
      <c r="DY4" s="214"/>
      <c r="DZ4" s="214"/>
      <c r="EA4" s="214"/>
      <c r="EB4" s="214"/>
      <c r="EC4" s="214"/>
      <c r="ED4" s="214"/>
      <c r="EE4" s="214"/>
      <c r="EF4" s="214"/>
      <c r="EG4" s="214"/>
      <c r="EH4" s="214"/>
      <c r="EI4" s="214"/>
      <c r="EJ4" s="214"/>
      <c r="EK4" s="214"/>
      <c r="EL4" s="214"/>
      <c r="EM4" s="214"/>
      <c r="EN4" s="214"/>
      <c r="EO4" s="214"/>
      <c r="EP4" s="214"/>
      <c r="EQ4" s="214"/>
      <c r="ER4" s="214"/>
      <c r="ES4" s="214"/>
      <c r="ET4" s="214"/>
      <c r="EU4" s="214"/>
      <c r="EV4" s="214"/>
      <c r="EW4" s="214"/>
      <c r="EX4" s="214"/>
      <c r="EY4" s="214"/>
      <c r="EZ4" s="214"/>
      <c r="FA4" s="214"/>
      <c r="FB4" s="214"/>
      <c r="FC4" s="214"/>
      <c r="FD4" s="214"/>
      <c r="FE4" s="214"/>
      <c r="FF4" s="214"/>
      <c r="FG4" s="214"/>
      <c r="FH4" s="214"/>
      <c r="FI4" s="214"/>
      <c r="FJ4" s="214"/>
      <c r="FK4" s="214"/>
      <c r="FL4" s="214"/>
      <c r="FM4" s="214"/>
      <c r="FN4" s="214"/>
      <c r="FO4" s="214"/>
      <c r="FP4" s="214"/>
      <c r="FQ4" s="214"/>
      <c r="FR4" s="214"/>
      <c r="FS4" s="214"/>
      <c r="FT4" s="214"/>
      <c r="FU4" s="214"/>
      <c r="FV4" s="214"/>
      <c r="FW4" s="214"/>
      <c r="FX4" s="214"/>
      <c r="FY4" s="214"/>
      <c r="FZ4" s="214"/>
      <c r="GA4" s="214"/>
      <c r="GB4" s="214"/>
      <c r="GC4" s="214"/>
      <c r="GD4" s="214"/>
      <c r="GE4" s="214"/>
      <c r="GF4" s="214"/>
      <c r="GG4" s="214"/>
      <c r="GH4" s="214"/>
      <c r="GI4" s="214"/>
      <c r="GJ4" s="214"/>
      <c r="GK4" s="214"/>
      <c r="GL4" s="214"/>
      <c r="GM4" s="214"/>
      <c r="GN4" s="214"/>
      <c r="GO4" s="214"/>
      <c r="GP4" s="214"/>
      <c r="GQ4" s="214"/>
      <c r="GR4" s="214"/>
      <c r="GS4" s="214"/>
      <c r="GT4" s="214"/>
      <c r="GU4" s="214"/>
      <c r="GV4" s="214"/>
      <c r="GW4" s="214"/>
      <c r="GX4" s="214"/>
      <c r="GY4" s="214"/>
      <c r="GZ4" s="214"/>
      <c r="HA4" s="214"/>
      <c r="HB4" s="214"/>
      <c r="HC4" s="214"/>
      <c r="HD4" s="214"/>
      <c r="HE4" s="214"/>
      <c r="HF4" s="214"/>
      <c r="HG4" s="214"/>
      <c r="HH4" s="214"/>
      <c r="HI4" s="214"/>
      <c r="HJ4" s="214"/>
      <c r="HK4" s="214"/>
      <c r="HL4" s="214"/>
      <c r="HM4" s="214"/>
      <c r="HN4" s="214"/>
    </row>
    <row r="5" spans="1:222">
      <c r="A5" s="30" t="s">
        <v>134</v>
      </c>
      <c r="B5" s="33" t="s">
        <v>33</v>
      </c>
      <c r="C5">
        <f>SUM('Prevalence data'!C7:C8)</f>
        <v>1160.4977551515999</v>
      </c>
      <c r="D5">
        <f>SUM('Prevalence data'!D7:D8)</f>
        <v>6.9075338339501594E-2</v>
      </c>
      <c r="E5">
        <f>SUM('Prevalence data'!E7:E8)</f>
        <v>76954.128203189408</v>
      </c>
      <c r="F5">
        <f>SUM('Prevalence data'!F7:F8)</f>
        <v>6.90746640372428E-2</v>
      </c>
      <c r="G5">
        <f>SUM('Prevalence data'!G7:G8)</f>
        <v>85839.160512600007</v>
      </c>
      <c r="H5">
        <f>SUM('Prevalence data'!H7:H8)</f>
        <v>1.0259760311579999E-2</v>
      </c>
      <c r="I5">
        <f>SUM('Prevalence data'!I7:I8)</f>
        <v>8198.1432353799992</v>
      </c>
      <c r="J5">
        <f>SUM('Prevalence data'!J7:J8)</f>
        <v>1.6102416299039999E-2</v>
      </c>
      <c r="K5">
        <f>SUM('Prevalence data'!K7:K8)</f>
        <v>85152.271438568205</v>
      </c>
      <c r="L5">
        <f>SUM('Prevalence data'!L7:L8)</f>
        <v>4.371458566337344E-2</v>
      </c>
      <c r="M5">
        <f>SUM('Prevalence data'!M7:M8)</f>
        <v>1009.321970171389</v>
      </c>
      <c r="N5">
        <f>SUM('Prevalence data'!N7:N8)</f>
        <v>6.3265463493679203E-2</v>
      </c>
      <c r="O5">
        <f>SUM('Prevalence data'!O7:O8)</f>
        <v>68216.733061653707</v>
      </c>
      <c r="P5">
        <f>SUM('Prevalence data'!P7:P8)</f>
        <v>6.3264903190694693E-2</v>
      </c>
      <c r="Q5">
        <f>SUM('Prevalence data'!Q7:Q8)</f>
        <v>257923.94820799999</v>
      </c>
      <c r="R5">
        <f>SUM('Prevalence data'!R7:R8)</f>
        <v>2.93101753061E-2</v>
      </c>
      <c r="S5">
        <f>SUM('Prevalence data'!S7:S8)</f>
        <v>16224.307733580001</v>
      </c>
      <c r="T5">
        <f>SUM('Prevalence data'!T7:T8)</f>
        <v>1.9404924053719998E-2</v>
      </c>
      <c r="U5">
        <f>SUM('Prevalence data'!U7:U8)</f>
        <v>84441.040795236098</v>
      </c>
      <c r="V5">
        <f>SUM('Prevalence data'!V7:V8)</f>
        <v>4.4140760027533199E-2</v>
      </c>
      <c r="W5">
        <f>SUM('Prevalence data'!W7:W8)</f>
        <v>94.5177051300915</v>
      </c>
      <c r="X5">
        <f>SUM('Prevalence data'!X7:X8)</f>
        <v>6.1339413087368299E-3</v>
      </c>
      <c r="Y5">
        <f>SUM('Prevalence data'!Y7:Y8)</f>
        <v>6455.1654379368592</v>
      </c>
      <c r="Z5">
        <f>SUM('Prevalence data'!Z7:Z8)</f>
        <v>6.1337521534907801E-3</v>
      </c>
      <c r="AA5">
        <f>SUM('Prevalence data'!AA7:AA8)</f>
        <v>173757.63003080001</v>
      </c>
      <c r="AB5">
        <f>SUM('Prevalence data'!AB7:AB8)</f>
        <v>2.0129582646010002E-2</v>
      </c>
      <c r="AC5">
        <f>SUM('Prevalence data'!AC7:AC8)</f>
        <v>10919.091604970001</v>
      </c>
      <c r="AD5">
        <f>SUM('Prevalence data'!AD7:AD8)</f>
        <v>1.3039808407320001E-2</v>
      </c>
      <c r="AE5">
        <f>SUM('Prevalence data'!AE7:AE8)</f>
        <v>17374.257042901649</v>
      </c>
      <c r="AF5">
        <f>SUM('Prevalence data'!AF7:AF8)</f>
        <v>9.0850306167210189E-3</v>
      </c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  <c r="BK5" s="214"/>
      <c r="BL5" s="214"/>
      <c r="BM5" s="214"/>
      <c r="BN5" s="214"/>
      <c r="BO5" s="214"/>
      <c r="BP5" s="214"/>
      <c r="BQ5" s="214"/>
      <c r="BR5" s="214"/>
      <c r="BS5" s="214"/>
      <c r="BT5" s="214"/>
      <c r="BU5" s="214"/>
      <c r="BV5" s="214"/>
      <c r="BW5" s="214"/>
      <c r="BX5" s="214"/>
      <c r="BY5" s="214"/>
      <c r="BZ5" s="214"/>
      <c r="CA5" s="214"/>
      <c r="CB5" s="214"/>
      <c r="CC5" s="214"/>
      <c r="CD5" s="214"/>
      <c r="CE5" s="214"/>
      <c r="CF5" s="214"/>
      <c r="CG5" s="214"/>
      <c r="CH5" s="214"/>
      <c r="CI5" s="214"/>
      <c r="CJ5" s="214"/>
      <c r="CK5" s="214"/>
      <c r="CL5" s="214"/>
      <c r="CM5" s="214"/>
      <c r="CN5" s="214"/>
      <c r="CO5" s="214"/>
      <c r="CP5" s="214"/>
      <c r="CQ5" s="214"/>
      <c r="CR5" s="214"/>
      <c r="CS5" s="214"/>
      <c r="CT5" s="214"/>
      <c r="CU5" s="214"/>
      <c r="CV5" s="214"/>
      <c r="CW5" s="214"/>
      <c r="CX5" s="214"/>
      <c r="CY5" s="214"/>
      <c r="CZ5" s="214"/>
      <c r="DA5" s="214"/>
      <c r="DB5" s="214"/>
      <c r="DC5" s="214"/>
      <c r="DD5" s="214"/>
      <c r="DE5" s="214"/>
      <c r="DF5" s="214"/>
      <c r="DG5" s="214"/>
      <c r="DH5" s="214"/>
      <c r="DI5" s="214"/>
      <c r="DJ5" s="214"/>
      <c r="DK5" s="214"/>
      <c r="DL5" s="214"/>
      <c r="DM5" s="214"/>
      <c r="DN5" s="214"/>
      <c r="DO5" s="214"/>
      <c r="DP5" s="214"/>
      <c r="DQ5" s="214"/>
      <c r="DR5" s="214"/>
      <c r="DS5" s="214"/>
      <c r="DT5" s="214"/>
      <c r="DU5" s="214"/>
      <c r="DV5" s="214"/>
      <c r="DW5" s="214"/>
      <c r="DX5" s="214"/>
      <c r="DY5" s="214"/>
      <c r="DZ5" s="214"/>
      <c r="EA5" s="214"/>
      <c r="EB5" s="214"/>
      <c r="EC5" s="214"/>
      <c r="ED5" s="214"/>
      <c r="EE5" s="214"/>
      <c r="EF5" s="214"/>
      <c r="EG5" s="214"/>
      <c r="EH5" s="214"/>
      <c r="EI5" s="214"/>
      <c r="EJ5" s="214"/>
      <c r="EK5" s="214"/>
      <c r="EL5" s="214"/>
      <c r="EM5" s="214"/>
      <c r="EN5" s="214"/>
      <c r="EO5" s="214"/>
      <c r="EP5" s="214"/>
      <c r="EQ5" s="214"/>
      <c r="ER5" s="214"/>
      <c r="ES5" s="214"/>
      <c r="ET5" s="214"/>
      <c r="EU5" s="214"/>
      <c r="EV5" s="214"/>
      <c r="EW5" s="214"/>
      <c r="EX5" s="214"/>
      <c r="EY5" s="214"/>
      <c r="EZ5" s="214"/>
      <c r="FA5" s="214"/>
      <c r="FB5" s="214"/>
      <c r="FC5" s="214"/>
      <c r="FD5" s="214"/>
      <c r="FE5" s="214"/>
      <c r="FF5" s="214"/>
      <c r="FG5" s="214"/>
      <c r="FH5" s="214"/>
      <c r="FI5" s="214"/>
      <c r="FJ5" s="214"/>
      <c r="FK5" s="214"/>
      <c r="FL5" s="214"/>
      <c r="FM5" s="214"/>
      <c r="FN5" s="214"/>
      <c r="FO5" s="214"/>
      <c r="FP5" s="214"/>
      <c r="FQ5" s="214"/>
      <c r="FR5" s="214"/>
      <c r="FS5" s="214"/>
      <c r="FT5" s="214"/>
      <c r="FU5" s="214"/>
      <c r="FV5" s="214"/>
      <c r="FW5" s="214"/>
      <c r="FX5" s="214"/>
      <c r="FY5" s="214"/>
      <c r="FZ5" s="214"/>
      <c r="GA5" s="214"/>
      <c r="GB5" s="214"/>
      <c r="GC5" s="214"/>
      <c r="GD5" s="214"/>
      <c r="GE5" s="214"/>
      <c r="GF5" s="214"/>
      <c r="GG5" s="214"/>
      <c r="GH5" s="214"/>
      <c r="GI5" s="214"/>
      <c r="GJ5" s="214"/>
      <c r="GK5" s="214"/>
      <c r="GL5" s="214"/>
      <c r="GM5" s="214"/>
      <c r="GN5" s="214"/>
      <c r="GO5" s="214"/>
      <c r="GP5" s="214"/>
      <c r="GQ5" s="214"/>
      <c r="GR5" s="214"/>
      <c r="GS5" s="214"/>
      <c r="GT5" s="214"/>
      <c r="GU5" s="214"/>
      <c r="GV5" s="214"/>
      <c r="GW5" s="214"/>
      <c r="GX5" s="214"/>
      <c r="GY5" s="214"/>
      <c r="GZ5" s="214"/>
      <c r="HA5" s="214"/>
      <c r="HB5" s="214"/>
      <c r="HC5" s="214"/>
      <c r="HD5" s="214"/>
      <c r="HE5" s="214"/>
      <c r="HF5" s="214"/>
      <c r="HG5" s="214"/>
      <c r="HH5" s="214"/>
      <c r="HI5" s="214"/>
      <c r="HJ5" s="214"/>
      <c r="HK5" s="214"/>
      <c r="HL5" s="214"/>
      <c r="HM5" s="214"/>
      <c r="HN5" s="214"/>
    </row>
    <row r="6" spans="1:222">
      <c r="A6" s="30" t="s">
        <v>135</v>
      </c>
      <c r="B6" s="33" t="s">
        <v>8</v>
      </c>
      <c r="C6">
        <f>'Prevalence data'!C9</f>
        <v>1487.5450040056</v>
      </c>
      <c r="D6">
        <f>'Prevalence data'!D9</f>
        <v>8.3414173005898803E-2</v>
      </c>
      <c r="E6">
        <f>'Prevalence data'!E9</f>
        <v>90197.241861260307</v>
      </c>
      <c r="F6">
        <f>'Prevalence data'!F9</f>
        <v>8.3417070983760999E-2</v>
      </c>
      <c r="G6">
        <f>'Prevalence data'!G9</f>
        <v>69935.569032300002</v>
      </c>
      <c r="H6">
        <f>'Prevalence data'!H9</f>
        <v>1.0359650020399999E-2</v>
      </c>
      <c r="I6">
        <f>'Prevalence data'!I9</f>
        <v>6624.1916261799997</v>
      </c>
      <c r="J6">
        <f>'Prevalence data'!J9</f>
        <v>7.9686612852400002E-3</v>
      </c>
      <c r="K6">
        <f>'Prevalence data'!K9</f>
        <v>96821.433487443996</v>
      </c>
      <c r="L6">
        <f>'Prevalence data'!L9</f>
        <v>5.23830384644371E-2</v>
      </c>
      <c r="M6">
        <f>'Prevalence data'!M9</f>
        <v>559.75955162316598</v>
      </c>
      <c r="N6">
        <f>'Prevalence data'!N9</f>
        <v>3.1108692155202001E-2</v>
      </c>
      <c r="O6">
        <f>'Prevalence data'!O9</f>
        <v>33939.593350725198</v>
      </c>
      <c r="P6">
        <f>'Prevalence data'!P9</f>
        <v>3.11085075249968E-2</v>
      </c>
      <c r="Q6">
        <f>'Prevalence data'!Q9</f>
        <v>114210.941949</v>
      </c>
      <c r="R6">
        <f>'Prevalence data'!R9</f>
        <v>1.6918190892400001E-2</v>
      </c>
      <c r="S6">
        <f>'Prevalence data'!S9</f>
        <v>7226.4128676999999</v>
      </c>
      <c r="T6">
        <f>'Prevalence data'!T9</f>
        <v>9.4230442567100007E-3</v>
      </c>
      <c r="U6">
        <f>'Prevalence data'!U9</f>
        <v>41166.006218429196</v>
      </c>
      <c r="V6">
        <f>'Prevalence data'!V9</f>
        <v>2.2153903934594401E-2</v>
      </c>
      <c r="W6">
        <f>'Prevalence data'!W9</f>
        <v>60.614980574139601</v>
      </c>
      <c r="X6">
        <f>'Prevalence data'!X9</f>
        <v>3.36269719448436E-3</v>
      </c>
      <c r="Y6">
        <f>'Prevalence data'!Y9</f>
        <v>3675.0099145588702</v>
      </c>
      <c r="Z6">
        <f>'Prevalence data'!Z9</f>
        <v>3.36247159947798E-3</v>
      </c>
      <c r="AA6">
        <f>'Prevalence data'!AA9</f>
        <v>114956.002373</v>
      </c>
      <c r="AB6">
        <f>'Prevalence data'!AB9</f>
        <v>1.7028548118299999E-2</v>
      </c>
      <c r="AC6">
        <f>'Prevalence data'!AC9</f>
        <v>8598.6818142400007</v>
      </c>
      <c r="AD6">
        <f>'Prevalence data'!AD9</f>
        <v>1.1183518778300001E-2</v>
      </c>
      <c r="AE6">
        <f>'Prevalence data'!AE9</f>
        <v>12273.6917287957</v>
      </c>
      <c r="AF6">
        <f>'Prevalence data'!AF9</f>
        <v>6.6025765429157399E-3</v>
      </c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14"/>
      <c r="CC6" s="214"/>
      <c r="CD6" s="214"/>
      <c r="CE6" s="214"/>
      <c r="CF6" s="214"/>
      <c r="CG6" s="214"/>
      <c r="CH6" s="214"/>
      <c r="CI6" s="214"/>
      <c r="CJ6" s="214"/>
      <c r="CK6" s="214"/>
      <c r="CL6" s="214"/>
      <c r="CM6" s="214"/>
      <c r="CN6" s="214"/>
      <c r="CO6" s="214"/>
      <c r="CP6" s="214"/>
      <c r="CQ6" s="214"/>
      <c r="CR6" s="214"/>
      <c r="CS6" s="214"/>
      <c r="CT6" s="214"/>
      <c r="CU6" s="214"/>
      <c r="CV6" s="214"/>
      <c r="CW6" s="214"/>
      <c r="CX6" s="214"/>
      <c r="CY6" s="214"/>
      <c r="CZ6" s="214"/>
      <c r="DA6" s="214"/>
      <c r="DB6" s="214"/>
      <c r="DC6" s="214"/>
      <c r="DD6" s="214"/>
      <c r="DE6" s="214"/>
      <c r="DF6" s="214"/>
      <c r="DG6" s="214"/>
      <c r="DH6" s="214"/>
      <c r="DI6" s="214"/>
      <c r="DJ6" s="214"/>
      <c r="DK6" s="214"/>
      <c r="DL6" s="214"/>
      <c r="DM6" s="214"/>
      <c r="DN6" s="214"/>
      <c r="DO6" s="214"/>
      <c r="DP6" s="214"/>
      <c r="DQ6" s="214"/>
      <c r="DR6" s="214"/>
      <c r="DS6" s="214"/>
      <c r="DT6" s="214"/>
      <c r="DU6" s="214"/>
      <c r="DV6" s="214"/>
      <c r="DW6" s="214"/>
      <c r="DX6" s="214"/>
      <c r="DY6" s="214"/>
      <c r="DZ6" s="214"/>
      <c r="EA6" s="214"/>
      <c r="EB6" s="214"/>
      <c r="EC6" s="214"/>
      <c r="ED6" s="214"/>
      <c r="EE6" s="214"/>
      <c r="EF6" s="214"/>
      <c r="EG6" s="214"/>
      <c r="EH6" s="214"/>
      <c r="EI6" s="214"/>
      <c r="EJ6" s="214"/>
      <c r="EK6" s="214"/>
      <c r="EL6" s="214"/>
      <c r="EM6" s="214"/>
      <c r="EN6" s="214"/>
      <c r="EO6" s="214"/>
      <c r="EP6" s="214"/>
      <c r="EQ6" s="214"/>
      <c r="ER6" s="214"/>
      <c r="ES6" s="214"/>
      <c r="ET6" s="214"/>
      <c r="EU6" s="214"/>
      <c r="EV6" s="214"/>
      <c r="EW6" s="214"/>
      <c r="EX6" s="214"/>
      <c r="EY6" s="214"/>
      <c r="EZ6" s="214"/>
      <c r="FA6" s="214"/>
      <c r="FB6" s="214"/>
      <c r="FC6" s="214"/>
      <c r="FD6" s="214"/>
      <c r="FE6" s="214"/>
      <c r="FF6" s="214"/>
      <c r="FG6" s="214"/>
      <c r="FH6" s="214"/>
      <c r="FI6" s="214"/>
      <c r="FJ6" s="214"/>
      <c r="FK6" s="214"/>
      <c r="FL6" s="214"/>
      <c r="FM6" s="214"/>
      <c r="FN6" s="214"/>
      <c r="FO6" s="214"/>
      <c r="FP6" s="214"/>
      <c r="FQ6" s="214"/>
      <c r="FR6" s="214"/>
      <c r="FS6" s="214"/>
      <c r="FT6" s="214"/>
      <c r="FU6" s="214"/>
      <c r="FV6" s="214"/>
      <c r="FW6" s="214"/>
      <c r="FX6" s="214"/>
      <c r="FY6" s="214"/>
      <c r="FZ6" s="214"/>
      <c r="GA6" s="214"/>
      <c r="GB6" s="214"/>
      <c r="GC6" s="214"/>
      <c r="GD6" s="214"/>
      <c r="GE6" s="214"/>
      <c r="GF6" s="214"/>
      <c r="GG6" s="214"/>
      <c r="GH6" s="214"/>
      <c r="GI6" s="214"/>
      <c r="GJ6" s="214"/>
      <c r="GK6" s="214"/>
      <c r="GL6" s="214"/>
      <c r="GM6" s="214"/>
      <c r="GN6" s="214"/>
      <c r="GO6" s="214"/>
      <c r="GP6" s="214"/>
      <c r="GQ6" s="214"/>
      <c r="GR6" s="214"/>
      <c r="GS6" s="214"/>
      <c r="GT6" s="214"/>
      <c r="GU6" s="214"/>
      <c r="GV6" s="214"/>
      <c r="GW6" s="214"/>
      <c r="GX6" s="214"/>
      <c r="GY6" s="214"/>
      <c r="GZ6" s="214"/>
      <c r="HA6" s="214"/>
      <c r="HB6" s="214"/>
      <c r="HC6" s="214"/>
      <c r="HD6" s="214"/>
      <c r="HE6" s="214"/>
      <c r="HF6" s="214"/>
      <c r="HG6" s="214"/>
      <c r="HH6" s="214"/>
      <c r="HI6" s="214"/>
      <c r="HJ6" s="214"/>
      <c r="HK6" s="214"/>
      <c r="HL6" s="214"/>
      <c r="HM6" s="214"/>
      <c r="HN6" s="214"/>
    </row>
    <row r="7" spans="1:222">
      <c r="A7" s="30" t="s">
        <v>136</v>
      </c>
      <c r="B7" s="33" t="s">
        <v>77</v>
      </c>
      <c r="C7">
        <f>SUM('Prevalence data'!C10:C14)</f>
        <v>4603.285345273398</v>
      </c>
      <c r="D7">
        <f>SUM('Prevalence data'!D10:D14)</f>
        <v>0.24793640107626461</v>
      </c>
      <c r="E7">
        <f>SUM('Prevalence data'!E10:E14)</f>
        <v>222796.60333532814</v>
      </c>
      <c r="F7">
        <f>SUM('Prevalence data'!F10:F14)</f>
        <v>0.24792494496129319</v>
      </c>
      <c r="G7">
        <f>SUM('Prevalence data'!G10:G14)</f>
        <v>156544.43887350001</v>
      </c>
      <c r="H7">
        <f>SUM('Prevalence data'!H10:H14)</f>
        <v>3.6994913990359993E-2</v>
      </c>
      <c r="I7">
        <f>SUM('Prevalence data'!I10:I14)</f>
        <v>15420.420608749999</v>
      </c>
      <c r="J7">
        <f>SUM('Prevalence data'!J10:J14)</f>
        <v>1.8378656589181301E-2</v>
      </c>
      <c r="K7">
        <f>SUM('Prevalence data'!K10:K14)</f>
        <v>238217.02394407688</v>
      </c>
      <c r="L7">
        <f>SUM('Prevalence data'!L10:L14)</f>
        <v>0.15986320227437639</v>
      </c>
      <c r="M7">
        <f>SUM('Prevalence data'!M10:M14)</f>
        <v>9754.1494620734447</v>
      </c>
      <c r="N7">
        <f>SUM('Prevalence data'!N10:N14)</f>
        <v>0.45312806237916337</v>
      </c>
      <c r="O7">
        <f>SUM('Prevalence data'!O10:O14)</f>
        <v>410888.85987423279</v>
      </c>
      <c r="P7">
        <f>SUM('Prevalence data'!P10:P14)</f>
        <v>0.45313081769715269</v>
      </c>
      <c r="Q7">
        <f>SUM('Prevalence data'!Q10:Q14)</f>
        <v>824622.73960299999</v>
      </c>
      <c r="R7">
        <f>SUM('Prevalence data'!R10:R14)</f>
        <v>0.24145647848169999</v>
      </c>
      <c r="S7">
        <f>SUM('Prevalence data'!S10:S14)</f>
        <v>46668.939295889999</v>
      </c>
      <c r="T7">
        <f>SUM('Prevalence data'!T10:T14)</f>
        <v>8.8000806166899995E-2</v>
      </c>
      <c r="U7">
        <f>SUM('Prevalence data'!U10:U14)</f>
        <v>457557.79917014192</v>
      </c>
      <c r="V7">
        <f>SUM('Prevalence data'!V10:V14)</f>
        <v>0.31941193677503887</v>
      </c>
      <c r="W7">
        <f>SUM('Prevalence data'!W10:W14)</f>
        <v>843.97180293718304</v>
      </c>
      <c r="X7">
        <f>SUM('Prevalence data'!X10:X14)</f>
        <v>3.8550662023984279E-2</v>
      </c>
      <c r="Y7">
        <f>SUM('Prevalence data'!Y10:Y14)</f>
        <v>35007.627941179024</v>
      </c>
      <c r="Z7">
        <f>SUM('Prevalence data'!Z10:Z14)</f>
        <v>3.8550990339018029E-2</v>
      </c>
      <c r="AA7">
        <f>SUM('Prevalence data'!AA10:AA14)</f>
        <v>624568.40054400009</v>
      </c>
      <c r="AB7">
        <f>SUM('Prevalence data'!AB10:AB14)</f>
        <v>0.17320793071349999</v>
      </c>
      <c r="AC7">
        <f>SUM('Prevalence data'!AC10:AC14)</f>
        <v>56631.253032349996</v>
      </c>
      <c r="AD7">
        <f>SUM('Prevalence data'!AD10:AD14)</f>
        <v>0.10500498715670001</v>
      </c>
      <c r="AE7">
        <f>SUM('Prevalence data'!AE10:AE14)</f>
        <v>91638.880973473206</v>
      </c>
      <c r="AF7">
        <f>SUM('Prevalence data'!AF10:AF14)</f>
        <v>6.3706199147949685E-2</v>
      </c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214"/>
      <c r="BJ7" s="214"/>
      <c r="BK7" s="214"/>
      <c r="BL7" s="214"/>
      <c r="BM7" s="214"/>
      <c r="BN7" s="214"/>
      <c r="BO7" s="214"/>
      <c r="BP7" s="214"/>
      <c r="BQ7" s="214"/>
      <c r="BR7" s="214"/>
      <c r="BS7" s="214"/>
      <c r="BT7" s="214"/>
      <c r="BU7" s="214"/>
      <c r="BV7" s="214"/>
      <c r="BW7" s="214"/>
      <c r="BX7" s="214"/>
      <c r="BY7" s="214"/>
      <c r="BZ7" s="214"/>
      <c r="CA7" s="214"/>
      <c r="CB7" s="214"/>
      <c r="CC7" s="214"/>
      <c r="CD7" s="214"/>
      <c r="CE7" s="214"/>
      <c r="CF7" s="214"/>
      <c r="CG7" s="214"/>
      <c r="CH7" s="214"/>
      <c r="CI7" s="214"/>
      <c r="CJ7" s="214"/>
      <c r="CK7" s="214"/>
      <c r="CL7" s="214"/>
      <c r="CM7" s="214"/>
      <c r="CN7" s="214"/>
      <c r="CO7" s="214"/>
      <c r="CP7" s="214"/>
      <c r="CQ7" s="214"/>
      <c r="CR7" s="214"/>
      <c r="CS7" s="214"/>
      <c r="CT7" s="214"/>
      <c r="CU7" s="214"/>
      <c r="CV7" s="214"/>
      <c r="CW7" s="214"/>
      <c r="CX7" s="214"/>
      <c r="CY7" s="214"/>
      <c r="CZ7" s="214"/>
      <c r="DA7" s="214"/>
      <c r="DB7" s="214"/>
      <c r="DC7" s="214"/>
      <c r="DD7" s="214"/>
      <c r="DE7" s="214"/>
      <c r="DF7" s="214"/>
      <c r="DG7" s="214"/>
      <c r="DH7" s="214"/>
      <c r="DI7" s="214"/>
      <c r="DJ7" s="214"/>
      <c r="DK7" s="214"/>
      <c r="DL7" s="214"/>
      <c r="DM7" s="214"/>
      <c r="DN7" s="214"/>
      <c r="DO7" s="214"/>
      <c r="DP7" s="214"/>
      <c r="DQ7" s="214"/>
      <c r="DR7" s="214"/>
      <c r="DS7" s="214"/>
      <c r="DT7" s="214"/>
      <c r="DU7" s="214"/>
      <c r="DV7" s="214"/>
      <c r="DW7" s="214"/>
      <c r="DX7" s="214"/>
      <c r="DY7" s="214"/>
      <c r="DZ7" s="214"/>
      <c r="EA7" s="214"/>
      <c r="EB7" s="214"/>
      <c r="EC7" s="214"/>
      <c r="ED7" s="214"/>
      <c r="EE7" s="214"/>
      <c r="EF7" s="214"/>
      <c r="EG7" s="214"/>
      <c r="EH7" s="214"/>
      <c r="EI7" s="214"/>
      <c r="EJ7" s="214"/>
      <c r="EK7" s="214"/>
      <c r="EL7" s="214"/>
      <c r="EM7" s="214"/>
      <c r="EN7" s="214"/>
      <c r="EO7" s="214"/>
      <c r="EP7" s="214"/>
      <c r="EQ7" s="214"/>
      <c r="ER7" s="214"/>
      <c r="ES7" s="214"/>
      <c r="ET7" s="214"/>
      <c r="EU7" s="214"/>
      <c r="EV7" s="214"/>
      <c r="EW7" s="214"/>
      <c r="EX7" s="214"/>
      <c r="EY7" s="214"/>
      <c r="EZ7" s="214"/>
      <c r="FA7" s="214"/>
      <c r="FB7" s="214"/>
      <c r="FC7" s="214"/>
      <c r="FD7" s="214"/>
      <c r="FE7" s="214"/>
      <c r="FF7" s="214"/>
      <c r="FG7" s="214"/>
      <c r="FH7" s="214"/>
      <c r="FI7" s="214"/>
      <c r="FJ7" s="214"/>
      <c r="FK7" s="214"/>
      <c r="FL7" s="214"/>
      <c r="FM7" s="214"/>
      <c r="FN7" s="214"/>
      <c r="FO7" s="214"/>
      <c r="FP7" s="214"/>
      <c r="FQ7" s="214"/>
      <c r="FR7" s="214"/>
      <c r="FS7" s="214"/>
      <c r="FT7" s="214"/>
      <c r="FU7" s="214"/>
      <c r="FV7" s="214"/>
      <c r="FW7" s="214"/>
      <c r="FX7" s="214"/>
      <c r="FY7" s="214"/>
      <c r="FZ7" s="214"/>
      <c r="GA7" s="214"/>
      <c r="GB7" s="214"/>
      <c r="GC7" s="214"/>
      <c r="GD7" s="214"/>
      <c r="GE7" s="214"/>
      <c r="GF7" s="214"/>
      <c r="GG7" s="214"/>
      <c r="GH7" s="214"/>
      <c r="GI7" s="214"/>
      <c r="GJ7" s="214"/>
      <c r="GK7" s="214"/>
      <c r="GL7" s="214"/>
      <c r="GM7" s="214"/>
      <c r="GN7" s="214"/>
      <c r="GO7" s="214"/>
      <c r="GP7" s="214"/>
      <c r="GQ7" s="214"/>
      <c r="GR7" s="214"/>
      <c r="GS7" s="214"/>
      <c r="GT7" s="214"/>
      <c r="GU7" s="214"/>
      <c r="GV7" s="214"/>
      <c r="GW7" s="214"/>
      <c r="GX7" s="214"/>
      <c r="GY7" s="214"/>
      <c r="GZ7" s="214"/>
      <c r="HA7" s="214"/>
      <c r="HB7" s="214"/>
      <c r="HC7" s="214"/>
      <c r="HD7" s="214"/>
      <c r="HE7" s="214"/>
      <c r="HF7" s="214"/>
      <c r="HG7" s="214"/>
      <c r="HH7" s="214"/>
      <c r="HI7" s="214"/>
      <c r="HJ7" s="214"/>
      <c r="HK7" s="214"/>
      <c r="HL7" s="214"/>
      <c r="HM7" s="214"/>
      <c r="HN7" s="214"/>
    </row>
    <row r="8" spans="1:222">
      <c r="A8" s="30" t="s">
        <v>137</v>
      </c>
      <c r="B8" s="33" t="s">
        <v>14</v>
      </c>
      <c r="C8">
        <f>'Prevalence data'!C15</f>
        <v>336.80433864309998</v>
      </c>
      <c r="D8">
        <f>'Prevalence data'!D15</f>
        <v>1.12523586203287E-2</v>
      </c>
      <c r="E8">
        <f>'Prevalence data'!E15</f>
        <v>10614.717735435601</v>
      </c>
      <c r="F8">
        <f>'Prevalence data'!F15</f>
        <v>1.12527536238016E-2</v>
      </c>
      <c r="G8">
        <f>'Prevalence data'!G15</f>
        <v>8267.4510290800008</v>
      </c>
      <c r="H8">
        <f>'Prevalence data'!H15</f>
        <v>3.87975628521E-3</v>
      </c>
      <c r="I8">
        <f>'Prevalence data'!I15</f>
        <v>894.24144965699998</v>
      </c>
      <c r="J8">
        <f>'Prevalence data'!J15</f>
        <v>2.2575110348100002E-3</v>
      </c>
      <c r="K8">
        <f>'Prevalence data'!K15</f>
        <v>11508.959185092401</v>
      </c>
      <c r="L8">
        <f>'Prevalence data'!L15</f>
        <v>8.5770559690185096E-3</v>
      </c>
      <c r="M8">
        <f>'Prevalence data'!M15</f>
        <v>5247.9136852065503</v>
      </c>
      <c r="N8">
        <f>'Prevalence data'!N15</f>
        <v>0.172537146128869</v>
      </c>
      <c r="O8">
        <f>'Prevalence data'!O15</f>
        <v>165384.33105712599</v>
      </c>
      <c r="P8">
        <f>'Prevalence data'!P15</f>
        <v>0.17253403084955499</v>
      </c>
      <c r="Q8">
        <f>'Prevalence data'!Q15</f>
        <v>246889.04928000001</v>
      </c>
      <c r="R8">
        <f>'Prevalence data'!R15</f>
        <v>0.11586025265200001</v>
      </c>
      <c r="S8">
        <f>'Prevalence data'!S15</f>
        <v>13963.068009299999</v>
      </c>
      <c r="T8">
        <f>'Prevalence data'!T15</f>
        <v>3.5251547361499998E-2</v>
      </c>
      <c r="U8">
        <f>'Prevalence data'!U15</f>
        <v>179347.39906639501</v>
      </c>
      <c r="V8">
        <f>'Prevalence data'!V15</f>
        <v>0.13216236109562801</v>
      </c>
      <c r="W8">
        <f>'Prevalence data'!W15</f>
        <v>405.96849812615602</v>
      </c>
      <c r="X8">
        <f>'Prevalence data'!X15</f>
        <v>1.33288733645871E-2</v>
      </c>
      <c r="Y8">
        <f>'Prevalence data'!Y15</f>
        <v>12794.0626307557</v>
      </c>
      <c r="Z8">
        <f>'Prevalence data'!Z15</f>
        <v>1.33288911815726E-2</v>
      </c>
      <c r="AA8">
        <f>'Prevalence data'!AA15</f>
        <v>136843.69920999999</v>
      </c>
      <c r="AB8">
        <f>'Prevalence data'!AB15</f>
        <v>6.4218099962899997E-2</v>
      </c>
      <c r="AC8">
        <f>'Prevalence data'!AC15</f>
        <v>13226.605241699999</v>
      </c>
      <c r="AD8">
        <f>'Prevalence data'!AD15</f>
        <v>3.3230493896000003E-2</v>
      </c>
      <c r="AE8">
        <f>'Prevalence data'!AE15</f>
        <v>26020.667872466202</v>
      </c>
      <c r="AF8">
        <f>'Prevalence data'!AF15</f>
        <v>1.92063999114407E-2</v>
      </c>
      <c r="AG8" s="214"/>
      <c r="AH8" s="214"/>
      <c r="AI8" s="214"/>
      <c r="AJ8" s="214"/>
      <c r="AK8" s="214"/>
      <c r="AL8" s="214"/>
      <c r="AM8" s="214"/>
      <c r="AN8" s="214"/>
      <c r="AO8" s="214"/>
      <c r="AP8" s="214"/>
      <c r="AQ8" s="214"/>
      <c r="AR8" s="214"/>
      <c r="AS8" s="214"/>
      <c r="AT8" s="214"/>
      <c r="AU8" s="214"/>
      <c r="AV8" s="214"/>
      <c r="AW8" s="214"/>
      <c r="AX8" s="214"/>
      <c r="AY8" s="214"/>
      <c r="AZ8" s="214"/>
      <c r="BA8" s="214"/>
      <c r="BB8" s="214"/>
      <c r="BC8" s="214"/>
      <c r="BD8" s="214"/>
      <c r="BE8" s="214"/>
      <c r="BF8" s="214"/>
      <c r="BG8" s="214"/>
      <c r="BH8" s="214"/>
      <c r="BI8" s="214"/>
      <c r="BJ8" s="214"/>
      <c r="BK8" s="214"/>
      <c r="BL8" s="214"/>
      <c r="BM8" s="214"/>
      <c r="BN8" s="214"/>
      <c r="BO8" s="214"/>
      <c r="BP8" s="214"/>
      <c r="BQ8" s="214"/>
      <c r="BR8" s="214"/>
      <c r="BS8" s="214"/>
      <c r="BT8" s="214"/>
      <c r="BU8" s="214"/>
      <c r="BV8" s="214"/>
      <c r="BW8" s="214"/>
      <c r="BX8" s="214"/>
      <c r="BY8" s="214"/>
      <c r="BZ8" s="214"/>
      <c r="CA8" s="214"/>
      <c r="CB8" s="214"/>
      <c r="CC8" s="214"/>
      <c r="CD8" s="214"/>
      <c r="CE8" s="214"/>
      <c r="CF8" s="214"/>
      <c r="CG8" s="214"/>
      <c r="CH8" s="214"/>
      <c r="CI8" s="214"/>
      <c r="CJ8" s="214"/>
      <c r="CK8" s="214"/>
      <c r="CL8" s="214"/>
      <c r="CM8" s="214"/>
      <c r="CN8" s="214"/>
      <c r="CO8" s="214"/>
      <c r="CP8" s="214"/>
      <c r="CQ8" s="214"/>
      <c r="CR8" s="214"/>
      <c r="CS8" s="214"/>
      <c r="CT8" s="214"/>
      <c r="CU8" s="214"/>
      <c r="CV8" s="214"/>
      <c r="CW8" s="214"/>
      <c r="CX8" s="214"/>
      <c r="CY8" s="214"/>
      <c r="CZ8" s="214"/>
      <c r="DA8" s="214"/>
      <c r="DB8" s="214"/>
      <c r="DC8" s="214"/>
      <c r="DD8" s="214"/>
      <c r="DE8" s="214"/>
      <c r="DF8" s="214"/>
      <c r="DG8" s="214"/>
      <c r="DH8" s="214"/>
      <c r="DI8" s="214"/>
      <c r="DJ8" s="214"/>
      <c r="DK8" s="214"/>
      <c r="DL8" s="214"/>
      <c r="DM8" s="214"/>
      <c r="DN8" s="214"/>
      <c r="DO8" s="214"/>
      <c r="DP8" s="214"/>
      <c r="DQ8" s="214"/>
      <c r="DR8" s="214"/>
      <c r="DS8" s="214"/>
      <c r="DT8" s="214"/>
      <c r="DU8" s="214"/>
      <c r="DV8" s="214"/>
      <c r="DW8" s="214"/>
      <c r="DX8" s="214"/>
      <c r="DY8" s="214"/>
      <c r="DZ8" s="214"/>
      <c r="EA8" s="214"/>
      <c r="EB8" s="214"/>
      <c r="EC8" s="214"/>
      <c r="ED8" s="214"/>
      <c r="EE8" s="214"/>
      <c r="EF8" s="214"/>
      <c r="EG8" s="214"/>
      <c r="EH8" s="214"/>
      <c r="EI8" s="214"/>
      <c r="EJ8" s="214"/>
      <c r="EK8" s="214"/>
      <c r="EL8" s="214"/>
      <c r="EM8" s="214"/>
      <c r="EN8" s="214"/>
      <c r="EO8" s="214"/>
      <c r="EP8" s="214"/>
      <c r="EQ8" s="214"/>
      <c r="ER8" s="214"/>
      <c r="ES8" s="214"/>
      <c r="ET8" s="214"/>
      <c r="EU8" s="214"/>
      <c r="EV8" s="214"/>
      <c r="EW8" s="214"/>
      <c r="EX8" s="214"/>
      <c r="EY8" s="214"/>
      <c r="EZ8" s="214"/>
      <c r="FA8" s="214"/>
      <c r="FB8" s="214"/>
      <c r="FC8" s="214"/>
      <c r="FD8" s="214"/>
      <c r="FE8" s="214"/>
      <c r="FF8" s="214"/>
      <c r="FG8" s="214"/>
      <c r="FH8" s="214"/>
      <c r="FI8" s="214"/>
      <c r="FJ8" s="214"/>
      <c r="FK8" s="214"/>
      <c r="FL8" s="214"/>
      <c r="FM8" s="214"/>
      <c r="FN8" s="214"/>
      <c r="FO8" s="214"/>
      <c r="FP8" s="214"/>
      <c r="FQ8" s="214"/>
      <c r="FR8" s="214"/>
      <c r="FS8" s="214"/>
      <c r="FT8" s="214"/>
      <c r="FU8" s="214"/>
      <c r="FV8" s="214"/>
      <c r="FW8" s="214"/>
      <c r="FX8" s="214"/>
      <c r="FY8" s="214"/>
      <c r="FZ8" s="214"/>
      <c r="GA8" s="214"/>
      <c r="GB8" s="214"/>
      <c r="GC8" s="214"/>
      <c r="GD8" s="214"/>
      <c r="GE8" s="214"/>
      <c r="GF8" s="214"/>
      <c r="GG8" s="214"/>
      <c r="GH8" s="214"/>
      <c r="GI8" s="214"/>
      <c r="GJ8" s="214"/>
      <c r="GK8" s="214"/>
      <c r="GL8" s="214"/>
      <c r="GM8" s="214"/>
      <c r="GN8" s="214"/>
      <c r="GO8" s="214"/>
      <c r="GP8" s="214"/>
      <c r="GQ8" s="214"/>
      <c r="GR8" s="214"/>
      <c r="GS8" s="214"/>
      <c r="GT8" s="214"/>
      <c r="GU8" s="214"/>
      <c r="GV8" s="214"/>
      <c r="GW8" s="214"/>
      <c r="GX8" s="214"/>
      <c r="GY8" s="214"/>
      <c r="GZ8" s="214"/>
      <c r="HA8" s="214"/>
      <c r="HB8" s="214"/>
      <c r="HC8" s="214"/>
      <c r="HD8" s="214"/>
      <c r="HE8" s="214"/>
      <c r="HF8" s="214"/>
      <c r="HG8" s="214"/>
      <c r="HH8" s="214"/>
      <c r="HI8" s="214"/>
      <c r="HJ8" s="214"/>
      <c r="HK8" s="214"/>
      <c r="HL8" s="214"/>
      <c r="HM8" s="214"/>
      <c r="HN8" s="214"/>
    </row>
    <row r="9" spans="1:222">
      <c r="A9" s="30" t="s">
        <v>138</v>
      </c>
      <c r="B9" s="33" t="s">
        <v>98</v>
      </c>
      <c r="C9">
        <f>SUM('Prevalence data'!C16:C19)</f>
        <v>608.94537387000014</v>
      </c>
      <c r="D9">
        <f>SUM('Prevalence data'!D16:D19)</f>
        <v>1.4118616030408459E-2</v>
      </c>
      <c r="E9">
        <f>SUM('Prevalence data'!E16:E19)</f>
        <v>13677.362294053959</v>
      </c>
      <c r="F9">
        <f>SUM('Prevalence data'!F16:F19)</f>
        <v>1.4121630932102862E-2</v>
      </c>
      <c r="G9">
        <f>SUM('Prevalence data'!G16:G19)</f>
        <v>14753.446953440001</v>
      </c>
      <c r="H9">
        <f>SUM('Prevalence data'!H16:H19)</f>
        <v>1.215271831181E-2</v>
      </c>
      <c r="I9">
        <f>SUM('Prevalence data'!I16:I19)</f>
        <v>1592.383128469</v>
      </c>
      <c r="J9">
        <f>SUM('Prevalence data'!J16:J19)</f>
        <v>5.4313233156519994E-3</v>
      </c>
      <c r="K9">
        <f>SUM('Prevalence data'!K16:K19)</f>
        <v>15269.74542252346</v>
      </c>
      <c r="L9">
        <f>SUM('Prevalence data'!L16:L19)</f>
        <v>1.1991253791688279E-2</v>
      </c>
      <c r="M9">
        <f>SUM('Prevalence data'!M16:M19)</f>
        <v>47879.883909964468</v>
      </c>
      <c r="N9">
        <f>SUM('Prevalence data'!N16:N19)</f>
        <v>1.0122985849302699</v>
      </c>
      <c r="O9">
        <f>SUM('Prevalence data'!O16:O19)</f>
        <v>926222.40241235099</v>
      </c>
      <c r="P9">
        <f>SUM('Prevalence data'!P16:P19)</f>
        <v>1.012217533394405</v>
      </c>
      <c r="Q9">
        <f>SUM('Prevalence data'!Q16:Q19)</f>
        <v>1081363.6707260001</v>
      </c>
      <c r="R9">
        <f>SUM('Prevalence data'!R16:R19)</f>
        <v>1.0348247771529999</v>
      </c>
      <c r="S9">
        <f>SUM('Prevalence data'!S16:S19)</f>
        <v>65557.470893599995</v>
      </c>
      <c r="T9">
        <f>SUM('Prevalence data'!T16:T19)</f>
        <v>0.2475483730228</v>
      </c>
      <c r="U9">
        <f>SUM('Prevalence data'!U16:U19)</f>
        <v>991779.87330592796</v>
      </c>
      <c r="V9">
        <f>SUM('Prevalence data'!V16:V19)</f>
        <v>0.83902321144793002</v>
      </c>
      <c r="W9">
        <f>SUM('Prevalence data'!W16:W19)</f>
        <v>3159.7773124940009</v>
      </c>
      <c r="X9">
        <f>SUM('Prevalence data'!X16:X19)</f>
        <v>6.7580214986664403E-2</v>
      </c>
      <c r="Y9">
        <f>SUM('Prevalence data'!Y16:Y19)</f>
        <v>62658.778849051298</v>
      </c>
      <c r="Z9">
        <f>SUM('Prevalence data'!Z16:Z19)</f>
        <v>6.7579621552611907E-2</v>
      </c>
      <c r="AA9">
        <f>SUM('Prevalence data'!AA16:AA19)</f>
        <v>456851.69592119998</v>
      </c>
      <c r="AB9">
        <f>SUM('Prevalence data'!AB16:AB19)</f>
        <v>0.42498724663550003</v>
      </c>
      <c r="AC9">
        <f>SUM('Prevalence data'!AC16:AC19)</f>
        <v>43358.601571840001</v>
      </c>
      <c r="AD9">
        <f>SUM('Prevalence data'!AD16:AD19)</f>
        <v>0.15866272343890001</v>
      </c>
      <c r="AE9">
        <f>SUM('Prevalence data'!AE16:AE19)</f>
        <v>106017.38042080919</v>
      </c>
      <c r="AF9">
        <f>SUM('Prevalence data'!AF16:AF19)</f>
        <v>8.8248361537834497E-2</v>
      </c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4"/>
      <c r="BQ9" s="214"/>
      <c r="BR9" s="214"/>
      <c r="BS9" s="214"/>
      <c r="BT9" s="214"/>
      <c r="BU9" s="214"/>
      <c r="BV9" s="214"/>
      <c r="BW9" s="214"/>
      <c r="BX9" s="214"/>
      <c r="BY9" s="214"/>
      <c r="BZ9" s="214"/>
      <c r="CA9" s="214"/>
      <c r="CB9" s="214"/>
      <c r="CC9" s="214"/>
      <c r="CD9" s="214"/>
      <c r="CE9" s="214"/>
      <c r="CF9" s="214"/>
      <c r="CG9" s="214"/>
      <c r="CH9" s="214"/>
      <c r="CI9" s="214"/>
      <c r="CJ9" s="214"/>
      <c r="CK9" s="214"/>
      <c r="CL9" s="214"/>
      <c r="CM9" s="214"/>
      <c r="CN9" s="214"/>
      <c r="CO9" s="214"/>
      <c r="CP9" s="214"/>
      <c r="CQ9" s="214"/>
      <c r="CR9" s="214"/>
      <c r="CS9" s="214"/>
      <c r="CT9" s="214"/>
      <c r="CU9" s="214"/>
      <c r="CV9" s="214"/>
      <c r="CW9" s="214"/>
      <c r="CX9" s="214"/>
      <c r="CY9" s="214"/>
      <c r="CZ9" s="214"/>
      <c r="DA9" s="214"/>
      <c r="DB9" s="214"/>
      <c r="DC9" s="214"/>
      <c r="DD9" s="214"/>
      <c r="DE9" s="214"/>
      <c r="DF9" s="214"/>
      <c r="DG9" s="214"/>
      <c r="DH9" s="214"/>
      <c r="DI9" s="214"/>
      <c r="DJ9" s="214"/>
      <c r="DK9" s="214"/>
      <c r="DL9" s="214"/>
      <c r="DM9" s="214"/>
      <c r="DN9" s="214"/>
      <c r="DO9" s="214"/>
      <c r="DP9" s="214"/>
      <c r="DQ9" s="214"/>
      <c r="DR9" s="214"/>
      <c r="DS9" s="214"/>
      <c r="DT9" s="214"/>
      <c r="DU9" s="214"/>
      <c r="DV9" s="214"/>
      <c r="DW9" s="214"/>
      <c r="DX9" s="214"/>
      <c r="DY9" s="214"/>
      <c r="DZ9" s="214"/>
      <c r="EA9" s="214"/>
      <c r="EB9" s="214"/>
      <c r="EC9" s="214"/>
      <c r="ED9" s="214"/>
      <c r="EE9" s="214"/>
      <c r="EF9" s="214"/>
      <c r="EG9" s="214"/>
      <c r="EH9" s="214"/>
      <c r="EI9" s="214"/>
      <c r="EJ9" s="214"/>
      <c r="EK9" s="214"/>
      <c r="EL9" s="214"/>
      <c r="EM9" s="214"/>
      <c r="EN9" s="214"/>
      <c r="EO9" s="214"/>
      <c r="EP9" s="214"/>
      <c r="EQ9" s="214"/>
      <c r="ER9" s="214"/>
      <c r="ES9" s="214"/>
      <c r="ET9" s="214"/>
      <c r="EU9" s="214"/>
      <c r="EV9" s="214"/>
      <c r="EW9" s="214"/>
      <c r="EX9" s="214"/>
      <c r="EY9" s="214"/>
      <c r="EZ9" s="214"/>
      <c r="FA9" s="214"/>
      <c r="FB9" s="214"/>
      <c r="FC9" s="214"/>
      <c r="FD9" s="214"/>
      <c r="FE9" s="214"/>
      <c r="FF9" s="214"/>
      <c r="FG9" s="214"/>
      <c r="FH9" s="214"/>
      <c r="FI9" s="214"/>
      <c r="FJ9" s="214"/>
      <c r="FK9" s="214"/>
      <c r="FL9" s="214"/>
      <c r="FM9" s="214"/>
      <c r="FN9" s="214"/>
      <c r="FO9" s="214"/>
      <c r="FP9" s="214"/>
      <c r="FQ9" s="214"/>
      <c r="FR9" s="214"/>
      <c r="FS9" s="214"/>
      <c r="FT9" s="214"/>
      <c r="FU9" s="214"/>
      <c r="FV9" s="214"/>
      <c r="FW9" s="214"/>
      <c r="FX9" s="214"/>
      <c r="FY9" s="214"/>
      <c r="FZ9" s="214"/>
      <c r="GA9" s="214"/>
      <c r="GB9" s="214"/>
      <c r="GC9" s="214"/>
      <c r="GD9" s="214"/>
      <c r="GE9" s="214"/>
      <c r="GF9" s="214"/>
      <c r="GG9" s="214"/>
      <c r="GH9" s="214"/>
      <c r="GI9" s="214"/>
      <c r="GJ9" s="214"/>
      <c r="GK9" s="214"/>
      <c r="GL9" s="214"/>
      <c r="GM9" s="214"/>
      <c r="GN9" s="214"/>
      <c r="GO9" s="214"/>
      <c r="GP9" s="214"/>
      <c r="GQ9" s="214"/>
      <c r="GR9" s="214"/>
      <c r="GS9" s="214"/>
      <c r="GT9" s="214"/>
      <c r="GU9" s="214"/>
      <c r="GV9" s="214"/>
      <c r="GW9" s="214"/>
      <c r="GX9" s="214"/>
      <c r="GY9" s="214"/>
      <c r="GZ9" s="214"/>
      <c r="HA9" s="214"/>
      <c r="HB9" s="214"/>
      <c r="HC9" s="214"/>
      <c r="HD9" s="214"/>
      <c r="HE9" s="214"/>
      <c r="HF9" s="214"/>
      <c r="HG9" s="214"/>
      <c r="HH9" s="214"/>
      <c r="HI9" s="214"/>
      <c r="HJ9" s="214"/>
      <c r="HK9" s="214"/>
      <c r="HL9" s="214"/>
      <c r="HM9" s="214"/>
      <c r="HN9" s="214"/>
    </row>
    <row r="10" spans="1:222">
      <c r="A10" s="30" t="s">
        <v>139</v>
      </c>
      <c r="B10" s="33" t="s">
        <v>19</v>
      </c>
      <c r="C10">
        <f>'Prevalence data'!C20</f>
        <v>9.7575136367752897</v>
      </c>
      <c r="D10">
        <f>'Prevalence data'!D20</f>
        <v>1.1328067404165801E-4</v>
      </c>
      <c r="E10">
        <f>'Prevalence data'!E20</f>
        <v>93.404018276406504</v>
      </c>
      <c r="F10">
        <f>'Prevalence data'!F20</f>
        <v>1.2669623636007001E-4</v>
      </c>
      <c r="G10">
        <f>'Prevalence data'!G20</f>
        <v>129.70472198799999</v>
      </c>
      <c r="H10">
        <f>'Prevalence data'!H20</f>
        <v>2.3464452116499999E-4</v>
      </c>
      <c r="I10">
        <f>'Prevalence data'!I20</f>
        <v>22.137771891</v>
      </c>
      <c r="J10">
        <f>'Prevalence data'!J20</f>
        <v>1.1548477396599999E-4</v>
      </c>
      <c r="K10">
        <f>'Prevalence data'!K20</f>
        <v>115.541790167362</v>
      </c>
      <c r="L10">
        <f>'Prevalence data'!L20</f>
        <v>1.24420552470139E-4</v>
      </c>
      <c r="M10">
        <f>'Prevalence data'!M20</f>
        <v>27753.5495340712</v>
      </c>
      <c r="N10">
        <f>'Prevalence data'!N20</f>
        <v>0.32213009418180399</v>
      </c>
      <c r="O10">
        <f>'Prevalence data'!O20</f>
        <v>236721.654028152</v>
      </c>
      <c r="P10">
        <f>'Prevalence data'!P20</f>
        <v>0.32089585658557102</v>
      </c>
      <c r="Q10">
        <f>'Prevalence data'!Q20</f>
        <v>219805.56491799999</v>
      </c>
      <c r="R10">
        <f>'Prevalence data'!R20</f>
        <v>0.39764293917600002</v>
      </c>
      <c r="S10">
        <f>'Prevalence data'!S20</f>
        <v>14700.072429600001</v>
      </c>
      <c r="T10">
        <f>'Prevalence data'!T20</f>
        <v>7.6926259251200002E-2</v>
      </c>
      <c r="U10">
        <f>'Prevalence data'!U20</f>
        <v>251421.72645772001</v>
      </c>
      <c r="V10">
        <f>'Prevalence data'!V20</f>
        <v>0.27060999707297301</v>
      </c>
      <c r="W10">
        <f>'Prevalence data'!W20</f>
        <v>1258.6523584809599</v>
      </c>
      <c r="X10">
        <f>'Prevalence data'!X20</f>
        <v>1.46095128071804E-2</v>
      </c>
      <c r="Y10">
        <f>'Prevalence data'!Y20</f>
        <v>11026.3862644898</v>
      </c>
      <c r="Z10">
        <f>'Prevalence data'!Z20</f>
        <v>1.4948141520528001E-2</v>
      </c>
      <c r="AA10">
        <f>'Prevalence data'!AA20</f>
        <v>83085.462335899996</v>
      </c>
      <c r="AB10">
        <f>'Prevalence data'!AB20</f>
        <v>0.150307149601</v>
      </c>
      <c r="AC10">
        <f>'Prevalence data'!AC20</f>
        <v>7922.4023889099999</v>
      </c>
      <c r="AD10">
        <f>'Prevalence data'!AD20</f>
        <v>4.1329717547800002E-2</v>
      </c>
      <c r="AE10">
        <f>'Prevalence data'!AE20</f>
        <v>18948.788653394899</v>
      </c>
      <c r="AF10">
        <f>'Prevalence data'!AF20</f>
        <v>2.0402413180614799E-2</v>
      </c>
      <c r="AG10" s="214"/>
      <c r="AH10" s="214"/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4"/>
      <c r="CH10" s="214"/>
      <c r="CI10" s="214"/>
      <c r="CJ10" s="214"/>
      <c r="CK10" s="214"/>
      <c r="CL10" s="214"/>
      <c r="CM10" s="214"/>
      <c r="CN10" s="214"/>
      <c r="CO10" s="214"/>
      <c r="CP10" s="214"/>
      <c r="CQ10" s="214"/>
      <c r="CR10" s="214"/>
      <c r="CS10" s="214"/>
      <c r="CT10" s="214"/>
      <c r="CU10" s="214"/>
      <c r="CV10" s="214"/>
      <c r="CW10" s="214"/>
      <c r="CX10" s="214"/>
      <c r="CY10" s="214"/>
      <c r="CZ10" s="214"/>
      <c r="DA10" s="214"/>
      <c r="DB10" s="214"/>
      <c r="DC10" s="214"/>
      <c r="DD10" s="214"/>
      <c r="DE10" s="214"/>
      <c r="DF10" s="214"/>
      <c r="DG10" s="214"/>
      <c r="DH10" s="214"/>
      <c r="DI10" s="214"/>
      <c r="DJ10" s="214"/>
      <c r="DK10" s="214"/>
      <c r="DL10" s="214"/>
      <c r="DM10" s="214"/>
      <c r="DN10" s="214"/>
      <c r="DO10" s="214"/>
      <c r="DP10" s="214"/>
      <c r="DQ10" s="214"/>
      <c r="DR10" s="214"/>
      <c r="DS10" s="214"/>
      <c r="DT10" s="214"/>
      <c r="DU10" s="214"/>
      <c r="DV10" s="214"/>
      <c r="DW10" s="214"/>
      <c r="DX10" s="214"/>
      <c r="DY10" s="214"/>
      <c r="DZ10" s="214"/>
      <c r="EA10" s="214"/>
      <c r="EB10" s="214"/>
      <c r="EC10" s="214"/>
      <c r="ED10" s="214"/>
      <c r="EE10" s="214"/>
      <c r="EF10" s="214"/>
      <c r="EG10" s="214"/>
      <c r="EH10" s="214"/>
      <c r="EI10" s="214"/>
      <c r="EJ10" s="214"/>
      <c r="EK10" s="214"/>
      <c r="EL10" s="214"/>
      <c r="EM10" s="214"/>
      <c r="EN10" s="214"/>
      <c r="EO10" s="214"/>
      <c r="EP10" s="214"/>
      <c r="EQ10" s="214"/>
      <c r="ER10" s="214"/>
      <c r="ES10" s="214"/>
      <c r="ET10" s="214"/>
      <c r="EU10" s="214"/>
      <c r="EV10" s="214"/>
      <c r="EW10" s="214"/>
      <c r="EX10" s="214"/>
      <c r="EY10" s="214"/>
      <c r="EZ10" s="214"/>
      <c r="FA10" s="214"/>
      <c r="FB10" s="214"/>
      <c r="FC10" s="214"/>
      <c r="FD10" s="214"/>
      <c r="FE10" s="214"/>
      <c r="FF10" s="214"/>
      <c r="FG10" s="214"/>
      <c r="FH10" s="214"/>
      <c r="FI10" s="214"/>
      <c r="FJ10" s="214"/>
      <c r="FK10" s="214"/>
      <c r="FL10" s="214"/>
      <c r="FM10" s="214"/>
      <c r="FN10" s="214"/>
      <c r="FO10" s="214"/>
      <c r="FP10" s="214"/>
      <c r="FQ10" s="214"/>
      <c r="FR10" s="214"/>
      <c r="FS10" s="214"/>
      <c r="FT10" s="214"/>
      <c r="FU10" s="214"/>
      <c r="FV10" s="214"/>
      <c r="FW10" s="214"/>
      <c r="FX10" s="214"/>
      <c r="FY10" s="214"/>
      <c r="FZ10" s="214"/>
      <c r="GA10" s="214"/>
      <c r="GB10" s="214"/>
      <c r="GC10" s="214"/>
      <c r="GD10" s="214"/>
      <c r="GE10" s="214"/>
      <c r="GF10" s="214"/>
      <c r="GG10" s="214"/>
      <c r="GH10" s="214"/>
      <c r="GI10" s="214"/>
      <c r="GJ10" s="214"/>
      <c r="GK10" s="214"/>
      <c r="GL10" s="214"/>
      <c r="GM10" s="214"/>
      <c r="GN10" s="214"/>
      <c r="GO10" s="214"/>
      <c r="GP10" s="214"/>
      <c r="GQ10" s="214"/>
      <c r="GR10" s="214"/>
      <c r="GS10" s="214"/>
      <c r="GT10" s="214"/>
      <c r="GU10" s="214"/>
      <c r="GV10" s="214"/>
      <c r="GW10" s="214"/>
      <c r="GX10" s="214"/>
      <c r="GY10" s="214"/>
      <c r="GZ10" s="214"/>
      <c r="HA10" s="214"/>
      <c r="HB10" s="214"/>
      <c r="HC10" s="214"/>
      <c r="HD10" s="214"/>
      <c r="HE10" s="214"/>
      <c r="HF10" s="214"/>
      <c r="HG10" s="214"/>
      <c r="HH10" s="214"/>
      <c r="HI10" s="214"/>
      <c r="HJ10" s="214"/>
      <c r="HK10" s="214"/>
      <c r="HL10" s="214"/>
      <c r="HM10" s="214"/>
      <c r="HN10" s="214"/>
    </row>
    <row r="11" spans="1:222">
      <c r="A11" s="30">
        <v>1991</v>
      </c>
      <c r="B11" s="56" t="s">
        <v>36</v>
      </c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1"/>
      <c r="CR11" s="181"/>
      <c r="CS11" s="181"/>
      <c r="CT11" s="181"/>
      <c r="CU11" s="181"/>
      <c r="CV11" s="181"/>
      <c r="CW11" s="181"/>
      <c r="CX11" s="181"/>
      <c r="CY11" s="181"/>
      <c r="CZ11" s="181"/>
      <c r="DA11" s="181"/>
      <c r="DB11" s="181"/>
      <c r="DC11" s="181"/>
      <c r="DD11" s="181"/>
      <c r="DE11" s="181"/>
      <c r="DF11" s="181"/>
      <c r="DG11" s="181"/>
      <c r="DH11" s="181"/>
      <c r="DI11" s="181"/>
      <c r="DJ11" s="181"/>
      <c r="DK11" s="181"/>
      <c r="DL11" s="181"/>
      <c r="DM11" s="181"/>
      <c r="DN11" s="181"/>
      <c r="DO11" s="181"/>
      <c r="DP11" s="181"/>
      <c r="DQ11" s="181"/>
      <c r="DR11" s="181"/>
      <c r="DS11" s="181"/>
      <c r="DT11" s="181"/>
      <c r="DU11" s="181"/>
      <c r="DV11" s="181"/>
      <c r="DW11" s="181"/>
      <c r="DX11" s="181"/>
      <c r="DY11" s="181"/>
      <c r="DZ11" s="181"/>
      <c r="EA11" s="181"/>
      <c r="EB11" s="181"/>
      <c r="EC11" s="181"/>
      <c r="ED11" s="181"/>
      <c r="EE11" s="181"/>
      <c r="EF11" s="181"/>
      <c r="EG11" s="181"/>
      <c r="EH11" s="181"/>
      <c r="EI11" s="181"/>
      <c r="EJ11" s="181"/>
      <c r="EK11" s="181"/>
      <c r="EL11" s="181"/>
      <c r="EM11" s="181"/>
      <c r="EN11" s="181"/>
      <c r="EO11" s="181"/>
      <c r="EP11" s="181"/>
      <c r="EQ11" s="181"/>
      <c r="ER11" s="181"/>
      <c r="ES11" s="181"/>
      <c r="ET11" s="181"/>
      <c r="EU11" s="181"/>
      <c r="EV11" s="181"/>
      <c r="EW11" s="181"/>
      <c r="EX11" s="181"/>
      <c r="EY11" s="181"/>
      <c r="EZ11" s="181"/>
      <c r="FA11" s="181"/>
      <c r="FB11" s="181"/>
      <c r="FC11" s="181"/>
      <c r="FD11" s="181"/>
      <c r="FE11" s="181"/>
      <c r="FF11" s="181"/>
      <c r="FG11" s="181"/>
      <c r="FH11" s="181"/>
      <c r="FI11" s="181"/>
      <c r="FJ11" s="181"/>
      <c r="FK11" s="181"/>
      <c r="FL11" s="181"/>
      <c r="FM11" s="181"/>
      <c r="FN11" s="181"/>
      <c r="FO11" s="181"/>
      <c r="FP11" s="181"/>
      <c r="FQ11" s="181"/>
      <c r="FR11" s="181"/>
      <c r="FS11" s="181"/>
      <c r="FT11" s="181"/>
      <c r="FU11" s="181"/>
      <c r="FV11" s="181"/>
      <c r="FW11" s="181"/>
      <c r="FX11" s="181"/>
      <c r="FY11" s="181"/>
      <c r="FZ11" s="181"/>
      <c r="GA11" s="181"/>
      <c r="GB11" s="181"/>
      <c r="GC11" s="181"/>
      <c r="GD11" s="181"/>
      <c r="GE11" s="181"/>
      <c r="GF11" s="181"/>
      <c r="GG11" s="181"/>
      <c r="GH11" s="181"/>
      <c r="GI11" s="181"/>
      <c r="GJ11" s="181"/>
      <c r="GK11" s="181"/>
      <c r="GL11" s="181"/>
      <c r="GM11" s="181"/>
      <c r="GN11" s="181"/>
      <c r="GO11" s="181"/>
      <c r="GP11" s="181"/>
      <c r="GQ11" s="181"/>
      <c r="GR11" s="181"/>
      <c r="GS11" s="181"/>
      <c r="GT11" s="181"/>
      <c r="GU11" s="181"/>
      <c r="GV11" s="181"/>
      <c r="GW11" s="181"/>
      <c r="GX11" s="181"/>
      <c r="GY11" s="181"/>
      <c r="GZ11" s="181"/>
      <c r="HA11" s="181"/>
      <c r="HB11" s="181"/>
      <c r="HC11" s="181"/>
      <c r="HD11" s="181"/>
      <c r="HE11" s="181"/>
      <c r="HF11" s="181"/>
      <c r="HG11" s="181"/>
      <c r="HH11" s="181"/>
      <c r="HI11" s="181"/>
      <c r="HJ11" s="181"/>
      <c r="HK11" s="181"/>
      <c r="HL11" s="181"/>
      <c r="HM11" s="181"/>
      <c r="HN11" s="181"/>
    </row>
    <row r="12" spans="1:222">
      <c r="A12" s="30" t="s">
        <v>133</v>
      </c>
      <c r="B12" s="33" t="s">
        <v>32</v>
      </c>
      <c r="C12">
        <f>SUM('Prevalence data'!C22:C24)</f>
        <v>2331.3889295803219</v>
      </c>
      <c r="D12">
        <f>SUM('Prevalence data'!D22:D24)</f>
        <v>6.9748920313528326E-3</v>
      </c>
      <c r="E12">
        <f>SUM('Prevalence data'!E22:E24)</f>
        <v>199626.88399609129</v>
      </c>
      <c r="F12">
        <f>SUM('Prevalence data'!F22:F24)</f>
        <v>6.9748638595367885E-3</v>
      </c>
      <c r="G12">
        <f>SUM('Prevalence data'!G22:G24)</f>
        <v>13003.1701452407</v>
      </c>
      <c r="H12">
        <f>SUM('Prevalence data'!H22:H24)</f>
        <v>1.0909488552902301E-3</v>
      </c>
      <c r="I12">
        <f>SUM('Prevalence data'!I22:I24)</f>
        <v>1658.0099224197597</v>
      </c>
      <c r="J12">
        <f>SUM('Prevalence data'!J22:J24)</f>
        <v>1.9061188876346999E-3</v>
      </c>
      <c r="K12">
        <f>SUM('Prevalence data'!K22:K24)</f>
        <v>201284.89391850753</v>
      </c>
      <c r="L12">
        <f>SUM('Prevalence data'!L22:L24)</f>
        <v>6.5582049017827151E-3</v>
      </c>
      <c r="M12">
        <f>SUM('Prevalence data'!M22:M24)</f>
        <v>2317.3442011042871</v>
      </c>
      <c r="N12">
        <f>SUM('Prevalence data'!N22:N24)</f>
        <v>3.4982588863011033E-2</v>
      </c>
      <c r="O12">
        <f>SUM('Prevalence data'!O22:O24)</f>
        <v>194477.09972958261</v>
      </c>
      <c r="P12">
        <f>SUM('Prevalence data'!P22:P24)</f>
        <v>3.4982240199072971E-2</v>
      </c>
      <c r="Q12">
        <f>SUM('Prevalence data'!Q22:Q24)</f>
        <v>192180.33220810001</v>
      </c>
      <c r="R12">
        <f>SUM('Prevalence data'!R22:R24)</f>
        <v>1.6497342295779999E-2</v>
      </c>
      <c r="S12">
        <f>SUM('Prevalence data'!S22:S24)</f>
        <v>14072.358690950001</v>
      </c>
      <c r="T12">
        <f>SUM('Prevalence data'!T22:T24)</f>
        <v>1.5930681814660001E-2</v>
      </c>
      <c r="U12">
        <f>SUM('Prevalence data'!U22:U24)</f>
        <v>208549.45842053511</v>
      </c>
      <c r="V12">
        <f>SUM('Prevalence data'!V22:V24)</f>
        <v>2.7516174557581909E-2</v>
      </c>
      <c r="W12">
        <f>SUM('Prevalence data'!W22:W24)</f>
        <v>84.687912875528298</v>
      </c>
      <c r="X12">
        <f>SUM('Prevalence data'!X22:X24)</f>
        <v>2.7985736197597209E-3</v>
      </c>
      <c r="Y12">
        <f>SUM('Prevalence data'!Y22:Y24)</f>
        <v>6898.1529152243202</v>
      </c>
      <c r="Z12">
        <f>SUM('Prevalence data'!Z22:Z24)</f>
        <v>2.79840031048261E-3</v>
      </c>
      <c r="AA12">
        <f>SUM('Prevalence data'!AA22:AA24)</f>
        <v>48059.924347043001</v>
      </c>
      <c r="AB12">
        <f>SUM('Prevalence data'!AB22:AB24)</f>
        <v>4.2530187794544002E-3</v>
      </c>
      <c r="AC12">
        <f>SUM('Prevalence data'!AC22:AC24)</f>
        <v>2440.0506397212002</v>
      </c>
      <c r="AD12">
        <f>SUM('Prevalence data'!AD22:AD24)</f>
        <v>2.8089693795895999E-3</v>
      </c>
      <c r="AE12">
        <f>SUM('Prevalence data'!AE22:AE24)</f>
        <v>9338.2035549489101</v>
      </c>
      <c r="AF12">
        <f>SUM('Prevalence data'!AF22:AF24)</f>
        <v>2.814023570920528E-3</v>
      </c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214"/>
      <c r="BB12" s="214"/>
      <c r="BC12" s="214"/>
      <c r="BD12" s="214"/>
      <c r="BE12" s="214"/>
      <c r="BF12" s="214"/>
      <c r="BG12" s="214"/>
      <c r="BH12" s="214"/>
      <c r="BI12" s="214"/>
      <c r="BJ12" s="214"/>
      <c r="BK12" s="214"/>
      <c r="BL12" s="214"/>
      <c r="BM12" s="214"/>
      <c r="BN12" s="214"/>
      <c r="BO12" s="214"/>
      <c r="BP12" s="214"/>
      <c r="BQ12" s="214"/>
      <c r="BR12" s="214"/>
      <c r="BS12" s="214"/>
      <c r="BT12" s="214"/>
      <c r="BU12" s="214"/>
      <c r="BV12" s="214"/>
      <c r="BW12" s="214"/>
      <c r="BX12" s="214"/>
      <c r="BY12" s="214"/>
      <c r="BZ12" s="214"/>
      <c r="CA12" s="214"/>
      <c r="CB12" s="214"/>
      <c r="CC12" s="214"/>
      <c r="CD12" s="214"/>
      <c r="CE12" s="214"/>
      <c r="CF12" s="214"/>
      <c r="CG12" s="214"/>
      <c r="CH12" s="214"/>
      <c r="CI12" s="214"/>
      <c r="CJ12" s="214"/>
      <c r="CK12" s="214"/>
      <c r="CL12" s="214"/>
      <c r="CM12" s="214"/>
      <c r="CN12" s="214"/>
      <c r="CO12" s="214"/>
      <c r="CP12" s="214"/>
      <c r="CQ12" s="214"/>
      <c r="CR12" s="214"/>
      <c r="CS12" s="214"/>
      <c r="CT12" s="214"/>
      <c r="CU12" s="214"/>
      <c r="CV12" s="214"/>
      <c r="CW12" s="214"/>
      <c r="CX12" s="214"/>
      <c r="CY12" s="214"/>
      <c r="CZ12" s="214"/>
      <c r="DA12" s="214"/>
      <c r="DB12" s="214"/>
      <c r="DC12" s="214"/>
      <c r="DD12" s="214"/>
      <c r="DE12" s="214"/>
      <c r="DF12" s="214"/>
      <c r="DG12" s="214"/>
      <c r="DH12" s="214"/>
      <c r="DI12" s="214"/>
      <c r="DJ12" s="214"/>
      <c r="DK12" s="214"/>
      <c r="DL12" s="214"/>
      <c r="DM12" s="214"/>
      <c r="DN12" s="214"/>
      <c r="DO12" s="214"/>
      <c r="DP12" s="214"/>
      <c r="DQ12" s="214"/>
      <c r="DR12" s="214"/>
      <c r="DS12" s="214"/>
      <c r="DT12" s="214"/>
      <c r="DU12" s="214"/>
      <c r="DV12" s="214"/>
      <c r="DW12" s="214"/>
      <c r="DX12" s="214"/>
      <c r="DY12" s="214"/>
      <c r="DZ12" s="214"/>
      <c r="EA12" s="214"/>
      <c r="EB12" s="214"/>
      <c r="EC12" s="214"/>
      <c r="ED12" s="214"/>
      <c r="EE12" s="214"/>
      <c r="EF12" s="214"/>
      <c r="EG12" s="214"/>
      <c r="EH12" s="214"/>
      <c r="EI12" s="214"/>
      <c r="EJ12" s="214"/>
      <c r="EK12" s="214"/>
      <c r="EL12" s="214"/>
      <c r="EM12" s="214"/>
      <c r="EN12" s="214"/>
      <c r="EO12" s="214"/>
      <c r="EP12" s="214"/>
      <c r="EQ12" s="214"/>
      <c r="ER12" s="214"/>
      <c r="ES12" s="214"/>
      <c r="ET12" s="214"/>
      <c r="EU12" s="214"/>
      <c r="EV12" s="214"/>
      <c r="EW12" s="214"/>
      <c r="EX12" s="214"/>
      <c r="EY12" s="214"/>
      <c r="EZ12" s="214"/>
      <c r="FA12" s="214"/>
      <c r="FB12" s="214"/>
      <c r="FC12" s="214"/>
      <c r="FD12" s="214"/>
      <c r="FE12" s="214"/>
      <c r="FF12" s="214"/>
      <c r="FG12" s="214"/>
      <c r="FH12" s="214"/>
      <c r="FI12" s="214"/>
      <c r="FJ12" s="214"/>
      <c r="FK12" s="214"/>
      <c r="FL12" s="214"/>
      <c r="FM12" s="214"/>
      <c r="FN12" s="214"/>
      <c r="FO12" s="214"/>
      <c r="FP12" s="214"/>
      <c r="FQ12" s="214"/>
      <c r="FR12" s="214"/>
      <c r="FS12" s="214"/>
      <c r="FT12" s="214"/>
      <c r="FU12" s="214"/>
      <c r="FV12" s="214"/>
      <c r="FW12" s="214"/>
      <c r="FX12" s="214"/>
      <c r="FY12" s="214"/>
      <c r="FZ12" s="214"/>
      <c r="GA12" s="214"/>
      <c r="GB12" s="214"/>
      <c r="GC12" s="214"/>
      <c r="GD12" s="214"/>
      <c r="GE12" s="214"/>
      <c r="GF12" s="214"/>
      <c r="GG12" s="214"/>
      <c r="GH12" s="214"/>
      <c r="GI12" s="214"/>
      <c r="GJ12" s="214"/>
      <c r="GK12" s="214"/>
      <c r="GL12" s="214"/>
      <c r="GM12" s="214"/>
      <c r="GN12" s="214"/>
      <c r="GO12" s="214"/>
      <c r="GP12" s="214"/>
      <c r="GQ12" s="214"/>
      <c r="GR12" s="214"/>
      <c r="GS12" s="214"/>
      <c r="GT12" s="214"/>
      <c r="GU12" s="214"/>
      <c r="GV12" s="214"/>
      <c r="GW12" s="214"/>
      <c r="GX12" s="214"/>
      <c r="GY12" s="214"/>
      <c r="GZ12" s="214"/>
      <c r="HA12" s="214"/>
      <c r="HB12" s="214"/>
      <c r="HC12" s="214"/>
      <c r="HD12" s="214"/>
      <c r="HE12" s="214"/>
      <c r="HF12" s="214"/>
      <c r="HG12" s="214"/>
      <c r="HH12" s="214"/>
      <c r="HI12" s="214"/>
      <c r="HJ12" s="214"/>
      <c r="HK12" s="214"/>
      <c r="HL12" s="214"/>
      <c r="HM12" s="214"/>
      <c r="HN12" s="214"/>
    </row>
    <row r="13" spans="1:222">
      <c r="A13" s="30" t="s">
        <v>134</v>
      </c>
      <c r="B13" s="33" t="s">
        <v>33</v>
      </c>
      <c r="C13">
        <f>SUM('Prevalence data'!C25:C26)</f>
        <v>1718.7805980404</v>
      </c>
      <c r="D13">
        <f>SUM('Prevalence data'!D25:D26)</f>
        <v>9.63568096296821E-2</v>
      </c>
      <c r="E13">
        <f>SUM('Prevalence data'!E25:E26)</f>
        <v>113898.7527225893</v>
      </c>
      <c r="F13">
        <f>SUM('Prevalence data'!F25:F26)</f>
        <v>9.6355066101912995E-2</v>
      </c>
      <c r="G13">
        <f>SUM('Prevalence data'!G25:G26)</f>
        <v>139536.82920910002</v>
      </c>
      <c r="H13">
        <f>SUM('Prevalence data'!H25:H26)</f>
        <v>1.6143958797379999E-2</v>
      </c>
      <c r="I13">
        <f>SUM('Prevalence data'!I25:I26)</f>
        <v>12737.41103499</v>
      </c>
      <c r="J13">
        <f>SUM('Prevalence data'!J25:J26)</f>
        <v>1.472166947718E-2</v>
      </c>
      <c r="K13">
        <f>SUM('Prevalence data'!K25:K26)</f>
        <v>126636.1637575778</v>
      </c>
      <c r="L13">
        <f>SUM('Prevalence data'!L25:L26)</f>
        <v>6.1767243432787701E-2</v>
      </c>
      <c r="M13">
        <f>SUM('Prevalence data'!M25:M26)</f>
        <v>1048.52435378878</v>
      </c>
      <c r="N13">
        <f>SUM('Prevalence data'!N25:N26)</f>
        <v>6.2519640442350505E-2</v>
      </c>
      <c r="O13">
        <f>SUM('Prevalence data'!O25:O26)</f>
        <v>70858.247953976505</v>
      </c>
      <c r="P13">
        <f>SUM('Prevalence data'!P25:P26)</f>
        <v>6.2518968027390001E-2</v>
      </c>
      <c r="Q13">
        <f>SUM('Prevalence data'!Q25:Q26)</f>
        <v>266824.32931599999</v>
      </c>
      <c r="R13">
        <f>SUM('Prevalence data'!R25:R26)</f>
        <v>2.93307967814E-2</v>
      </c>
      <c r="S13">
        <f>SUM('Prevalence data'!S25:S26)</f>
        <v>16777.62891499</v>
      </c>
      <c r="T13">
        <f>SUM('Prevalence data'!T25:T26)</f>
        <v>1.9314774796559998E-2</v>
      </c>
      <c r="U13">
        <f>SUM('Prevalence data'!U25:U26)</f>
        <v>87635.876868970197</v>
      </c>
      <c r="V13">
        <f>SUM('Prevalence data'!V25:V26)</f>
        <v>4.3792855048370202E-2</v>
      </c>
      <c r="W13">
        <f>SUM('Prevalence data'!W25:W26)</f>
        <v>100.10030573750259</v>
      </c>
      <c r="X13">
        <f>SUM('Prevalence data'!X25:X26)</f>
        <v>6.1989834122234098E-3</v>
      </c>
      <c r="Y13">
        <f>SUM('Prevalence data'!Y25:Y26)</f>
        <v>6835.2494350224406</v>
      </c>
      <c r="Z13">
        <f>SUM('Prevalence data'!Z25:Z26)</f>
        <v>6.19877109676336E-3</v>
      </c>
      <c r="AA13">
        <f>SUM('Prevalence data'!AA25:AA26)</f>
        <v>182520.51492789999</v>
      </c>
      <c r="AB13">
        <f>SUM('Prevalence data'!AB25:AB26)</f>
        <v>2.04498529871E-2</v>
      </c>
      <c r="AC13">
        <f>SUM('Prevalence data'!AC25:AC26)</f>
        <v>11468.15836972</v>
      </c>
      <c r="AD13">
        <f>SUM('Prevalence data'!AD25:AD26)</f>
        <v>1.3173651821619999E-2</v>
      </c>
      <c r="AE13">
        <f>SUM('Prevalence data'!AE25:AE26)</f>
        <v>18303.4078047494</v>
      </c>
      <c r="AF13">
        <f>SUM('Prevalence data'!AF25:AF26)</f>
        <v>9.1512616106509508E-3</v>
      </c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  <c r="BQ13" s="214"/>
      <c r="BR13" s="214"/>
      <c r="BS13" s="214"/>
      <c r="BT13" s="214"/>
      <c r="BU13" s="214"/>
      <c r="BV13" s="214"/>
      <c r="BW13" s="214"/>
      <c r="BX13" s="214"/>
      <c r="BY13" s="214"/>
      <c r="BZ13" s="214"/>
      <c r="CA13" s="214"/>
      <c r="CB13" s="214"/>
      <c r="CC13" s="214"/>
      <c r="CD13" s="214"/>
      <c r="CE13" s="214"/>
      <c r="CF13" s="214"/>
      <c r="CG13" s="214"/>
      <c r="CH13" s="214"/>
      <c r="CI13" s="214"/>
      <c r="CJ13" s="214"/>
      <c r="CK13" s="214"/>
      <c r="CL13" s="214"/>
      <c r="CM13" s="214"/>
      <c r="CN13" s="214"/>
      <c r="CO13" s="214"/>
      <c r="CP13" s="214"/>
      <c r="CQ13" s="214"/>
      <c r="CR13" s="214"/>
      <c r="CS13" s="214"/>
      <c r="CT13" s="214"/>
      <c r="CU13" s="214"/>
      <c r="CV13" s="214"/>
      <c r="CW13" s="214"/>
      <c r="CX13" s="214"/>
      <c r="CY13" s="214"/>
      <c r="CZ13" s="214"/>
      <c r="DA13" s="214"/>
      <c r="DB13" s="214"/>
      <c r="DC13" s="214"/>
      <c r="DD13" s="214"/>
      <c r="DE13" s="214"/>
      <c r="DF13" s="214"/>
      <c r="DG13" s="214"/>
      <c r="DH13" s="214"/>
      <c r="DI13" s="214"/>
      <c r="DJ13" s="214"/>
      <c r="DK13" s="214"/>
      <c r="DL13" s="214"/>
      <c r="DM13" s="214"/>
      <c r="DN13" s="214"/>
      <c r="DO13" s="214"/>
      <c r="DP13" s="214"/>
      <c r="DQ13" s="214"/>
      <c r="DR13" s="214"/>
      <c r="DS13" s="214"/>
      <c r="DT13" s="214"/>
      <c r="DU13" s="214"/>
      <c r="DV13" s="214"/>
      <c r="DW13" s="214"/>
      <c r="DX13" s="214"/>
      <c r="DY13" s="214"/>
      <c r="DZ13" s="214"/>
      <c r="EA13" s="214"/>
      <c r="EB13" s="214"/>
      <c r="EC13" s="214"/>
      <c r="ED13" s="214"/>
      <c r="EE13" s="214"/>
      <c r="EF13" s="214"/>
      <c r="EG13" s="214"/>
      <c r="EH13" s="214"/>
      <c r="EI13" s="214"/>
      <c r="EJ13" s="214"/>
      <c r="EK13" s="214"/>
      <c r="EL13" s="214"/>
      <c r="EM13" s="214"/>
      <c r="EN13" s="214"/>
      <c r="EO13" s="214"/>
      <c r="EP13" s="214"/>
      <c r="EQ13" s="214"/>
      <c r="ER13" s="214"/>
      <c r="ES13" s="214"/>
      <c r="ET13" s="214"/>
      <c r="EU13" s="214"/>
      <c r="EV13" s="214"/>
      <c r="EW13" s="214"/>
      <c r="EX13" s="214"/>
      <c r="EY13" s="214"/>
      <c r="EZ13" s="214"/>
      <c r="FA13" s="214"/>
      <c r="FB13" s="214"/>
      <c r="FC13" s="214"/>
      <c r="FD13" s="214"/>
      <c r="FE13" s="214"/>
      <c r="FF13" s="214"/>
      <c r="FG13" s="214"/>
      <c r="FH13" s="214"/>
      <c r="FI13" s="214"/>
      <c r="FJ13" s="214"/>
      <c r="FK13" s="214"/>
      <c r="FL13" s="214"/>
      <c r="FM13" s="214"/>
      <c r="FN13" s="214"/>
      <c r="FO13" s="214"/>
      <c r="FP13" s="214"/>
      <c r="FQ13" s="214"/>
      <c r="FR13" s="214"/>
      <c r="FS13" s="214"/>
      <c r="FT13" s="214"/>
      <c r="FU13" s="214"/>
      <c r="FV13" s="214"/>
      <c r="FW13" s="214"/>
      <c r="FX13" s="214"/>
      <c r="FY13" s="214"/>
      <c r="FZ13" s="214"/>
      <c r="GA13" s="214"/>
      <c r="GB13" s="214"/>
      <c r="GC13" s="214"/>
      <c r="GD13" s="214"/>
      <c r="GE13" s="214"/>
      <c r="GF13" s="214"/>
      <c r="GG13" s="214"/>
      <c r="GH13" s="214"/>
      <c r="GI13" s="214"/>
      <c r="GJ13" s="214"/>
      <c r="GK13" s="214"/>
      <c r="GL13" s="214"/>
      <c r="GM13" s="214"/>
      <c r="GN13" s="214"/>
      <c r="GO13" s="214"/>
      <c r="GP13" s="214"/>
      <c r="GQ13" s="214"/>
      <c r="GR13" s="214"/>
      <c r="GS13" s="214"/>
      <c r="GT13" s="214"/>
      <c r="GU13" s="214"/>
      <c r="GV13" s="214"/>
      <c r="GW13" s="214"/>
      <c r="GX13" s="214"/>
      <c r="GY13" s="214"/>
      <c r="GZ13" s="214"/>
      <c r="HA13" s="214"/>
      <c r="HB13" s="214"/>
      <c r="HC13" s="214"/>
      <c r="HD13" s="214"/>
      <c r="HE13" s="214"/>
      <c r="HF13" s="214"/>
      <c r="HG13" s="214"/>
      <c r="HH13" s="214"/>
      <c r="HI13" s="214"/>
      <c r="HJ13" s="214"/>
      <c r="HK13" s="214"/>
      <c r="HL13" s="214"/>
      <c r="HM13" s="214"/>
      <c r="HN13" s="214"/>
    </row>
    <row r="14" spans="1:222">
      <c r="A14" s="30" t="s">
        <v>135</v>
      </c>
      <c r="B14" s="33" t="s">
        <v>8</v>
      </c>
      <c r="C14">
        <f>'Prevalence data'!C27</f>
        <v>2288.0204106299002</v>
      </c>
      <c r="D14">
        <f>'Prevalence data'!D27</f>
        <v>0.118707013932647</v>
      </c>
      <c r="E14">
        <f>'Prevalence data'!E27</f>
        <v>138719.68471433601</v>
      </c>
      <c r="F14">
        <f>'Prevalence data'!F27</f>
        <v>0.11870852792503001</v>
      </c>
      <c r="G14">
        <f>'Prevalence data'!G27</f>
        <v>114125.35937799999</v>
      </c>
      <c r="H14">
        <f>'Prevalence data'!H27</f>
        <v>1.6357581894700001E-2</v>
      </c>
      <c r="I14">
        <f>'Prevalence data'!I27</f>
        <v>10448.0098653</v>
      </c>
      <c r="J14">
        <f>'Prevalence data'!J27</f>
        <v>1.3145486456199999E-2</v>
      </c>
      <c r="K14">
        <f>'Prevalence data'!K27</f>
        <v>149167.694579665</v>
      </c>
      <c r="L14">
        <f>'Prevalence data'!L27</f>
        <v>7.5938824047996401E-2</v>
      </c>
      <c r="M14">
        <f>'Prevalence data'!M27</f>
        <v>578.91202987743395</v>
      </c>
      <c r="N14">
        <f>'Prevalence data'!N27</f>
        <v>2.98657339231524E-2</v>
      </c>
      <c r="O14">
        <f>'Prevalence data'!O27</f>
        <v>35098.094484342</v>
      </c>
      <c r="P14">
        <f>'Prevalence data'!P27</f>
        <v>2.9865629296673302E-2</v>
      </c>
      <c r="Q14">
        <f>'Prevalence data'!Q27</f>
        <v>117733.073213</v>
      </c>
      <c r="R14">
        <f>'Prevalence data'!R27</f>
        <v>1.6874706386399999E-2</v>
      </c>
      <c r="S14">
        <f>'Prevalence data'!S27</f>
        <v>7460.3261830700003</v>
      </c>
      <c r="T14">
        <f>'Prevalence data'!T27</f>
        <v>9.3785696461199993E-3</v>
      </c>
      <c r="U14">
        <f>'Prevalence data'!U27</f>
        <v>42558.420667408398</v>
      </c>
      <c r="V14">
        <f>'Prevalence data'!V27</f>
        <v>2.1590271335516002E-2</v>
      </c>
      <c r="W14">
        <f>'Prevalence data'!W27</f>
        <v>64.326187972565506</v>
      </c>
      <c r="X14">
        <f>'Prevalence data'!X27</f>
        <v>3.3117309904248499E-3</v>
      </c>
      <c r="Y14">
        <f>'Prevalence data'!Y27</f>
        <v>3899.8287317302002</v>
      </c>
      <c r="Z14">
        <f>'Prevalence data'!Z27</f>
        <v>3.3116185002270001E-3</v>
      </c>
      <c r="AA14">
        <f>'Prevalence data'!AA27</f>
        <v>121018.61423599999</v>
      </c>
      <c r="AB14">
        <f>'Prevalence data'!AB27</f>
        <v>1.7345617463999999E-2</v>
      </c>
      <c r="AC14">
        <f>'Prevalence data'!AC27</f>
        <v>9052.1309124100007</v>
      </c>
      <c r="AD14">
        <f>'Prevalence data'!AD27</f>
        <v>1.1342400194000001E-2</v>
      </c>
      <c r="AE14">
        <f>'Prevalence data'!AE27</f>
        <v>12951.9596441372</v>
      </c>
      <c r="AF14">
        <f>'Prevalence data'!AF27</f>
        <v>6.5676771801435399E-3</v>
      </c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14"/>
      <c r="AU14" s="214"/>
      <c r="AV14" s="214"/>
      <c r="AW14" s="214"/>
      <c r="AX14" s="214"/>
      <c r="AY14" s="214"/>
      <c r="AZ14" s="214"/>
      <c r="BA14" s="214"/>
      <c r="BB14" s="214"/>
      <c r="BC14" s="214"/>
      <c r="BD14" s="214"/>
      <c r="BE14" s="214"/>
      <c r="BF14" s="214"/>
      <c r="BG14" s="214"/>
      <c r="BH14" s="214"/>
      <c r="BI14" s="214"/>
      <c r="BJ14" s="214"/>
      <c r="BK14" s="214"/>
      <c r="BL14" s="214"/>
      <c r="BM14" s="214"/>
      <c r="BN14" s="214"/>
      <c r="BO14" s="214"/>
      <c r="BP14" s="214"/>
      <c r="BQ14" s="214"/>
      <c r="BR14" s="214"/>
      <c r="BS14" s="214"/>
      <c r="BT14" s="214"/>
      <c r="BU14" s="214"/>
      <c r="BV14" s="214"/>
      <c r="BW14" s="214"/>
      <c r="BX14" s="214"/>
      <c r="BY14" s="214"/>
      <c r="BZ14" s="214"/>
      <c r="CA14" s="214"/>
      <c r="CB14" s="214"/>
      <c r="CC14" s="214"/>
      <c r="CD14" s="214"/>
      <c r="CE14" s="214"/>
      <c r="CF14" s="214"/>
      <c r="CG14" s="214"/>
      <c r="CH14" s="214"/>
      <c r="CI14" s="214"/>
      <c r="CJ14" s="214"/>
      <c r="CK14" s="214"/>
      <c r="CL14" s="214"/>
      <c r="CM14" s="214"/>
      <c r="CN14" s="214"/>
      <c r="CO14" s="214"/>
      <c r="CP14" s="214"/>
      <c r="CQ14" s="214"/>
      <c r="CR14" s="214"/>
      <c r="CS14" s="214"/>
      <c r="CT14" s="214"/>
      <c r="CU14" s="214"/>
      <c r="CV14" s="214"/>
      <c r="CW14" s="214"/>
      <c r="CX14" s="214"/>
      <c r="CY14" s="214"/>
      <c r="CZ14" s="214"/>
      <c r="DA14" s="214"/>
      <c r="DB14" s="214"/>
      <c r="DC14" s="214"/>
      <c r="DD14" s="214"/>
      <c r="DE14" s="214"/>
      <c r="DF14" s="214"/>
      <c r="DG14" s="214"/>
      <c r="DH14" s="214"/>
      <c r="DI14" s="214"/>
      <c r="DJ14" s="214"/>
      <c r="DK14" s="214"/>
      <c r="DL14" s="214"/>
      <c r="DM14" s="214"/>
      <c r="DN14" s="214"/>
      <c r="DO14" s="214"/>
      <c r="DP14" s="214"/>
      <c r="DQ14" s="214"/>
      <c r="DR14" s="214"/>
      <c r="DS14" s="214"/>
      <c r="DT14" s="214"/>
      <c r="DU14" s="214"/>
      <c r="DV14" s="214"/>
      <c r="DW14" s="214"/>
      <c r="DX14" s="214"/>
      <c r="DY14" s="214"/>
      <c r="DZ14" s="214"/>
      <c r="EA14" s="214"/>
      <c r="EB14" s="214"/>
      <c r="EC14" s="214"/>
      <c r="ED14" s="214"/>
      <c r="EE14" s="214"/>
      <c r="EF14" s="214"/>
      <c r="EG14" s="214"/>
      <c r="EH14" s="214"/>
      <c r="EI14" s="214"/>
      <c r="EJ14" s="214"/>
      <c r="EK14" s="214"/>
      <c r="EL14" s="214"/>
      <c r="EM14" s="214"/>
      <c r="EN14" s="214"/>
      <c r="EO14" s="214"/>
      <c r="EP14" s="214"/>
      <c r="EQ14" s="214"/>
      <c r="ER14" s="214"/>
      <c r="ES14" s="214"/>
      <c r="ET14" s="214"/>
      <c r="EU14" s="214"/>
      <c r="EV14" s="214"/>
      <c r="EW14" s="214"/>
      <c r="EX14" s="214"/>
      <c r="EY14" s="214"/>
      <c r="EZ14" s="214"/>
      <c r="FA14" s="214"/>
      <c r="FB14" s="214"/>
      <c r="FC14" s="214"/>
      <c r="FD14" s="214"/>
      <c r="FE14" s="214"/>
      <c r="FF14" s="214"/>
      <c r="FG14" s="214"/>
      <c r="FH14" s="214"/>
      <c r="FI14" s="214"/>
      <c r="FJ14" s="214"/>
      <c r="FK14" s="214"/>
      <c r="FL14" s="214"/>
      <c r="FM14" s="214"/>
      <c r="FN14" s="214"/>
      <c r="FO14" s="214"/>
      <c r="FP14" s="214"/>
      <c r="FQ14" s="214"/>
      <c r="FR14" s="214"/>
      <c r="FS14" s="214"/>
      <c r="FT14" s="214"/>
      <c r="FU14" s="214"/>
      <c r="FV14" s="214"/>
      <c r="FW14" s="214"/>
      <c r="FX14" s="214"/>
      <c r="FY14" s="214"/>
      <c r="FZ14" s="214"/>
      <c r="GA14" s="214"/>
      <c r="GB14" s="214"/>
      <c r="GC14" s="214"/>
      <c r="GD14" s="214"/>
      <c r="GE14" s="214"/>
      <c r="GF14" s="214"/>
      <c r="GG14" s="214"/>
      <c r="GH14" s="214"/>
      <c r="GI14" s="214"/>
      <c r="GJ14" s="214"/>
      <c r="GK14" s="214"/>
      <c r="GL14" s="214"/>
      <c r="GM14" s="214"/>
      <c r="GN14" s="214"/>
      <c r="GO14" s="214"/>
      <c r="GP14" s="214"/>
      <c r="GQ14" s="214"/>
      <c r="GR14" s="214"/>
      <c r="GS14" s="214"/>
      <c r="GT14" s="214"/>
      <c r="GU14" s="214"/>
      <c r="GV14" s="214"/>
      <c r="GW14" s="214"/>
      <c r="GX14" s="214"/>
      <c r="GY14" s="214"/>
      <c r="GZ14" s="214"/>
      <c r="HA14" s="214"/>
      <c r="HB14" s="214"/>
      <c r="HC14" s="214"/>
      <c r="HD14" s="214"/>
      <c r="HE14" s="214"/>
      <c r="HF14" s="214"/>
      <c r="HG14" s="214"/>
      <c r="HH14" s="214"/>
      <c r="HI14" s="214"/>
      <c r="HJ14" s="214"/>
      <c r="HK14" s="214"/>
      <c r="HL14" s="214"/>
      <c r="HM14" s="214"/>
      <c r="HN14" s="214"/>
    </row>
    <row r="15" spans="1:222">
      <c r="A15" s="30" t="s">
        <v>136</v>
      </c>
      <c r="B15" s="33" t="s">
        <v>77</v>
      </c>
      <c r="C15">
        <f>SUM('Prevalence data'!C28:C32)</f>
        <v>7162.3986738494004</v>
      </c>
      <c r="D15">
        <f>SUM('Prevalence data'!D28:D32)</f>
        <v>0.3625099383321625</v>
      </c>
      <c r="E15">
        <f>SUM('Prevalence data'!E28:E32)</f>
        <v>346562.01506305882</v>
      </c>
      <c r="F15">
        <f>SUM('Prevalence data'!F28:F32)</f>
        <v>0.36249706470178794</v>
      </c>
      <c r="G15">
        <f>SUM('Prevalence data'!G28:G32)</f>
        <v>257165.73700989998</v>
      </c>
      <c r="H15">
        <f>SUM('Prevalence data'!H28:H32)</f>
        <v>5.9062405241970005E-2</v>
      </c>
      <c r="I15">
        <f>SUM('Prevalence data'!I28:I32)</f>
        <v>25662.598552680003</v>
      </c>
      <c r="J15">
        <f>SUM('Prevalence data'!J28:J32)</f>
        <v>4.2495349272189994E-2</v>
      </c>
      <c r="K15">
        <f>SUM('Prevalence data'!K28:K32)</f>
        <v>372224.61361574603</v>
      </c>
      <c r="L15">
        <f>SUM('Prevalence data'!L28:L32)</f>
        <v>0.23742074473482361</v>
      </c>
      <c r="M15">
        <f>SUM('Prevalence data'!M28:M32)</f>
        <v>9986.8170771668592</v>
      </c>
      <c r="N15">
        <f>SUM('Prevalence data'!N28:N32)</f>
        <v>0.4435755944546616</v>
      </c>
      <c r="O15">
        <f>SUM('Prevalence data'!O28:O32)</f>
        <v>421081.55196186982</v>
      </c>
      <c r="P15">
        <f>SUM('Prevalence data'!P28:P32)</f>
        <v>0.44357747924488961</v>
      </c>
      <c r="Q15">
        <f>SUM('Prevalence data'!Q28:Q32)</f>
        <v>845464.06457699998</v>
      </c>
      <c r="R15">
        <f>SUM('Prevalence data'!R28:R32)</f>
        <v>0.24097629322899999</v>
      </c>
      <c r="S15">
        <f>SUM('Prevalence data'!S28:S32)</f>
        <v>47775.830042989997</v>
      </c>
      <c r="T15">
        <f>SUM('Prevalence data'!T28:T32)</f>
        <v>8.7221566651400004E-2</v>
      </c>
      <c r="U15">
        <f>SUM('Prevalence data'!U28:U32)</f>
        <v>468857.38200479432</v>
      </c>
      <c r="V15">
        <f>SUM('Prevalence data'!V28:V32)</f>
        <v>0.31443142452774192</v>
      </c>
      <c r="W15">
        <f>SUM('Prevalence data'!W28:W32)</f>
        <v>876.27074564903955</v>
      </c>
      <c r="X15">
        <f>SUM('Prevalence data'!X28:X32)</f>
        <v>3.8348513571166462E-2</v>
      </c>
      <c r="Y15">
        <f>SUM('Prevalence data'!Y28:Y32)</f>
        <v>36394.029499290627</v>
      </c>
      <c r="Z15">
        <f>SUM('Prevalence data'!Z28:Z32)</f>
        <v>3.8348840785172644E-2</v>
      </c>
      <c r="AA15">
        <f>SUM('Prevalence data'!AA28:AA32)</f>
        <v>654022.9776300001</v>
      </c>
      <c r="AB15">
        <f>SUM('Prevalence data'!AB28:AB32)</f>
        <v>0.17645530705110002</v>
      </c>
      <c r="AC15">
        <f>SUM('Prevalence data'!AC28:AC32)</f>
        <v>59237.163866999996</v>
      </c>
      <c r="AD15">
        <f>SUM('Prevalence data'!AD28:AD32)</f>
        <v>0.1063453450018</v>
      </c>
      <c r="AE15">
        <f>SUM('Prevalence data'!AE28:AE32)</f>
        <v>95631.193366225198</v>
      </c>
      <c r="AF15">
        <f>SUM('Prevalence data'!AF28:AF32)</f>
        <v>6.3781944115502143E-2</v>
      </c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4"/>
      <c r="AW15" s="214"/>
      <c r="AX15" s="214"/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4"/>
      <c r="BL15" s="214"/>
      <c r="BM15" s="214"/>
      <c r="BN15" s="214"/>
      <c r="BO15" s="214"/>
      <c r="BP15" s="214"/>
      <c r="BQ15" s="214"/>
      <c r="BR15" s="214"/>
      <c r="BS15" s="214"/>
      <c r="BT15" s="214"/>
      <c r="BU15" s="214"/>
      <c r="BV15" s="214"/>
      <c r="BW15" s="214"/>
      <c r="BX15" s="214"/>
      <c r="BY15" s="214"/>
      <c r="BZ15" s="214"/>
      <c r="CA15" s="214"/>
      <c r="CB15" s="214"/>
      <c r="CC15" s="214"/>
      <c r="CD15" s="214"/>
      <c r="CE15" s="214"/>
      <c r="CF15" s="214"/>
      <c r="CG15" s="214"/>
      <c r="CH15" s="214"/>
      <c r="CI15" s="214"/>
      <c r="CJ15" s="214"/>
      <c r="CK15" s="214"/>
      <c r="CL15" s="214"/>
      <c r="CM15" s="214"/>
      <c r="CN15" s="214"/>
      <c r="CO15" s="214"/>
      <c r="CP15" s="214"/>
      <c r="CQ15" s="214"/>
      <c r="CR15" s="214"/>
      <c r="CS15" s="214"/>
      <c r="CT15" s="214"/>
      <c r="CU15" s="214"/>
      <c r="CV15" s="214"/>
      <c r="CW15" s="214"/>
      <c r="CX15" s="214"/>
      <c r="CY15" s="214"/>
      <c r="CZ15" s="214"/>
      <c r="DA15" s="214"/>
      <c r="DB15" s="214"/>
      <c r="DC15" s="214"/>
      <c r="DD15" s="214"/>
      <c r="DE15" s="214"/>
      <c r="DF15" s="214"/>
      <c r="DG15" s="214"/>
      <c r="DH15" s="214"/>
      <c r="DI15" s="214"/>
      <c r="DJ15" s="214"/>
      <c r="DK15" s="214"/>
      <c r="DL15" s="214"/>
      <c r="DM15" s="214"/>
      <c r="DN15" s="214"/>
      <c r="DO15" s="214"/>
      <c r="DP15" s="214"/>
      <c r="DQ15" s="214"/>
      <c r="DR15" s="214"/>
      <c r="DS15" s="214"/>
      <c r="DT15" s="214"/>
      <c r="DU15" s="214"/>
      <c r="DV15" s="214"/>
      <c r="DW15" s="214"/>
      <c r="DX15" s="214"/>
      <c r="DY15" s="214"/>
      <c r="DZ15" s="214"/>
      <c r="EA15" s="214"/>
      <c r="EB15" s="214"/>
      <c r="EC15" s="214"/>
      <c r="ED15" s="214"/>
      <c r="EE15" s="214"/>
      <c r="EF15" s="214"/>
      <c r="EG15" s="214"/>
      <c r="EH15" s="214"/>
      <c r="EI15" s="214"/>
      <c r="EJ15" s="214"/>
      <c r="EK15" s="214"/>
      <c r="EL15" s="214"/>
      <c r="EM15" s="214"/>
      <c r="EN15" s="214"/>
      <c r="EO15" s="214"/>
      <c r="EP15" s="214"/>
      <c r="EQ15" s="214"/>
      <c r="ER15" s="214"/>
      <c r="ES15" s="214"/>
      <c r="ET15" s="214"/>
      <c r="EU15" s="214"/>
      <c r="EV15" s="214"/>
      <c r="EW15" s="214"/>
      <c r="EX15" s="214"/>
      <c r="EY15" s="214"/>
      <c r="EZ15" s="214"/>
      <c r="FA15" s="214"/>
      <c r="FB15" s="214"/>
      <c r="FC15" s="214"/>
      <c r="FD15" s="214"/>
      <c r="FE15" s="214"/>
      <c r="FF15" s="214"/>
      <c r="FG15" s="214"/>
      <c r="FH15" s="214"/>
      <c r="FI15" s="214"/>
      <c r="FJ15" s="214"/>
      <c r="FK15" s="214"/>
      <c r="FL15" s="214"/>
      <c r="FM15" s="214"/>
      <c r="FN15" s="214"/>
      <c r="FO15" s="214"/>
      <c r="FP15" s="214"/>
      <c r="FQ15" s="214"/>
      <c r="FR15" s="214"/>
      <c r="FS15" s="214"/>
      <c r="FT15" s="214"/>
      <c r="FU15" s="214"/>
      <c r="FV15" s="214"/>
      <c r="FW15" s="214"/>
      <c r="FX15" s="214"/>
      <c r="FY15" s="214"/>
      <c r="FZ15" s="214"/>
      <c r="GA15" s="214"/>
      <c r="GB15" s="214"/>
      <c r="GC15" s="214"/>
      <c r="GD15" s="214"/>
      <c r="GE15" s="214"/>
      <c r="GF15" s="214"/>
      <c r="GG15" s="214"/>
      <c r="GH15" s="214"/>
      <c r="GI15" s="214"/>
      <c r="GJ15" s="214"/>
      <c r="GK15" s="214"/>
      <c r="GL15" s="214"/>
      <c r="GM15" s="214"/>
      <c r="GN15" s="214"/>
      <c r="GO15" s="214"/>
      <c r="GP15" s="214"/>
      <c r="GQ15" s="214"/>
      <c r="GR15" s="214"/>
      <c r="GS15" s="214"/>
      <c r="GT15" s="214"/>
      <c r="GU15" s="214"/>
      <c r="GV15" s="214"/>
      <c r="GW15" s="214"/>
      <c r="GX15" s="214"/>
      <c r="GY15" s="214"/>
      <c r="GZ15" s="214"/>
      <c r="HA15" s="214"/>
      <c r="HB15" s="214"/>
      <c r="HC15" s="214"/>
      <c r="HD15" s="214"/>
      <c r="HE15" s="214"/>
      <c r="HF15" s="214"/>
      <c r="HG15" s="214"/>
      <c r="HH15" s="214"/>
      <c r="HI15" s="214"/>
      <c r="HJ15" s="214"/>
      <c r="HK15" s="214"/>
      <c r="HL15" s="214"/>
      <c r="HM15" s="214"/>
      <c r="HN15" s="214"/>
    </row>
    <row r="16" spans="1:222">
      <c r="A16" s="30" t="s">
        <v>137</v>
      </c>
      <c r="B16" s="33" t="s">
        <v>14</v>
      </c>
      <c r="C16">
        <f>'Prevalence data'!C33</f>
        <v>519.95406344310004</v>
      </c>
      <c r="D16">
        <f>'Prevalence data'!D33</f>
        <v>1.6935239905199101E-2</v>
      </c>
      <c r="E16">
        <f>'Prevalence data'!E33</f>
        <v>16386.7355305155</v>
      </c>
      <c r="F16">
        <f>'Prevalence data'!F33</f>
        <v>1.6935728760091199E-2</v>
      </c>
      <c r="G16">
        <f>'Prevalence data'!G33</f>
        <v>13287.231534500001</v>
      </c>
      <c r="H16">
        <f>'Prevalence data'!H33</f>
        <v>6.1055443816599997E-3</v>
      </c>
      <c r="I16">
        <f>'Prevalence data'!I33</f>
        <v>1545.7792495199999</v>
      </c>
      <c r="J16">
        <f>'Prevalence data'!J33</f>
        <v>3.8189302755199999E-3</v>
      </c>
      <c r="K16">
        <f>'Prevalence data'!K33</f>
        <v>17932.514780037702</v>
      </c>
      <c r="L16">
        <f>'Prevalence data'!L33</f>
        <v>1.3037261528419899E-2</v>
      </c>
      <c r="M16">
        <f>'Prevalence data'!M33</f>
        <v>5352.3350889999501</v>
      </c>
      <c r="N16">
        <f>'Prevalence data'!N33</f>
        <v>0.171511040696465</v>
      </c>
      <c r="O16">
        <f>'Prevalence data'!O33</f>
        <v>168674.754290913</v>
      </c>
      <c r="P16">
        <f>'Prevalence data'!P33</f>
        <v>0.171507832002911</v>
      </c>
      <c r="Q16">
        <f>'Prevalence data'!Q33</f>
        <v>251517.03492500001</v>
      </c>
      <c r="R16">
        <f>'Prevalence data'!R33</f>
        <v>0.115573275697</v>
      </c>
      <c r="S16">
        <f>'Prevalence data'!S33</f>
        <v>14218.026528599999</v>
      </c>
      <c r="T16">
        <f>'Prevalence data'!T33</f>
        <v>3.5080704926800002E-2</v>
      </c>
      <c r="U16">
        <f>'Prevalence data'!U33</f>
        <v>182892.78081952999</v>
      </c>
      <c r="V16">
        <f>'Prevalence data'!V33</f>
        <v>0.131463589546503</v>
      </c>
      <c r="W16">
        <f>'Prevalence data'!W33</f>
        <v>417.33724767327698</v>
      </c>
      <c r="X16">
        <f>'Prevalence data'!X33</f>
        <v>1.33541132295441E-2</v>
      </c>
      <c r="Y16">
        <f>'Prevalence data'!Y33</f>
        <v>13152.3250903601</v>
      </c>
      <c r="Z16">
        <f>'Prevalence data'!Z33</f>
        <v>1.3354126646802999E-2</v>
      </c>
      <c r="AA16">
        <f>'Prevalence data'!AA33</f>
        <v>142562.017724</v>
      </c>
      <c r="AB16">
        <f>'Prevalence data'!AB33</f>
        <v>6.5507930040700005E-2</v>
      </c>
      <c r="AC16">
        <f>'Prevalence data'!AC33</f>
        <v>13753.094770899999</v>
      </c>
      <c r="AD16">
        <f>'Prevalence data'!AD33</f>
        <v>3.3779491423500001E-2</v>
      </c>
      <c r="AE16">
        <f>'Prevalence data'!AE33</f>
        <v>26905.419861289301</v>
      </c>
      <c r="AF16">
        <f>'Prevalence data'!AF33</f>
        <v>1.9375361574782899E-2</v>
      </c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214"/>
      <c r="BK16" s="214"/>
      <c r="BL16" s="214"/>
      <c r="BM16" s="214"/>
      <c r="BN16" s="214"/>
      <c r="BO16" s="214"/>
      <c r="BP16" s="214"/>
      <c r="BQ16" s="214"/>
      <c r="BR16" s="214"/>
      <c r="BS16" s="214"/>
      <c r="BT16" s="214"/>
      <c r="BU16" s="214"/>
      <c r="BV16" s="214"/>
      <c r="BW16" s="214"/>
      <c r="BX16" s="214"/>
      <c r="BY16" s="214"/>
      <c r="BZ16" s="214"/>
      <c r="CA16" s="214"/>
      <c r="CB16" s="214"/>
      <c r="CC16" s="214"/>
      <c r="CD16" s="214"/>
      <c r="CE16" s="214"/>
      <c r="CF16" s="214"/>
      <c r="CG16" s="214"/>
      <c r="CH16" s="214"/>
      <c r="CI16" s="214"/>
      <c r="CJ16" s="214"/>
      <c r="CK16" s="214"/>
      <c r="CL16" s="214"/>
      <c r="CM16" s="214"/>
      <c r="CN16" s="214"/>
      <c r="CO16" s="214"/>
      <c r="CP16" s="214"/>
      <c r="CQ16" s="214"/>
      <c r="CR16" s="214"/>
      <c r="CS16" s="214"/>
      <c r="CT16" s="214"/>
      <c r="CU16" s="214"/>
      <c r="CV16" s="214"/>
      <c r="CW16" s="214"/>
      <c r="CX16" s="214"/>
      <c r="CY16" s="214"/>
      <c r="CZ16" s="214"/>
      <c r="DA16" s="214"/>
      <c r="DB16" s="214"/>
      <c r="DC16" s="214"/>
      <c r="DD16" s="214"/>
      <c r="DE16" s="214"/>
      <c r="DF16" s="214"/>
      <c r="DG16" s="214"/>
      <c r="DH16" s="214"/>
      <c r="DI16" s="214"/>
      <c r="DJ16" s="214"/>
      <c r="DK16" s="214"/>
      <c r="DL16" s="214"/>
      <c r="DM16" s="214"/>
      <c r="DN16" s="214"/>
      <c r="DO16" s="214"/>
      <c r="DP16" s="214"/>
      <c r="DQ16" s="214"/>
      <c r="DR16" s="214"/>
      <c r="DS16" s="214"/>
      <c r="DT16" s="214"/>
      <c r="DU16" s="214"/>
      <c r="DV16" s="214"/>
      <c r="DW16" s="214"/>
      <c r="DX16" s="214"/>
      <c r="DY16" s="214"/>
      <c r="DZ16" s="214"/>
      <c r="EA16" s="214"/>
      <c r="EB16" s="214"/>
      <c r="EC16" s="214"/>
      <c r="ED16" s="214"/>
      <c r="EE16" s="214"/>
      <c r="EF16" s="214"/>
      <c r="EG16" s="214"/>
      <c r="EH16" s="214"/>
      <c r="EI16" s="214"/>
      <c r="EJ16" s="214"/>
      <c r="EK16" s="214"/>
      <c r="EL16" s="214"/>
      <c r="EM16" s="214"/>
      <c r="EN16" s="214"/>
      <c r="EO16" s="214"/>
      <c r="EP16" s="214"/>
      <c r="EQ16" s="214"/>
      <c r="ER16" s="214"/>
      <c r="ES16" s="214"/>
      <c r="ET16" s="214"/>
      <c r="EU16" s="214"/>
      <c r="EV16" s="214"/>
      <c r="EW16" s="214"/>
      <c r="EX16" s="214"/>
      <c r="EY16" s="214"/>
      <c r="EZ16" s="214"/>
      <c r="FA16" s="214"/>
      <c r="FB16" s="214"/>
      <c r="FC16" s="214"/>
      <c r="FD16" s="214"/>
      <c r="FE16" s="214"/>
      <c r="FF16" s="214"/>
      <c r="FG16" s="214"/>
      <c r="FH16" s="214"/>
      <c r="FI16" s="214"/>
      <c r="FJ16" s="214"/>
      <c r="FK16" s="214"/>
      <c r="FL16" s="214"/>
      <c r="FM16" s="214"/>
      <c r="FN16" s="214"/>
      <c r="FO16" s="214"/>
      <c r="FP16" s="214"/>
      <c r="FQ16" s="214"/>
      <c r="FR16" s="214"/>
      <c r="FS16" s="214"/>
      <c r="FT16" s="214"/>
      <c r="FU16" s="214"/>
      <c r="FV16" s="214"/>
      <c r="FW16" s="214"/>
      <c r="FX16" s="214"/>
      <c r="FY16" s="214"/>
      <c r="FZ16" s="214"/>
      <c r="GA16" s="214"/>
      <c r="GB16" s="214"/>
      <c r="GC16" s="214"/>
      <c r="GD16" s="214"/>
      <c r="GE16" s="214"/>
      <c r="GF16" s="214"/>
      <c r="GG16" s="214"/>
      <c r="GH16" s="214"/>
      <c r="GI16" s="214"/>
      <c r="GJ16" s="214"/>
      <c r="GK16" s="214"/>
      <c r="GL16" s="214"/>
      <c r="GM16" s="214"/>
      <c r="GN16" s="214"/>
      <c r="GO16" s="214"/>
      <c r="GP16" s="214"/>
      <c r="GQ16" s="214"/>
      <c r="GR16" s="214"/>
      <c r="GS16" s="214"/>
      <c r="GT16" s="214"/>
      <c r="GU16" s="214"/>
      <c r="GV16" s="214"/>
      <c r="GW16" s="214"/>
      <c r="GX16" s="214"/>
      <c r="GY16" s="214"/>
      <c r="GZ16" s="214"/>
      <c r="HA16" s="214"/>
      <c r="HB16" s="214"/>
      <c r="HC16" s="214"/>
      <c r="HD16" s="214"/>
      <c r="HE16" s="214"/>
      <c r="HF16" s="214"/>
      <c r="HG16" s="214"/>
      <c r="HH16" s="214"/>
      <c r="HI16" s="214"/>
      <c r="HJ16" s="214"/>
      <c r="HK16" s="214"/>
      <c r="HL16" s="214"/>
      <c r="HM16" s="214"/>
      <c r="HN16" s="214"/>
    </row>
    <row r="17" spans="1:222">
      <c r="A17" s="30" t="s">
        <v>138</v>
      </c>
      <c r="B17" s="33" t="s">
        <v>98</v>
      </c>
      <c r="C17">
        <f>SUM('Prevalence data'!C34:C37)</f>
        <v>934.51071027719991</v>
      </c>
      <c r="D17">
        <f>SUM('Prevalence data'!D34:D37)</f>
        <v>2.1405499807183821E-2</v>
      </c>
      <c r="E17">
        <f>SUM('Prevalence data'!E34:E37)</f>
        <v>20970.810852433002</v>
      </c>
      <c r="F17">
        <f>SUM('Prevalence data'!F34:F37)</f>
        <v>2.1409519514470798E-2</v>
      </c>
      <c r="G17">
        <f>SUM('Prevalence data'!G34:G37)</f>
        <v>24001.877808099998</v>
      </c>
      <c r="H17">
        <f>SUM('Prevalence data'!H34:H37)</f>
        <v>1.9531354779539999E-2</v>
      </c>
      <c r="I17">
        <f>SUM('Prevalence data'!I34:I37)</f>
        <v>2737.6219451930001</v>
      </c>
      <c r="J17">
        <f>SUM('Prevalence data'!J34:J37)</f>
        <v>9.2275448171400005E-3</v>
      </c>
      <c r="K17">
        <f>SUM('Prevalence data'!K34:K37)</f>
        <v>23708.432797623387</v>
      </c>
      <c r="L17">
        <f>SUM('Prevalence data'!L34:L37)</f>
        <v>1.8406030051871088E-2</v>
      </c>
      <c r="M17">
        <f>SUM('Prevalence data'!M34:M37)</f>
        <v>48355.628128618067</v>
      </c>
      <c r="N17">
        <f>SUM('Prevalence data'!N34:N37)</f>
        <v>1.0079867472121811</v>
      </c>
      <c r="O17">
        <f>SUM('Prevalence data'!O34:O37)</f>
        <v>934293.49980286497</v>
      </c>
      <c r="P17">
        <f>SUM('Prevalence data'!P34:P37)</f>
        <v>1.0079051255160321</v>
      </c>
      <c r="Q17">
        <f>SUM('Prevalence data'!Q34:Q37)</f>
        <v>1094080.0502909999</v>
      </c>
      <c r="R17">
        <f>SUM('Prevalence data'!R34:R37)</f>
        <v>1.032565718369</v>
      </c>
      <c r="S17">
        <f>SUM('Prevalence data'!S34:S37)</f>
        <v>66155.877543599985</v>
      </c>
      <c r="T17">
        <f>SUM('Prevalence data'!T34:T37)</f>
        <v>0.24654100862049999</v>
      </c>
      <c r="U17">
        <f>SUM('Prevalence data'!U34:U37)</f>
        <v>1000449.3773464049</v>
      </c>
      <c r="V17">
        <f>SUM('Prevalence data'!V34:V37)</f>
        <v>0.835434546072644</v>
      </c>
      <c r="W17">
        <f>SUM('Prevalence data'!W34:W37)</f>
        <v>3233.8150416167946</v>
      </c>
      <c r="X17">
        <f>SUM('Prevalence data'!X34:X37)</f>
        <v>6.8210719031375905E-2</v>
      </c>
      <c r="Y17">
        <f>SUM('Prevalence data'!Y34:Y37)</f>
        <v>64016.357758456099</v>
      </c>
      <c r="Z17">
        <f>SUM('Prevalence data'!Z34:Z37)</f>
        <v>6.8210045418743204E-2</v>
      </c>
      <c r="AA17">
        <f>SUM('Prevalence data'!AA34:AA37)</f>
        <v>472436.09665950004</v>
      </c>
      <c r="AB17">
        <f>SUM('Prevalence data'!AB34:AB37)</f>
        <v>0.43337464040770002</v>
      </c>
      <c r="AC17">
        <f>SUM('Prevalence data'!AC34:AC37)</f>
        <v>44809.994074699993</v>
      </c>
      <c r="AD17">
        <f>SUM('Prevalence data'!AD34:AD37)</f>
        <v>0.16187905518599999</v>
      </c>
      <c r="AE17">
        <f>SUM('Prevalence data'!AE34:AE37)</f>
        <v>108826.3518331254</v>
      </c>
      <c r="AF17">
        <f>SUM('Prevalence data'!AF34:AF37)</f>
        <v>8.9476842459290495E-2</v>
      </c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  <c r="BO17" s="214"/>
      <c r="BP17" s="214"/>
      <c r="BQ17" s="214"/>
      <c r="BR17" s="214"/>
      <c r="BS17" s="214"/>
      <c r="BT17" s="214"/>
      <c r="BU17" s="214"/>
      <c r="BV17" s="214"/>
      <c r="BW17" s="214"/>
      <c r="BX17" s="214"/>
      <c r="BY17" s="214"/>
      <c r="BZ17" s="214"/>
      <c r="CA17" s="214"/>
      <c r="CB17" s="214"/>
      <c r="CC17" s="214"/>
      <c r="CD17" s="214"/>
      <c r="CE17" s="214"/>
      <c r="CF17" s="214"/>
      <c r="CG17" s="214"/>
      <c r="CH17" s="214"/>
      <c r="CI17" s="214"/>
      <c r="CJ17" s="214"/>
      <c r="CK17" s="214"/>
      <c r="CL17" s="214"/>
      <c r="CM17" s="214"/>
      <c r="CN17" s="214"/>
      <c r="CO17" s="214"/>
      <c r="CP17" s="214"/>
      <c r="CQ17" s="214"/>
      <c r="CR17" s="214"/>
      <c r="CS17" s="214"/>
      <c r="CT17" s="214"/>
      <c r="CU17" s="214"/>
      <c r="CV17" s="214"/>
      <c r="CW17" s="214"/>
      <c r="CX17" s="214"/>
      <c r="CY17" s="214"/>
      <c r="CZ17" s="214"/>
      <c r="DA17" s="214"/>
      <c r="DB17" s="214"/>
      <c r="DC17" s="214"/>
      <c r="DD17" s="214"/>
      <c r="DE17" s="214"/>
      <c r="DF17" s="214"/>
      <c r="DG17" s="214"/>
      <c r="DH17" s="214"/>
      <c r="DI17" s="214"/>
      <c r="DJ17" s="214"/>
      <c r="DK17" s="214"/>
      <c r="DL17" s="214"/>
      <c r="DM17" s="214"/>
      <c r="DN17" s="214"/>
      <c r="DO17" s="214"/>
      <c r="DP17" s="214"/>
      <c r="DQ17" s="214"/>
      <c r="DR17" s="214"/>
      <c r="DS17" s="214"/>
      <c r="DT17" s="214"/>
      <c r="DU17" s="214"/>
      <c r="DV17" s="214"/>
      <c r="DW17" s="214"/>
      <c r="DX17" s="214"/>
      <c r="DY17" s="214"/>
      <c r="DZ17" s="214"/>
      <c r="EA17" s="214"/>
      <c r="EB17" s="214"/>
      <c r="EC17" s="214"/>
      <c r="ED17" s="214"/>
      <c r="EE17" s="214"/>
      <c r="EF17" s="214"/>
      <c r="EG17" s="214"/>
      <c r="EH17" s="214"/>
      <c r="EI17" s="214"/>
      <c r="EJ17" s="214"/>
      <c r="EK17" s="214"/>
      <c r="EL17" s="214"/>
      <c r="EM17" s="214"/>
      <c r="EN17" s="214"/>
      <c r="EO17" s="214"/>
      <c r="EP17" s="214"/>
      <c r="EQ17" s="214"/>
      <c r="ER17" s="214"/>
      <c r="ES17" s="214"/>
      <c r="ET17" s="214"/>
      <c r="EU17" s="214"/>
      <c r="EV17" s="214"/>
      <c r="EW17" s="214"/>
      <c r="EX17" s="214"/>
      <c r="EY17" s="214"/>
      <c r="EZ17" s="214"/>
      <c r="FA17" s="214"/>
      <c r="FB17" s="214"/>
      <c r="FC17" s="214"/>
      <c r="FD17" s="214"/>
      <c r="FE17" s="214"/>
      <c r="FF17" s="214"/>
      <c r="FG17" s="214"/>
      <c r="FH17" s="214"/>
      <c r="FI17" s="214"/>
      <c r="FJ17" s="214"/>
      <c r="FK17" s="214"/>
      <c r="FL17" s="214"/>
      <c r="FM17" s="214"/>
      <c r="FN17" s="214"/>
      <c r="FO17" s="214"/>
      <c r="FP17" s="214"/>
      <c r="FQ17" s="214"/>
      <c r="FR17" s="214"/>
      <c r="FS17" s="214"/>
      <c r="FT17" s="214"/>
      <c r="FU17" s="214"/>
      <c r="FV17" s="214"/>
      <c r="FW17" s="214"/>
      <c r="FX17" s="214"/>
      <c r="FY17" s="214"/>
      <c r="FZ17" s="214"/>
      <c r="GA17" s="214"/>
      <c r="GB17" s="214"/>
      <c r="GC17" s="214"/>
      <c r="GD17" s="214"/>
      <c r="GE17" s="214"/>
      <c r="GF17" s="214"/>
      <c r="GG17" s="214"/>
      <c r="GH17" s="214"/>
      <c r="GI17" s="214"/>
      <c r="GJ17" s="214"/>
      <c r="GK17" s="214"/>
      <c r="GL17" s="214"/>
      <c r="GM17" s="214"/>
      <c r="GN17" s="214"/>
      <c r="GO17" s="214"/>
      <c r="GP17" s="214"/>
      <c r="GQ17" s="214"/>
      <c r="GR17" s="214"/>
      <c r="GS17" s="214"/>
      <c r="GT17" s="214"/>
      <c r="GU17" s="214"/>
      <c r="GV17" s="214"/>
      <c r="GW17" s="214"/>
      <c r="GX17" s="214"/>
      <c r="GY17" s="214"/>
      <c r="GZ17" s="214"/>
      <c r="HA17" s="214"/>
      <c r="HB17" s="214"/>
      <c r="HC17" s="214"/>
      <c r="HD17" s="214"/>
      <c r="HE17" s="214"/>
      <c r="HF17" s="214"/>
      <c r="HG17" s="214"/>
      <c r="HH17" s="214"/>
      <c r="HI17" s="214"/>
      <c r="HJ17" s="214"/>
      <c r="HK17" s="214"/>
      <c r="HL17" s="214"/>
      <c r="HM17" s="214"/>
      <c r="HN17" s="214"/>
    </row>
    <row r="18" spans="1:222">
      <c r="A18" s="30" t="s">
        <v>139</v>
      </c>
      <c r="B18" s="33" t="s">
        <v>19</v>
      </c>
      <c r="C18">
        <f>'Prevalence data'!C38</f>
        <v>15.355707013142</v>
      </c>
      <c r="D18">
        <f>'Prevalence data'!D38</f>
        <v>1.74097281899589E-4</v>
      </c>
      <c r="E18">
        <f>'Prevalence data'!E38</f>
        <v>146.820219815369</v>
      </c>
      <c r="F18">
        <f>'Prevalence data'!F38</f>
        <v>1.9458619989132299E-4</v>
      </c>
      <c r="G18">
        <f>'Prevalence data'!G38</f>
        <v>223.494876761</v>
      </c>
      <c r="H18">
        <f>'Prevalence data'!H38</f>
        <v>3.94870356011E-4</v>
      </c>
      <c r="I18">
        <f>'Prevalence data'!I38</f>
        <v>38.111415850599997</v>
      </c>
      <c r="J18">
        <f>'Prevalence data'!J38</f>
        <v>1.94780901263E-4</v>
      </c>
      <c r="K18">
        <f>'Prevalence data'!K38</f>
        <v>184.931635665942</v>
      </c>
      <c r="L18">
        <f>'Prevalence data'!L38</f>
        <v>1.9463565539372399E-4</v>
      </c>
      <c r="M18">
        <f>'Prevalence data'!M38</f>
        <v>28458.944273070199</v>
      </c>
      <c r="N18">
        <f>'Prevalence data'!N38</f>
        <v>0.32253228700518899</v>
      </c>
      <c r="O18">
        <f>'Prevalence data'!O38</f>
        <v>242589.32071669801</v>
      </c>
      <c r="P18">
        <f>'Prevalence data'!P38</f>
        <v>0.32126257918589801</v>
      </c>
      <c r="Q18">
        <f>'Prevalence data'!Q38</f>
        <v>224289.23339000001</v>
      </c>
      <c r="R18">
        <f>'Prevalence data'!R38</f>
        <v>0.39627372016000001</v>
      </c>
      <c r="S18">
        <f>'Prevalence data'!S38</f>
        <v>14951.370504099999</v>
      </c>
      <c r="T18">
        <f>'Prevalence data'!T38</f>
        <v>7.6544518112500001E-2</v>
      </c>
      <c r="U18">
        <f>'Prevalence data'!U38</f>
        <v>257540.691220829</v>
      </c>
      <c r="V18">
        <f>'Prevalence data'!V38</f>
        <v>0.27087860743056302</v>
      </c>
      <c r="W18">
        <f>'Prevalence data'!W38</f>
        <v>1315.8142669630699</v>
      </c>
      <c r="X18">
        <f>'Prevalence data'!X38</f>
        <v>1.49136961402987E-2</v>
      </c>
      <c r="Y18">
        <f>'Prevalence data'!Y38</f>
        <v>11514.1408032991</v>
      </c>
      <c r="Z18">
        <f>'Prevalence data'!Z38</f>
        <v>1.52502729720429E-2</v>
      </c>
      <c r="AA18">
        <f>'Prevalence data'!AA38</f>
        <v>86311.593020700006</v>
      </c>
      <c r="AB18">
        <f>'Prevalence data'!AB38</f>
        <v>0.15249513651400001</v>
      </c>
      <c r="AC18">
        <f>'Prevalence data'!AC38</f>
        <v>8231.2975695000005</v>
      </c>
      <c r="AD18">
        <f>'Prevalence data'!AD38</f>
        <v>4.2011757379299998E-2</v>
      </c>
      <c r="AE18">
        <f>'Prevalence data'!AE38</f>
        <v>19745.4383727965</v>
      </c>
      <c r="AF18">
        <f>'Prevalence data'!AF38</f>
        <v>2.0777055242265401E-2</v>
      </c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4"/>
      <c r="AT18" s="214"/>
      <c r="AU18" s="214"/>
      <c r="AV18" s="214"/>
      <c r="AW18" s="214"/>
      <c r="AX18" s="214"/>
      <c r="AY18" s="214"/>
      <c r="AZ18" s="214"/>
      <c r="BA18" s="214"/>
      <c r="BB18" s="214"/>
      <c r="BC18" s="214"/>
      <c r="BD18" s="214"/>
      <c r="BE18" s="214"/>
      <c r="BF18" s="214"/>
      <c r="BG18" s="214"/>
      <c r="BH18" s="214"/>
      <c r="BI18" s="214"/>
      <c r="BJ18" s="214"/>
      <c r="BK18" s="214"/>
      <c r="BL18" s="214"/>
      <c r="BM18" s="214"/>
      <c r="BN18" s="214"/>
      <c r="BO18" s="214"/>
      <c r="BP18" s="214"/>
      <c r="BQ18" s="214"/>
      <c r="BR18" s="214"/>
      <c r="BS18" s="214"/>
      <c r="BT18" s="214"/>
      <c r="BU18" s="214"/>
      <c r="BV18" s="214"/>
      <c r="BW18" s="214"/>
      <c r="BX18" s="214"/>
      <c r="BY18" s="214"/>
      <c r="BZ18" s="214"/>
      <c r="CA18" s="214"/>
      <c r="CB18" s="214"/>
      <c r="CC18" s="214"/>
      <c r="CD18" s="214"/>
      <c r="CE18" s="214"/>
      <c r="CF18" s="214"/>
      <c r="CG18" s="214"/>
      <c r="CH18" s="214"/>
      <c r="CI18" s="214"/>
      <c r="CJ18" s="214"/>
      <c r="CK18" s="214"/>
      <c r="CL18" s="214"/>
      <c r="CM18" s="214"/>
      <c r="CN18" s="214"/>
      <c r="CO18" s="214"/>
      <c r="CP18" s="214"/>
      <c r="CQ18" s="214"/>
      <c r="CR18" s="214"/>
      <c r="CS18" s="214"/>
      <c r="CT18" s="214"/>
      <c r="CU18" s="214"/>
      <c r="CV18" s="214"/>
      <c r="CW18" s="214"/>
      <c r="CX18" s="214"/>
      <c r="CY18" s="214"/>
      <c r="CZ18" s="214"/>
      <c r="DA18" s="214"/>
      <c r="DB18" s="214"/>
      <c r="DC18" s="214"/>
      <c r="DD18" s="214"/>
      <c r="DE18" s="214"/>
      <c r="DF18" s="214"/>
      <c r="DG18" s="214"/>
      <c r="DH18" s="214"/>
      <c r="DI18" s="214"/>
      <c r="DJ18" s="214"/>
      <c r="DK18" s="214"/>
      <c r="DL18" s="214"/>
      <c r="DM18" s="214"/>
      <c r="DN18" s="214"/>
      <c r="DO18" s="214"/>
      <c r="DP18" s="214"/>
      <c r="DQ18" s="214"/>
      <c r="DR18" s="214"/>
      <c r="DS18" s="214"/>
      <c r="DT18" s="214"/>
      <c r="DU18" s="214"/>
      <c r="DV18" s="214"/>
      <c r="DW18" s="214"/>
      <c r="DX18" s="214"/>
      <c r="DY18" s="214"/>
      <c r="DZ18" s="214"/>
      <c r="EA18" s="214"/>
      <c r="EB18" s="214"/>
      <c r="EC18" s="214"/>
      <c r="ED18" s="214"/>
      <c r="EE18" s="214"/>
      <c r="EF18" s="214"/>
      <c r="EG18" s="214"/>
      <c r="EH18" s="214"/>
      <c r="EI18" s="214"/>
      <c r="EJ18" s="214"/>
      <c r="EK18" s="214"/>
      <c r="EL18" s="214"/>
      <c r="EM18" s="214"/>
      <c r="EN18" s="214"/>
      <c r="EO18" s="214"/>
      <c r="EP18" s="214"/>
      <c r="EQ18" s="214"/>
      <c r="ER18" s="214"/>
      <c r="ES18" s="214"/>
      <c r="ET18" s="214"/>
      <c r="EU18" s="214"/>
      <c r="EV18" s="214"/>
      <c r="EW18" s="214"/>
      <c r="EX18" s="214"/>
      <c r="EY18" s="214"/>
      <c r="EZ18" s="214"/>
      <c r="FA18" s="214"/>
      <c r="FB18" s="214"/>
      <c r="FC18" s="214"/>
      <c r="FD18" s="214"/>
      <c r="FE18" s="214"/>
      <c r="FF18" s="214"/>
      <c r="FG18" s="214"/>
      <c r="FH18" s="214"/>
      <c r="FI18" s="214"/>
      <c r="FJ18" s="214"/>
      <c r="FK18" s="214"/>
      <c r="FL18" s="214"/>
      <c r="FM18" s="214"/>
      <c r="FN18" s="214"/>
      <c r="FO18" s="214"/>
      <c r="FP18" s="214"/>
      <c r="FQ18" s="214"/>
      <c r="FR18" s="214"/>
      <c r="FS18" s="214"/>
      <c r="FT18" s="214"/>
      <c r="FU18" s="214"/>
      <c r="FV18" s="214"/>
      <c r="FW18" s="214"/>
      <c r="FX18" s="214"/>
      <c r="FY18" s="214"/>
      <c r="FZ18" s="214"/>
      <c r="GA18" s="214"/>
      <c r="GB18" s="214"/>
      <c r="GC18" s="214"/>
      <c r="GD18" s="214"/>
      <c r="GE18" s="214"/>
      <c r="GF18" s="214"/>
      <c r="GG18" s="214"/>
      <c r="GH18" s="214"/>
      <c r="GI18" s="214"/>
      <c r="GJ18" s="214"/>
      <c r="GK18" s="214"/>
      <c r="GL18" s="214"/>
      <c r="GM18" s="214"/>
      <c r="GN18" s="214"/>
      <c r="GO18" s="214"/>
      <c r="GP18" s="214"/>
      <c r="GQ18" s="214"/>
      <c r="GR18" s="214"/>
      <c r="GS18" s="214"/>
      <c r="GT18" s="214"/>
      <c r="GU18" s="214"/>
      <c r="GV18" s="214"/>
      <c r="GW18" s="214"/>
      <c r="GX18" s="214"/>
      <c r="GY18" s="214"/>
      <c r="GZ18" s="214"/>
      <c r="HA18" s="214"/>
      <c r="HB18" s="214"/>
      <c r="HC18" s="214"/>
      <c r="HD18" s="214"/>
      <c r="HE18" s="214"/>
      <c r="HF18" s="214"/>
      <c r="HG18" s="214"/>
      <c r="HH18" s="214"/>
      <c r="HI18" s="214"/>
      <c r="HJ18" s="214"/>
      <c r="HK18" s="214"/>
      <c r="HL18" s="214"/>
      <c r="HM18" s="214"/>
      <c r="HN18" s="214"/>
    </row>
    <row r="19" spans="1:222">
      <c r="A19" s="30">
        <v>1992</v>
      </c>
      <c r="B19" s="56" t="s">
        <v>36</v>
      </c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  <c r="CS19" s="181"/>
      <c r="CT19" s="181"/>
      <c r="CU19" s="181"/>
      <c r="CV19" s="181"/>
      <c r="CW19" s="181"/>
      <c r="CX19" s="181"/>
      <c r="CY19" s="181"/>
      <c r="CZ19" s="181"/>
      <c r="DA19" s="181"/>
      <c r="DB19" s="181"/>
      <c r="DC19" s="181"/>
      <c r="DD19" s="181"/>
      <c r="DE19" s="181"/>
      <c r="DF19" s="181"/>
      <c r="DG19" s="181"/>
      <c r="DH19" s="181"/>
      <c r="DI19" s="181"/>
      <c r="DJ19" s="181"/>
      <c r="DK19" s="181"/>
      <c r="DL19" s="181"/>
      <c r="DM19" s="181"/>
      <c r="DN19" s="181"/>
      <c r="DO19" s="181"/>
      <c r="DP19" s="181"/>
      <c r="DQ19" s="181"/>
      <c r="DR19" s="181"/>
      <c r="DS19" s="181"/>
      <c r="DT19" s="181"/>
      <c r="DU19" s="181"/>
      <c r="DV19" s="181"/>
      <c r="DW19" s="181"/>
      <c r="DX19" s="181"/>
      <c r="DY19" s="181"/>
      <c r="DZ19" s="181"/>
      <c r="EA19" s="181"/>
      <c r="EB19" s="181"/>
      <c r="EC19" s="181"/>
      <c r="ED19" s="181"/>
      <c r="EE19" s="181"/>
      <c r="EF19" s="181"/>
      <c r="EG19" s="181"/>
      <c r="EH19" s="181"/>
      <c r="EI19" s="181"/>
      <c r="EJ19" s="181"/>
      <c r="EK19" s="181"/>
      <c r="EL19" s="181"/>
      <c r="EM19" s="181"/>
      <c r="EN19" s="181"/>
      <c r="EO19" s="181"/>
      <c r="EP19" s="181"/>
      <c r="EQ19" s="181"/>
      <c r="ER19" s="181"/>
      <c r="ES19" s="181"/>
      <c r="ET19" s="181"/>
      <c r="EU19" s="181"/>
      <c r="EV19" s="181"/>
      <c r="EW19" s="181"/>
      <c r="EX19" s="181"/>
      <c r="EY19" s="181"/>
      <c r="EZ19" s="181"/>
      <c r="FA19" s="181"/>
      <c r="FB19" s="181"/>
      <c r="FC19" s="181"/>
      <c r="FD19" s="181"/>
      <c r="FE19" s="181"/>
      <c r="FF19" s="181"/>
      <c r="FG19" s="181"/>
      <c r="FH19" s="181"/>
      <c r="FI19" s="181"/>
      <c r="FJ19" s="181"/>
      <c r="FK19" s="181"/>
      <c r="FL19" s="181"/>
      <c r="FM19" s="181"/>
      <c r="FN19" s="181"/>
      <c r="FO19" s="181"/>
      <c r="FP19" s="181"/>
      <c r="FQ19" s="181"/>
      <c r="FR19" s="181"/>
      <c r="FS19" s="181"/>
      <c r="FT19" s="181"/>
      <c r="FU19" s="181"/>
      <c r="FV19" s="181"/>
      <c r="FW19" s="181"/>
      <c r="FX19" s="181"/>
      <c r="FY19" s="181"/>
      <c r="FZ19" s="181"/>
      <c r="GA19" s="181"/>
      <c r="GB19" s="181"/>
      <c r="GC19" s="181"/>
      <c r="GD19" s="181"/>
      <c r="GE19" s="181"/>
      <c r="GF19" s="181"/>
      <c r="GG19" s="181"/>
      <c r="GH19" s="181"/>
      <c r="GI19" s="181"/>
      <c r="GJ19" s="181"/>
      <c r="GK19" s="181"/>
      <c r="GL19" s="181"/>
      <c r="GM19" s="181"/>
      <c r="GN19" s="181"/>
      <c r="GO19" s="181"/>
      <c r="GP19" s="181"/>
      <c r="GQ19" s="181"/>
      <c r="GR19" s="181"/>
      <c r="GS19" s="181"/>
      <c r="GT19" s="181"/>
      <c r="GU19" s="181"/>
      <c r="GV19" s="181"/>
      <c r="GW19" s="181"/>
      <c r="GX19" s="181"/>
      <c r="GY19" s="181"/>
      <c r="GZ19" s="181"/>
      <c r="HA19" s="181"/>
      <c r="HB19" s="181"/>
      <c r="HC19" s="181"/>
      <c r="HD19" s="181"/>
      <c r="HE19" s="181"/>
      <c r="HF19" s="181"/>
      <c r="HG19" s="181"/>
      <c r="HH19" s="181"/>
      <c r="HI19" s="181"/>
      <c r="HJ19" s="181"/>
      <c r="HK19" s="181"/>
      <c r="HL19" s="181"/>
      <c r="HM19" s="181"/>
      <c r="HN19" s="181"/>
    </row>
    <row r="20" spans="1:222">
      <c r="A20" s="30" t="s">
        <v>133</v>
      </c>
      <c r="B20" s="33" t="s">
        <v>32</v>
      </c>
      <c r="C20">
        <f>SUM('Prevalence data'!C40:C42)</f>
        <v>3442.4376800949904</v>
      </c>
      <c r="D20">
        <f>SUM('Prevalence data'!D40:D42)</f>
        <v>1.0805259638792853E-2</v>
      </c>
      <c r="E20">
        <f>SUM('Prevalence data'!E40:E42)</f>
        <v>294669.32433504384</v>
      </c>
      <c r="F20">
        <f>SUM('Prevalence data'!F40:F42)</f>
        <v>1.080521610722222E-2</v>
      </c>
      <c r="G20">
        <f>SUM('Prevalence data'!G40:G42)</f>
        <v>20106.763572095802</v>
      </c>
      <c r="H20">
        <f>SUM('Prevalence data'!H40:H42)</f>
        <v>1.63377314879619E-3</v>
      </c>
      <c r="I20">
        <f>SUM('Prevalence data'!I40:I42)</f>
        <v>2598.6354334846501</v>
      </c>
      <c r="J20">
        <f>SUM('Prevalence data'!J40:J42)</f>
        <v>2.9021699772918005E-3</v>
      </c>
      <c r="K20">
        <f>SUM('Prevalence data'!K40:K42)</f>
        <v>297267.95976819645</v>
      </c>
      <c r="L20">
        <f>SUM('Prevalence data'!L40:L42)</f>
        <v>1.002670658110923E-2</v>
      </c>
      <c r="M20">
        <f>SUM('Prevalence data'!M40:M42)</f>
        <v>2367.3800282635543</v>
      </c>
      <c r="N20">
        <f>SUM('Prevalence data'!N40:N42)</f>
        <v>3.5322983190451004E-2</v>
      </c>
      <c r="O20">
        <f>SUM('Prevalence data'!O40:O42)</f>
        <v>198654.70591854962</v>
      </c>
      <c r="P20">
        <f>SUM('Prevalence data'!P40:P42)</f>
        <v>3.5322649501506334E-2</v>
      </c>
      <c r="Q20">
        <f>SUM('Prevalence data'!Q40:Q42)</f>
        <v>197739.56610629999</v>
      </c>
      <c r="R20">
        <f>SUM('Prevalence data'!R40:R42)</f>
        <v>1.6491737210310001E-2</v>
      </c>
      <c r="S20">
        <f>SUM('Prevalence data'!S40:S42)</f>
        <v>14468.328721619999</v>
      </c>
      <c r="T20">
        <f>SUM('Prevalence data'!T40:T42)</f>
        <v>1.590002540882E-2</v>
      </c>
      <c r="U20">
        <f>SUM('Prevalence data'!U40:U42)</f>
        <v>213123.0346401729</v>
      </c>
      <c r="V20">
        <f>SUM('Prevalence data'!V40:V42)</f>
        <v>2.7643330411388081E-2</v>
      </c>
      <c r="W20">
        <f>SUM('Prevalence data'!W40:W42)</f>
        <v>88.603951458636303</v>
      </c>
      <c r="X20">
        <f>SUM('Prevalence data'!X40:X42)</f>
        <v>2.898798442880881E-3</v>
      </c>
      <c r="Y20">
        <f>SUM('Prevalence data'!Y40:Y42)</f>
        <v>7213.7525194724394</v>
      </c>
      <c r="Z20">
        <f>SUM('Prevalence data'!Z40:Z42)</f>
        <v>2.8986207727038781E-3</v>
      </c>
      <c r="AA20">
        <f>SUM('Prevalence data'!AA40:AA42)</f>
        <v>49987.385229172003</v>
      </c>
      <c r="AB20">
        <f>SUM('Prevalence data'!AB40:AB42)</f>
        <v>4.2987539904262E-3</v>
      </c>
      <c r="AC20">
        <f>SUM('Prevalence data'!AC40:AC42)</f>
        <v>2538.8838529456002</v>
      </c>
      <c r="AD20">
        <f>SUM('Prevalence data'!AD40:AD42)</f>
        <v>2.8267501492894001E-3</v>
      </c>
      <c r="AE20">
        <f>SUM('Prevalence data'!AE40:AE42)</f>
        <v>9752.6363724128314</v>
      </c>
      <c r="AF20">
        <f>SUM('Prevalence data'!AF40:AF42)</f>
        <v>2.878968982002246E-3</v>
      </c>
      <c r="FG20" s="214"/>
      <c r="FH20" s="214"/>
      <c r="FI20" s="214"/>
      <c r="FJ20" s="214"/>
      <c r="FK20" s="214"/>
      <c r="FL20" s="214"/>
      <c r="FM20" s="214"/>
      <c r="FN20" s="214"/>
      <c r="FO20" s="214"/>
      <c r="FP20" s="214"/>
      <c r="FQ20" s="214"/>
      <c r="FR20" s="214"/>
      <c r="FS20" s="214"/>
      <c r="FT20" s="214"/>
      <c r="FU20" s="214"/>
      <c r="FV20" s="214"/>
      <c r="FW20" s="214"/>
      <c r="FX20" s="214"/>
      <c r="FY20" s="214"/>
      <c r="FZ20" s="214"/>
      <c r="GA20" s="214"/>
      <c r="GB20" s="214"/>
      <c r="GC20" s="214"/>
      <c r="GD20" s="214"/>
      <c r="GE20" s="214"/>
      <c r="GF20" s="214"/>
      <c r="GG20" s="214"/>
      <c r="GH20" s="214"/>
      <c r="GI20" s="214"/>
      <c r="GJ20" s="214"/>
      <c r="GK20" s="214"/>
      <c r="GL20" s="214"/>
      <c r="GM20" s="214"/>
      <c r="GN20" s="214"/>
      <c r="GO20" s="214"/>
      <c r="GP20" s="214"/>
      <c r="GQ20" s="214"/>
      <c r="GR20" s="214"/>
      <c r="GS20" s="214"/>
      <c r="GT20" s="214"/>
    </row>
    <row r="21" spans="1:222">
      <c r="A21" s="30" t="s">
        <v>134</v>
      </c>
      <c r="B21" s="33" t="s">
        <v>33</v>
      </c>
      <c r="C21">
        <f>SUM('Prevalence data'!C43:C44)</f>
        <v>2425.2956688448999</v>
      </c>
      <c r="D21">
        <f>SUM('Prevalence data'!D43:D44)</f>
        <v>0.12720471081559021</v>
      </c>
      <c r="E21">
        <f>SUM('Prevalence data'!E43:E44)</f>
        <v>160615.8652941114</v>
      </c>
      <c r="F21">
        <f>SUM('Prevalence data'!F43:F44)</f>
        <v>0.12720193776746169</v>
      </c>
      <c r="G21">
        <f>SUM('Prevalence data'!G43:G44)</f>
        <v>192416.88952239999</v>
      </c>
      <c r="H21">
        <f>SUM('Prevalence data'!H43:H44)</f>
        <v>2.153697762587E-2</v>
      </c>
      <c r="I21">
        <f>SUM('Prevalence data'!I43:I44)</f>
        <v>17248.120539299998</v>
      </c>
      <c r="J21">
        <f>SUM('Prevalence data'!J43:J44)</f>
        <v>1.9189051992230002E-2</v>
      </c>
      <c r="K21">
        <f>SUM('Prevalence data'!K43:K44)</f>
        <v>177863.98583333922</v>
      </c>
      <c r="L21">
        <f>SUM('Prevalence data'!L43:L44)</f>
        <v>8.2138270263327193E-2</v>
      </c>
      <c r="M21">
        <f>SUM('Prevalence data'!M43:M44)</f>
        <v>1087.914624036365</v>
      </c>
      <c r="N21">
        <f>SUM('Prevalence data'!N43:N44)</f>
        <v>6.1430256689213203E-2</v>
      </c>
      <c r="O21">
        <f>SUM('Prevalence data'!O43:O44)</f>
        <v>73506.036768856298</v>
      </c>
      <c r="P21">
        <f>SUM('Prevalence data'!P43:P44)</f>
        <v>6.1429616992449802E-2</v>
      </c>
      <c r="Q21">
        <f>SUM('Prevalence data'!Q43:Q44)</f>
        <v>275709.52058499999</v>
      </c>
      <c r="R21">
        <f>SUM('Prevalence data'!R43:R44)</f>
        <v>2.93269057762E-2</v>
      </c>
      <c r="S21">
        <f>SUM('Prevalence data'!S43:S44)</f>
        <v>17322.846642190001</v>
      </c>
      <c r="T21">
        <f>SUM('Prevalence data'!T43:T44)</f>
        <v>1.9220412366290001E-2</v>
      </c>
      <c r="U21">
        <f>SUM('Prevalence data'!U43:U44)</f>
        <v>90828.883411048708</v>
      </c>
      <c r="V21">
        <f>SUM('Prevalence data'!V43:V44)</f>
        <v>4.3302009318176696E-2</v>
      </c>
      <c r="W21">
        <f>SUM('Prevalence data'!W43:W44)</f>
        <v>105.980261235434</v>
      </c>
      <c r="X21">
        <f>SUM('Prevalence data'!X43:X44)</f>
        <v>6.2390825995145898E-3</v>
      </c>
      <c r="Y21">
        <f>SUM('Prevalence data'!Y43:Y44)</f>
        <v>7234.8444448447199</v>
      </c>
      <c r="Z21">
        <f>SUM('Prevalence data'!Z43:Z44)</f>
        <v>6.2388683532782797E-3</v>
      </c>
      <c r="AA21">
        <f>SUM('Prevalence data'!AA43:AA44)</f>
        <v>191473.994282</v>
      </c>
      <c r="AB21">
        <f>SUM('Prevalence data'!AB43:AB44)</f>
        <v>2.075378121891E-2</v>
      </c>
      <c r="AC21">
        <f>SUM('Prevalence data'!AC43:AC44)</f>
        <v>12041.292642619999</v>
      </c>
      <c r="AD21">
        <f>SUM('Prevalence data'!AD43:AD44)</f>
        <v>1.3327256623679999E-2</v>
      </c>
      <c r="AE21">
        <f>SUM('Prevalence data'!AE43:AE44)</f>
        <v>19276.137087463998</v>
      </c>
      <c r="AF21">
        <f>SUM('Prevalence data'!AF43:AF44)</f>
        <v>9.1966818932937705E-3</v>
      </c>
      <c r="GA21" s="214"/>
      <c r="GB21" s="214"/>
      <c r="GC21" s="214"/>
      <c r="GD21" s="214"/>
      <c r="GE21" s="214"/>
      <c r="GF21" s="214"/>
      <c r="GG21" s="214"/>
      <c r="GH21" s="214"/>
      <c r="GI21" s="214"/>
      <c r="GJ21" s="214"/>
      <c r="GK21" s="214"/>
      <c r="GL21" s="214"/>
      <c r="GM21" s="214"/>
      <c r="GN21" s="214"/>
      <c r="GO21" s="214"/>
      <c r="GP21" s="214"/>
      <c r="GQ21" s="214"/>
      <c r="GR21" s="214"/>
      <c r="GS21" s="214"/>
      <c r="GT21" s="214"/>
    </row>
    <row r="22" spans="1:222">
      <c r="A22" s="30" t="s">
        <v>135</v>
      </c>
      <c r="B22" s="33" t="s">
        <v>8</v>
      </c>
      <c r="C22">
        <f>'Prevalence data'!C45</f>
        <v>3380.5768475107002</v>
      </c>
      <c r="D22">
        <f>'Prevalence data'!D45</f>
        <v>0.159966922916875</v>
      </c>
      <c r="E22">
        <f>'Prevalence data'!E45</f>
        <v>204940.47696683899</v>
      </c>
      <c r="F22">
        <f>'Prevalence data'!F45</f>
        <v>0.159966922916875</v>
      </c>
      <c r="G22">
        <f>'Prevalence data'!G45</f>
        <v>159371.949887</v>
      </c>
      <c r="H22">
        <f>'Prevalence data'!H45</f>
        <v>2.2052751524800001E-2</v>
      </c>
      <c r="I22">
        <f>'Prevalence data'!I45</f>
        <v>14508.518692400001</v>
      </c>
      <c r="J22">
        <f>'Prevalence data'!J45</f>
        <v>1.75509195064E-2</v>
      </c>
      <c r="K22">
        <f>'Prevalence data'!K45</f>
        <v>219448.99565919899</v>
      </c>
      <c r="L22">
        <f>'Prevalence data'!L45</f>
        <v>0.104056910348598</v>
      </c>
      <c r="M22">
        <f>'Prevalence data'!M45</f>
        <v>601.31765335665</v>
      </c>
      <c r="N22">
        <f>'Prevalence data'!N45</f>
        <v>2.8396119504537298E-2</v>
      </c>
      <c r="O22">
        <f>'Prevalence data'!O45</f>
        <v>36453.638608522102</v>
      </c>
      <c r="P22">
        <f>'Prevalence data'!P45</f>
        <v>2.8396119504537298E-2</v>
      </c>
      <c r="Q22">
        <f>'Prevalence data'!Q45</f>
        <v>122384.442536</v>
      </c>
      <c r="R22">
        <f>'Prevalence data'!R45</f>
        <v>1.69347387958E-2</v>
      </c>
      <c r="S22">
        <f>'Prevalence data'!S45</f>
        <v>7744.2912301599999</v>
      </c>
      <c r="T22">
        <f>'Prevalence data'!T45</f>
        <v>9.3583312422000006E-3</v>
      </c>
      <c r="U22">
        <f>'Prevalence data'!U45</f>
        <v>44197.929838677599</v>
      </c>
      <c r="V22">
        <f>'Prevalence data'!V45</f>
        <v>2.09256159688763E-2</v>
      </c>
      <c r="W22">
        <f>'Prevalence data'!W45</f>
        <v>68.696347751842893</v>
      </c>
      <c r="X22">
        <f>'Prevalence data'!X45</f>
        <v>3.2371475109718899E-3</v>
      </c>
      <c r="Y22">
        <f>'Prevalence data'!Y45</f>
        <v>4164.5739497119803</v>
      </c>
      <c r="Z22">
        <f>'Prevalence data'!Z45</f>
        <v>3.2371475109718899E-3</v>
      </c>
      <c r="AA22">
        <f>'Prevalence data'!AA45</f>
        <v>127517.566433</v>
      </c>
      <c r="AB22">
        <f>'Prevalence data'!AB45</f>
        <v>1.7644999864700001E-2</v>
      </c>
      <c r="AC22">
        <f>'Prevalence data'!AC45</f>
        <v>9526.4036240700007</v>
      </c>
      <c r="AD22">
        <f>'Prevalence data'!AD45</f>
        <v>1.14745117811E-2</v>
      </c>
      <c r="AE22">
        <f>'Prevalence data'!AE45</f>
        <v>13690.9775737782</v>
      </c>
      <c r="AF22">
        <f>'Prevalence data'!AF45</f>
        <v>6.4806215364181397E-3</v>
      </c>
    </row>
    <row r="23" spans="1:222">
      <c r="A23" s="30" t="s">
        <v>136</v>
      </c>
      <c r="B23" s="33" t="s">
        <v>77</v>
      </c>
      <c r="C23">
        <f>SUM('Prevalence data'!C46:C50)</f>
        <v>10755.4834613028</v>
      </c>
      <c r="D23">
        <f>SUM('Prevalence data'!D46:D50)</f>
        <v>0.50562944408010413</v>
      </c>
      <c r="E23">
        <f>SUM('Prevalence data'!E46:E50)</f>
        <v>520471.89076492906</v>
      </c>
      <c r="F23">
        <f>SUM('Prevalence data'!F46:F50)</f>
        <v>0.50561753126094644</v>
      </c>
      <c r="G23">
        <f>SUM('Prevalence data'!G46:G50)</f>
        <v>361454.19131229998</v>
      </c>
      <c r="H23">
        <f>SUM('Prevalence data'!H46:H50)</f>
        <v>8.0615141215129998E-2</v>
      </c>
      <c r="I23">
        <f>SUM('Prevalence data'!I46:I50)</f>
        <v>37101.850296470002</v>
      </c>
      <c r="J23">
        <f>SUM('Prevalence data'!J46:J50)</f>
        <v>5.9550090292320002E-2</v>
      </c>
      <c r="K23">
        <f>SUM('Prevalence data'!K46:K50)</f>
        <v>557573.74106139364</v>
      </c>
      <c r="L23">
        <f>SUM('Prevalence data'!L46:L50)</f>
        <v>0.3354342581959654</v>
      </c>
      <c r="M23">
        <f>SUM('Prevalence data'!M46:M50)</f>
        <v>10250.472106708963</v>
      </c>
      <c r="N23">
        <f>SUM('Prevalence data'!N46:N50)</f>
        <v>0.43171609382690579</v>
      </c>
      <c r="O23">
        <f>SUM('Prevalence data'!O46:O50)</f>
        <v>432709.57889908226</v>
      </c>
      <c r="P23">
        <f>SUM('Prevalence data'!P46:P50)</f>
        <v>0.43171490815507974</v>
      </c>
      <c r="Q23">
        <f>SUM('Prevalence data'!Q46:Q50)</f>
        <v>867695.21561899991</v>
      </c>
      <c r="R23">
        <f>SUM('Prevalence data'!R46:R50)</f>
        <v>0.24075381760299999</v>
      </c>
      <c r="S23">
        <f>SUM('Prevalence data'!S46:S50)</f>
        <v>49024.900882920003</v>
      </c>
      <c r="T23">
        <f>SUM('Prevalence data'!T46:T50)</f>
        <v>8.66765507405E-2</v>
      </c>
      <c r="U23">
        <f>SUM('Prevalence data'!U46:U50)</f>
        <v>481734.47978193802</v>
      </c>
      <c r="V23">
        <f>SUM('Prevalence data'!V46:V50)</f>
        <v>0.30868011935677869</v>
      </c>
      <c r="W23">
        <f>SUM('Prevalence data'!W46:W50)</f>
        <v>913.23615958383448</v>
      </c>
      <c r="X23">
        <f>SUM('Prevalence data'!X46:X50)</f>
        <v>3.7996732781531123E-2</v>
      </c>
      <c r="Y23">
        <f>SUM('Prevalence data'!Y46:Y50)</f>
        <v>37991.181652697167</v>
      </c>
      <c r="Z23">
        <f>SUM('Prevalence data'!Z46:Z50)</f>
        <v>3.7996959720766547E-2</v>
      </c>
      <c r="AA23">
        <f>SUM('Prevalence data'!AA46:AA50)</f>
        <v>684239.14633300004</v>
      </c>
      <c r="AB23">
        <f>SUM('Prevalence data'!AB46:AB50)</f>
        <v>0.1795636776624</v>
      </c>
      <c r="AC23">
        <f>SUM('Prevalence data'!AC46:AC50)</f>
        <v>61915.706800600004</v>
      </c>
      <c r="AD23">
        <f>SUM('Prevalence data'!AD46:AD50)</f>
        <v>0.1075876068087</v>
      </c>
      <c r="AE23">
        <f>SUM('Prevalence data'!AE46:AE50)</f>
        <v>99906.888453366904</v>
      </c>
      <c r="AF23">
        <f>SUM('Prevalence data'!AF46:AF50)</f>
        <v>6.3568192825110628E-2</v>
      </c>
    </row>
    <row r="24" spans="1:222">
      <c r="A24" s="30" t="s">
        <v>137</v>
      </c>
      <c r="B24" s="33" t="s">
        <v>14</v>
      </c>
      <c r="C24">
        <f>'Prevalence data'!C51</f>
        <v>772.52105385309903</v>
      </c>
      <c r="D24">
        <f>'Prevalence data'!D51</f>
        <v>2.4387755505894601E-2</v>
      </c>
      <c r="E24">
        <f>'Prevalence data'!E51</f>
        <v>24348.473079552801</v>
      </c>
      <c r="F24">
        <f>'Prevalence data'!F51</f>
        <v>2.4387755505894601E-2</v>
      </c>
      <c r="G24">
        <f>'Prevalence data'!G51</f>
        <v>18434.634082799999</v>
      </c>
      <c r="H24">
        <f>'Prevalence data'!H51</f>
        <v>8.2710661052899995E-3</v>
      </c>
      <c r="I24">
        <f>'Prevalence data'!I51</f>
        <v>2253.17909521</v>
      </c>
      <c r="J24">
        <f>'Prevalence data'!J51</f>
        <v>5.4301331002399996E-3</v>
      </c>
      <c r="K24">
        <f>'Prevalence data'!K51</f>
        <v>26601.6521747632</v>
      </c>
      <c r="L24">
        <f>'Prevalence data'!L51</f>
        <v>1.8773019063790398E-2</v>
      </c>
      <c r="M24">
        <f>'Prevalence data'!M51</f>
        <v>5480.9772303672198</v>
      </c>
      <c r="N24">
        <f>'Prevalence data'!N51</f>
        <v>0.17019237656869801</v>
      </c>
      <c r="O24">
        <f>'Prevalence data'!O51</f>
        <v>172750.53654216</v>
      </c>
      <c r="P24">
        <f>'Prevalence data'!P51</f>
        <v>0.17019237656869801</v>
      </c>
      <c r="Q24">
        <f>'Prevalence data'!Q51</f>
        <v>256981.03526999999</v>
      </c>
      <c r="R24">
        <f>'Prevalence data'!R51</f>
        <v>0.11529967767800001</v>
      </c>
      <c r="S24">
        <f>'Prevalence data'!S51</f>
        <v>14495.3024964</v>
      </c>
      <c r="T24">
        <f>'Prevalence data'!T51</f>
        <v>3.4875222242999999E-2</v>
      </c>
      <c r="U24">
        <f>'Prevalence data'!U51</f>
        <v>187245.83903858301</v>
      </c>
      <c r="V24">
        <f>'Prevalence data'!V51</f>
        <v>0.13063741910332799</v>
      </c>
      <c r="W24">
        <f>'Prevalence data'!W51</f>
        <v>431.17637325195602</v>
      </c>
      <c r="X24">
        <f>'Prevalence data'!X51</f>
        <v>1.33699435624311E-2</v>
      </c>
      <c r="Y24">
        <f>'Prevalence data'!Y51</f>
        <v>13589.9031674298</v>
      </c>
      <c r="Z24">
        <f>'Prevalence data'!Z51</f>
        <v>1.33699435624311E-2</v>
      </c>
      <c r="AA24">
        <f>'Prevalence data'!AA51</f>
        <v>148772.04933899999</v>
      </c>
      <c r="AB24">
        <f>'Prevalence data'!AB51</f>
        <v>6.6749525911800001E-2</v>
      </c>
      <c r="AC24">
        <f>'Prevalence data'!AC51</f>
        <v>14374.5689623</v>
      </c>
      <c r="AD24">
        <f>'Prevalence data'!AD51</f>
        <v>3.4411294673100001E-2</v>
      </c>
      <c r="AE24">
        <f>'Prevalence data'!AE51</f>
        <v>27964.4721297623</v>
      </c>
      <c r="AF24">
        <f>'Prevalence data'!AF51</f>
        <v>1.95496594214217E-2</v>
      </c>
    </row>
    <row r="25" spans="1:222">
      <c r="A25" s="30" t="s">
        <v>138</v>
      </c>
      <c r="B25" s="33" t="s">
        <v>98</v>
      </c>
      <c r="C25">
        <f>SUM('Prevalence data'!C52:C55)</f>
        <v>1380.4617674845999</v>
      </c>
      <c r="D25">
        <f>SUM('Prevalence data'!D52:D55)</f>
        <v>3.1126176993365461E-2</v>
      </c>
      <c r="E25">
        <f>SUM('Prevalence data'!E52:E55)</f>
        <v>30959.02232275905</v>
      </c>
      <c r="F25">
        <f>SUM('Prevalence data'!F52:F55)</f>
        <v>3.1131341069499493E-2</v>
      </c>
      <c r="G25">
        <f>SUM('Prevalence data'!G52:G55)</f>
        <v>33219.942925019997</v>
      </c>
      <c r="H25">
        <f>SUM('Prevalence data'!H52:H55)</f>
        <v>2.6718559003559999E-2</v>
      </c>
      <c r="I25">
        <f>SUM('Prevalence data'!I52:I55)</f>
        <v>3988.986467578</v>
      </c>
      <c r="J25">
        <f>SUM('Prevalence data'!J52:J55)</f>
        <v>1.3276462957660003E-2</v>
      </c>
      <c r="K25">
        <f>SUM('Prevalence data'!K52:K55)</f>
        <v>34948.008790337546</v>
      </c>
      <c r="L25">
        <f>SUM('Prevalence data'!L52:L55)</f>
        <v>2.6736037742324244E-2</v>
      </c>
      <c r="M25">
        <f>SUM('Prevalence data'!M52:M55)</f>
        <v>48966.86964036624</v>
      </c>
      <c r="N25">
        <f>SUM('Prevalence data'!N52:N55)</f>
        <v>1.004271529273808</v>
      </c>
      <c r="O25">
        <f>SUM('Prevalence data'!O52:O55)</f>
        <v>945418.94180521695</v>
      </c>
      <c r="P25">
        <f>SUM('Prevalence data'!P52:P55)</f>
        <v>1.0041765590096039</v>
      </c>
      <c r="Q25">
        <f>SUM('Prevalence data'!Q52:Q55)</f>
        <v>1107869.9077929999</v>
      </c>
      <c r="R25">
        <f>SUM('Prevalence data'!R52:R55)</f>
        <v>1.0317963932429999</v>
      </c>
      <c r="S25">
        <f>SUM('Prevalence data'!S52:S55)</f>
        <v>66877.859537600001</v>
      </c>
      <c r="T25">
        <f>SUM('Prevalence data'!T52:T55)</f>
        <v>0.24601887140079998</v>
      </c>
      <c r="U25">
        <f>SUM('Prevalence data'!U52:U55)</f>
        <v>1012296.801342837</v>
      </c>
      <c r="V25">
        <f>SUM('Prevalence data'!V52:V55)</f>
        <v>0.83274058851218102</v>
      </c>
      <c r="W25">
        <f>SUM('Prevalence data'!W52:W55)</f>
        <v>3322.2042544599553</v>
      </c>
      <c r="X25">
        <f>SUM('Prevalence data'!X52:X55)</f>
        <v>6.8951637661391202E-2</v>
      </c>
      <c r="Y25">
        <f>SUM('Prevalence data'!Y52:Y55)</f>
        <v>65673.308498226703</v>
      </c>
      <c r="Z25">
        <f>SUM('Prevalence data'!Z52:Z55)</f>
        <v>6.8951328245509105E-2</v>
      </c>
      <c r="AA25">
        <f>SUM('Prevalence data'!AA52:AA55)</f>
        <v>487918.89833089994</v>
      </c>
      <c r="AB25">
        <f>SUM('Prevalence data'!AB52:AB55)</f>
        <v>0.44156663482789998</v>
      </c>
      <c r="AC25">
        <f>SUM('Prevalence data'!AC52:AC55)</f>
        <v>46279.133918730004</v>
      </c>
      <c r="AD25">
        <f>SUM('Prevalence data'!AD52:AD55)</f>
        <v>0.16498087786190002</v>
      </c>
      <c r="AE25">
        <f>SUM('Prevalence data'!AE52:AE55)</f>
        <v>111952.44241698339</v>
      </c>
      <c r="AF25">
        <f>SUM('Prevalence data'!AF52:AF55)</f>
        <v>9.0727724136995494E-2</v>
      </c>
    </row>
    <row r="26" spans="1:222">
      <c r="A26" s="30" t="s">
        <v>139</v>
      </c>
      <c r="B26" s="33" t="s">
        <v>19</v>
      </c>
      <c r="C26">
        <f>'Prevalence data'!C56</f>
        <v>23.24384886987</v>
      </c>
      <c r="D26">
        <f>'Prevalence data'!D56</f>
        <v>2.5779946564911997E-4</v>
      </c>
      <c r="E26">
        <f>'Prevalence data'!E56</f>
        <v>221.95085172615299</v>
      </c>
      <c r="F26">
        <f>'Prevalence data'!F56</f>
        <v>2.8786345784406498E-4</v>
      </c>
      <c r="G26">
        <f>'Prevalence data'!G56</f>
        <v>328.66010788400001</v>
      </c>
      <c r="H26">
        <f>'Prevalence data'!H56</f>
        <v>5.6747288130100002E-4</v>
      </c>
      <c r="I26">
        <f>'Prevalence data'!I56</f>
        <v>55.215358361900002</v>
      </c>
      <c r="J26">
        <f>'Prevalence data'!J56</f>
        <v>2.76752309889E-4</v>
      </c>
      <c r="K26">
        <f>'Prevalence data'!K56</f>
        <v>277.16621008802298</v>
      </c>
      <c r="L26">
        <f>'Prevalence data'!L56</f>
        <v>2.8548884983492203E-4</v>
      </c>
      <c r="M26">
        <f>'Prevalence data'!M56</f>
        <v>29195.557251480201</v>
      </c>
      <c r="N26">
        <f>'Prevalence data'!N56</f>
        <v>0.32362307069735902</v>
      </c>
      <c r="O26">
        <f>'Prevalence data'!O56</f>
        <v>248719.494925412</v>
      </c>
      <c r="P26">
        <f>'Prevalence data'!P56</f>
        <v>0.32226585704586502</v>
      </c>
      <c r="Q26">
        <f>'Prevalence data'!Q56</f>
        <v>228908.07840100001</v>
      </c>
      <c r="R26">
        <f>'Prevalence data'!R56</f>
        <v>0.39523834692100002</v>
      </c>
      <c r="S26">
        <f>'Prevalence data'!S56</f>
        <v>15201.164835699999</v>
      </c>
      <c r="T26">
        <f>'Prevalence data'!T56</f>
        <v>7.6170693355100003E-2</v>
      </c>
      <c r="U26">
        <f>'Prevalence data'!U56</f>
        <v>263920.65976115997</v>
      </c>
      <c r="V26">
        <f>'Prevalence data'!V56</f>
        <v>0.27160721493224199</v>
      </c>
      <c r="W26">
        <f>'Prevalence data'!W56</f>
        <v>1378.5244750080001</v>
      </c>
      <c r="X26">
        <f>'Prevalence data'!X56</f>
        <v>1.5282324785605501E-2</v>
      </c>
      <c r="Y26">
        <f>'Prevalence data'!Y56</f>
        <v>12049.183108131499</v>
      </c>
      <c r="Z26">
        <f>'Prevalence data'!Z56</f>
        <v>1.5615064359757101E-2</v>
      </c>
      <c r="AA26">
        <f>'Prevalence data'!AA56</f>
        <v>89597.280931500005</v>
      </c>
      <c r="AB26">
        <f>'Prevalence data'!AB56</f>
        <v>0.154700880662</v>
      </c>
      <c r="AC26">
        <f>'Prevalence data'!AC56</f>
        <v>8550.6006103</v>
      </c>
      <c r="AD26">
        <f>'Prevalence data'!AD56</f>
        <v>4.2713389289400001E-2</v>
      </c>
      <c r="AE26">
        <f>'Prevalence data'!AE56</f>
        <v>20599.783718428898</v>
      </c>
      <c r="AF26">
        <f>'Prevalence data'!AF56</f>
        <v>2.1210398829554399E-2</v>
      </c>
    </row>
    <row r="27" spans="1:222">
      <c r="A27" s="30">
        <v>1993</v>
      </c>
      <c r="B27" s="180" t="s">
        <v>36</v>
      </c>
    </row>
    <row r="28" spans="1:222">
      <c r="A28" s="30" t="s">
        <v>133</v>
      </c>
      <c r="B28" s="33" t="s">
        <v>32</v>
      </c>
      <c r="C28">
        <f>SUM('Prevalence data'!C58:C60)</f>
        <v>4818.102194169458</v>
      </c>
      <c r="D28">
        <f>SUM('Prevalence data'!D58:D60)</f>
        <v>1.5995177236686829E-2</v>
      </c>
      <c r="E28">
        <f>SUM('Prevalence data'!E58:E60)</f>
        <v>412254.86632132588</v>
      </c>
      <c r="F28">
        <f>SUM('Prevalence data'!F58:F60)</f>
        <v>1.5995113873186351E-2</v>
      </c>
      <c r="G28">
        <f>SUM('Prevalence data'!G58:G60)</f>
        <v>27732.979093684997</v>
      </c>
      <c r="H28">
        <f>SUM('Prevalence data'!H58:H60)</f>
        <v>2.1804540025164997E-3</v>
      </c>
      <c r="I28">
        <f>SUM('Prevalence data'!I58:I60)</f>
        <v>3598.2440527675999</v>
      </c>
      <c r="J28">
        <f>SUM('Prevalence data'!J58:J60)</f>
        <v>3.9071558756925001E-3</v>
      </c>
      <c r="K28">
        <f>SUM('Prevalence data'!K58:K60)</f>
        <v>415853.11037409725</v>
      </c>
      <c r="L28">
        <f>SUM('Prevalence data'!L58:L60)</f>
        <v>1.4575624296909935E-2</v>
      </c>
      <c r="M28">
        <f>SUM('Prevalence data'!M58:M60)</f>
        <v>2413.4558039150033</v>
      </c>
      <c r="N28">
        <f>SUM('Prevalence data'!N58:N60)</f>
        <v>3.5160046951206184E-2</v>
      </c>
      <c r="O28">
        <f>SUM('Prevalence data'!O58:O60)</f>
        <v>202551.61541222472</v>
      </c>
      <c r="P28">
        <f>SUM('Prevalence data'!P58:P60)</f>
        <v>3.5159721412951275E-2</v>
      </c>
      <c r="Q28">
        <f>SUM('Prevalence data'!Q58:Q60)</f>
        <v>203867.60649550002</v>
      </c>
      <c r="R28">
        <f>SUM('Prevalence data'!R58:R60)</f>
        <v>1.6507175638800001E-2</v>
      </c>
      <c r="S28">
        <f>SUM('Prevalence data'!S58:S60)</f>
        <v>14915.300375679999</v>
      </c>
      <c r="T28">
        <f>SUM('Prevalence data'!T58:T60)</f>
        <v>1.5903051394390001E-2</v>
      </c>
      <c r="U28">
        <f>SUM('Prevalence data'!U58:U60)</f>
        <v>217466.91578790019</v>
      </c>
      <c r="V28">
        <f>SUM('Prevalence data'!V58:V60)</f>
        <v>2.7469848471155703E-2</v>
      </c>
      <c r="W28">
        <f>SUM('Prevalence data'!W58:W60)</f>
        <v>92.238215485102003</v>
      </c>
      <c r="X28">
        <f>SUM('Prevalence data'!X58:X60)</f>
        <v>2.9701502830852332E-3</v>
      </c>
      <c r="Y28">
        <f>SUM('Prevalence data'!Y58:Y60)</f>
        <v>7508.4531684031299</v>
      </c>
      <c r="Z28">
        <f>SUM('Prevalence data'!Z58:Z60)</f>
        <v>2.9699679678539992E-3</v>
      </c>
      <c r="AA28">
        <f>SUM('Prevalence data'!AA58:AA60)</f>
        <v>51936.720102795996</v>
      </c>
      <c r="AB28">
        <f>SUM('Prevalence data'!AB58:AB60)</f>
        <v>4.3388592902079996E-3</v>
      </c>
      <c r="AC28">
        <f>SUM('Prevalence data'!AC58:AC60)</f>
        <v>2635.6267703055</v>
      </c>
      <c r="AD28">
        <f>SUM('Prevalence data'!AD58:AD60)</f>
        <v>2.8381290415313998E-3</v>
      </c>
      <c r="AE28">
        <f>SUM('Prevalence data'!AE58:AE60)</f>
        <v>10144.07993871275</v>
      </c>
      <c r="AF28">
        <f>SUM('Prevalence data'!AF58:AF60)</f>
        <v>2.923100678797762E-3</v>
      </c>
    </row>
    <row r="29" spans="1:222">
      <c r="A29" s="30" t="s">
        <v>134</v>
      </c>
      <c r="B29" s="33" t="s">
        <v>33</v>
      </c>
      <c r="C29">
        <f>SUM('Prevalence data'!C61:C62)</f>
        <v>3254.5094569704988</v>
      </c>
      <c r="D29">
        <f>SUM('Prevalence data'!D61:D62)</f>
        <v>0.16086883045883899</v>
      </c>
      <c r="E29">
        <f>SUM('Prevalence data'!E61:E62)</f>
        <v>215404.6472226739</v>
      </c>
      <c r="F29">
        <f>SUM('Prevalence data'!F61:F62)</f>
        <v>0.1608640962712504</v>
      </c>
      <c r="G29">
        <f>SUM('Prevalence data'!G61:G62)</f>
        <v>241694.47081249999</v>
      </c>
      <c r="H29">
        <f>SUM('Prevalence data'!H61:H62)</f>
        <v>2.616903683733E-2</v>
      </c>
      <c r="I29">
        <f>SUM('Prevalence data'!I61:I62)</f>
        <v>21285.92094932</v>
      </c>
      <c r="J29">
        <f>SUM('Prevalence data'!J61:J62)</f>
        <v>2.2817656168349999E-2</v>
      </c>
      <c r="K29">
        <f>SUM('Prevalence data'!K61:K62)</f>
        <v>236690.56817204109</v>
      </c>
      <c r="L29">
        <f>SUM('Prevalence data'!L61:L62)</f>
        <v>0.1039411139553942</v>
      </c>
      <c r="M29">
        <f>SUM('Prevalence data'!M61:M62)</f>
        <v>1110.802096434915</v>
      </c>
      <c r="N29">
        <f>SUM('Prevalence data'!N61:N62)</f>
        <v>5.9899478633666299E-2</v>
      </c>
      <c r="O29">
        <f>SUM('Prevalence data'!O61:O62)</f>
        <v>75034.672999550996</v>
      </c>
      <c r="P29">
        <f>SUM('Prevalence data'!P61:P62)</f>
        <v>5.9898724934369402E-2</v>
      </c>
      <c r="Q29">
        <f>SUM('Prevalence data'!Q61:Q62)</f>
        <v>284677.76111100003</v>
      </c>
      <c r="R29">
        <f>SUM('Prevalence data'!R61:R62)</f>
        <v>2.93191874814E-2</v>
      </c>
      <c r="S29">
        <f>SUM('Prevalence data'!S61:S62)</f>
        <v>17910.43913984</v>
      </c>
      <c r="T29">
        <f>SUM('Prevalence data'!T61:T62)</f>
        <v>1.918498727558E-2</v>
      </c>
      <c r="U29">
        <f>SUM('Prevalence data'!U61:U62)</f>
        <v>92945.112139389705</v>
      </c>
      <c r="V29">
        <f>SUM('Prevalence data'!V61:V62)</f>
        <v>4.2487493101032899E-2</v>
      </c>
      <c r="W29">
        <f>SUM('Prevalence data'!W61:W62)</f>
        <v>110.6088816387846</v>
      </c>
      <c r="X29">
        <f>SUM('Prevalence data'!X61:X62)</f>
        <v>6.2431961037025599E-3</v>
      </c>
      <c r="Y29">
        <f>SUM('Prevalence data'!Y61:Y62)</f>
        <v>7548.3862116129803</v>
      </c>
      <c r="Z29">
        <f>SUM('Prevalence data'!Z61:Z62)</f>
        <v>6.24295081992619E-3</v>
      </c>
      <c r="AA29">
        <f>SUM('Prevalence data'!AA61:AA62)</f>
        <v>200592.563922</v>
      </c>
      <c r="AB29">
        <f>SUM('Prevalence data'!AB61:AB62)</f>
        <v>2.1038594019699999E-2</v>
      </c>
      <c r="AC29">
        <f>SUM('Prevalence data'!AC61:AC62)</f>
        <v>12546.455145579999</v>
      </c>
      <c r="AD29">
        <f>SUM('Prevalence data'!AD61:AD62)</f>
        <v>1.339060688256E-2</v>
      </c>
      <c r="AE29">
        <f>SUM('Prevalence data'!AE61:AE62)</f>
        <v>20094.84135720049</v>
      </c>
      <c r="AF29">
        <f>SUM('Prevalence data'!AF61:AF62)</f>
        <v>9.1948127416173996E-3</v>
      </c>
    </row>
    <row r="30" spans="1:222">
      <c r="A30" s="30" t="s">
        <v>135</v>
      </c>
      <c r="B30" s="33" t="s">
        <v>8</v>
      </c>
      <c r="C30">
        <f>'Prevalence data'!C63</f>
        <v>4794.8479064348003</v>
      </c>
      <c r="D30">
        <f>'Prevalence data'!D63</f>
        <v>0.20670358666032401</v>
      </c>
      <c r="E30">
        <f>'Prevalence data'!E63</f>
        <v>290630.25999817002</v>
      </c>
      <c r="F30">
        <f>'Prevalence data'!F63</f>
        <v>0.20670358666032401</v>
      </c>
      <c r="G30">
        <f>'Prevalence data'!G63</f>
        <v>205123.123238</v>
      </c>
      <c r="H30">
        <f>'Prevalence data'!H63</f>
        <v>2.7360640055499999E-2</v>
      </c>
      <c r="I30">
        <f>'Prevalence data'!I63</f>
        <v>18525.7418014</v>
      </c>
      <c r="J30">
        <f>'Prevalence data'!J63</f>
        <v>2.1500286539000001E-2</v>
      </c>
      <c r="K30">
        <f>'Prevalence data'!K63</f>
        <v>309156.00179954799</v>
      </c>
      <c r="L30">
        <f>'Prevalence data'!L63</f>
        <v>0.13627945904193101</v>
      </c>
      <c r="M30">
        <f>'Prevalence data'!M63</f>
        <v>618.63926759243998</v>
      </c>
      <c r="N30">
        <f>'Prevalence data'!N63</f>
        <v>2.6717599423439899E-2</v>
      </c>
      <c r="O30">
        <f>'Prevalence data'!O63</f>
        <v>37497.600485758601</v>
      </c>
      <c r="P30">
        <f>'Prevalence data'!P63</f>
        <v>2.6717599423439899E-2</v>
      </c>
      <c r="Q30">
        <f>'Prevalence data'!Q63</f>
        <v>126672.26714</v>
      </c>
      <c r="R30">
        <f>'Prevalence data'!R63</f>
        <v>1.6896369274400001E-2</v>
      </c>
      <c r="S30">
        <f>'Prevalence data'!S63</f>
        <v>8033.9611994899997</v>
      </c>
      <c r="T30">
        <f>'Prevalence data'!T63</f>
        <v>9.3204875568799993E-3</v>
      </c>
      <c r="U30">
        <f>'Prevalence data'!U63</f>
        <v>45531.561685253502</v>
      </c>
      <c r="V30">
        <f>'Prevalence data'!V63</f>
        <v>2.0086502599296702E-2</v>
      </c>
      <c r="W30">
        <f>'Prevalence data'!W63</f>
        <v>72.920258171927003</v>
      </c>
      <c r="X30">
        <f>'Prevalence data'!X63</f>
        <v>3.1430726189969498E-3</v>
      </c>
      <c r="Y30">
        <f>'Prevalence data'!Y63</f>
        <v>4419.91779618275</v>
      </c>
      <c r="Z30">
        <f>'Prevalence data'!Z63</f>
        <v>3.1430726189969498E-3</v>
      </c>
      <c r="AA30">
        <f>'Prevalence data'!AA63</f>
        <v>134377.23858</v>
      </c>
      <c r="AB30">
        <f>'Prevalence data'!AB63</f>
        <v>1.79241212538E-2</v>
      </c>
      <c r="AC30">
        <f>'Prevalence data'!AC63</f>
        <v>10047.798396599999</v>
      </c>
      <c r="AD30">
        <f>'Prevalence data'!AD63</f>
        <v>1.1620675172E-2</v>
      </c>
      <c r="AE30">
        <f>'Prevalence data'!AE63</f>
        <v>14467.7161928111</v>
      </c>
      <c r="AF30">
        <f>'Prevalence data'!AF63</f>
        <v>6.3830121704455799E-3</v>
      </c>
    </row>
    <row r="31" spans="1:222">
      <c r="A31" s="30" t="s">
        <v>136</v>
      </c>
      <c r="B31" s="33" t="s">
        <v>77</v>
      </c>
      <c r="C31">
        <f>SUM('Prevalence data'!C64:C68)</f>
        <v>15578.770767369819</v>
      </c>
      <c r="D31">
        <f>SUM('Prevalence data'!D64:D68)</f>
        <v>0.67883521593555951</v>
      </c>
      <c r="E31">
        <f>SUM('Prevalence data'!E64:E68)</f>
        <v>753835.1313092343</v>
      </c>
      <c r="F31">
        <f>SUM('Prevalence data'!F64:F68)</f>
        <v>0.67881864412375448</v>
      </c>
      <c r="G31">
        <f>SUM('Prevalence data'!G64:G68)</f>
        <v>468070.57208140002</v>
      </c>
      <c r="H31">
        <f>SUM('Prevalence data'!H64:H68)</f>
        <v>0.10126581088849998</v>
      </c>
      <c r="I31">
        <f>SUM('Prevalence data'!I64:I68)</f>
        <v>49422.435534359996</v>
      </c>
      <c r="J31">
        <f>SUM('Prevalence data'!J64:J68)</f>
        <v>7.6816175956299998E-2</v>
      </c>
      <c r="K31">
        <f>SUM('Prevalence data'!K64:K68)</f>
        <v>803257.56684361433</v>
      </c>
      <c r="L31">
        <f>SUM('Prevalence data'!L64:L68)</f>
        <v>0.45499899263304039</v>
      </c>
      <c r="M31">
        <f>SUM('Prevalence data'!M64:M68)</f>
        <v>10442.731180050076</v>
      </c>
      <c r="N31">
        <f>SUM('Prevalence data'!N64:N68)</f>
        <v>0.41643688075893071</v>
      </c>
      <c r="O31">
        <f>SUM('Prevalence data'!O64:O68)</f>
        <v>441229.327898702</v>
      </c>
      <c r="P31">
        <f>SUM('Prevalence data'!P64:P68)</f>
        <v>0.41643931620698371</v>
      </c>
      <c r="Q31">
        <f>SUM('Prevalence data'!Q64:Q68)</f>
        <v>889999.20761899999</v>
      </c>
      <c r="R31">
        <f>SUM('Prevalence data'!R64:R68)</f>
        <v>0.24057081958819998</v>
      </c>
      <c r="S31">
        <f>SUM('Prevalence data'!S64:S68)</f>
        <v>50241.259166609998</v>
      </c>
      <c r="T31">
        <f>SUM('Prevalence data'!T64:T68)</f>
        <v>8.6127735703599995E-2</v>
      </c>
      <c r="U31">
        <f>SUM('Prevalence data'!U64:U68)</f>
        <v>491470.58706531022</v>
      </c>
      <c r="V31">
        <f>SUM('Prevalence data'!V64:V68)</f>
        <v>0.30074040753449599</v>
      </c>
      <c r="W31">
        <f>SUM('Prevalence data'!W64:W68)</f>
        <v>947.81020658527382</v>
      </c>
      <c r="X31">
        <f>SUM('Prevalence data'!X64:X68)</f>
        <v>3.7441938494268738E-2</v>
      </c>
      <c r="Y31">
        <f>SUM('Prevalence data'!Y64:Y68)</f>
        <v>39486.707506120612</v>
      </c>
      <c r="Z31">
        <f>SUM('Prevalence data'!Z64:Z68)</f>
        <v>3.7442328400539564E-2</v>
      </c>
      <c r="AA31">
        <f>SUM('Prevalence data'!AA64:AA68)</f>
        <v>715070.95640899998</v>
      </c>
      <c r="AB31">
        <f>SUM('Prevalence data'!AB64:AB68)</f>
        <v>0.18250893013179997</v>
      </c>
      <c r="AC31">
        <f>SUM('Prevalence data'!AC64:AC68)</f>
        <v>64679.271842299997</v>
      </c>
      <c r="AD31">
        <f>SUM('Prevalence data'!AD64:AD68)</f>
        <v>0.108848640446</v>
      </c>
      <c r="AE31">
        <f>SUM('Prevalence data'!AE64:AE68)</f>
        <v>104165.97934842491</v>
      </c>
      <c r="AF31">
        <f>SUM('Prevalence data'!AF64:AF68)</f>
        <v>6.3175819654742643E-2</v>
      </c>
    </row>
    <row r="32" spans="1:222">
      <c r="A32" s="30" t="s">
        <v>137</v>
      </c>
      <c r="B32" s="33" t="s">
        <v>14</v>
      </c>
      <c r="C32">
        <f>'Prevalence data'!C69</f>
        <v>1104.2332707537</v>
      </c>
      <c r="D32">
        <f>'Prevalence data'!D69</f>
        <v>3.37768911928275E-2</v>
      </c>
      <c r="E32">
        <f>'Prevalence data'!E69</f>
        <v>34803.445074269301</v>
      </c>
      <c r="F32">
        <f>'Prevalence data'!F69</f>
        <v>3.37768911928275E-2</v>
      </c>
      <c r="G32">
        <f>'Prevalence data'!G69</f>
        <v>23617.6261973</v>
      </c>
      <c r="H32">
        <f>'Prevalence data'!H69</f>
        <v>1.0330460093600001E-2</v>
      </c>
      <c r="I32">
        <f>'Prevalence data'!I69</f>
        <v>3028.4552879100002</v>
      </c>
      <c r="J32">
        <f>'Prevalence data'!J69</f>
        <v>7.1062646045100004E-3</v>
      </c>
      <c r="K32">
        <f>'Prevalence data'!K69</f>
        <v>37831.900362181899</v>
      </c>
      <c r="L32">
        <f>'Prevalence data'!L69</f>
        <v>2.5901991024437E-2</v>
      </c>
      <c r="M32">
        <f>'Prevalence data'!M69</f>
        <v>5592.8606094014003</v>
      </c>
      <c r="N32">
        <f>'Prevalence data'!N69</f>
        <v>0.16820717453321199</v>
      </c>
      <c r="O32">
        <f>'Prevalence data'!O69</f>
        <v>176276.89925923501</v>
      </c>
      <c r="P32">
        <f>'Prevalence data'!P69</f>
        <v>0.16820717453321199</v>
      </c>
      <c r="Q32">
        <f>'Prevalence data'!Q69</f>
        <v>263502.23046300001</v>
      </c>
      <c r="R32">
        <f>'Prevalence data'!R69</f>
        <v>0.115257065459</v>
      </c>
      <c r="S32">
        <f>'Prevalence data'!S69</f>
        <v>14854.780827</v>
      </c>
      <c r="T32">
        <f>'Prevalence data'!T69</f>
        <v>3.4776779009600002E-2</v>
      </c>
      <c r="U32">
        <f>'Prevalence data'!U69</f>
        <v>191131.68008621599</v>
      </c>
      <c r="V32">
        <f>'Prevalence data'!V69</f>
        <v>0.129333722788147</v>
      </c>
      <c r="W32">
        <f>'Prevalence data'!W69</f>
        <v>444.76854138897602</v>
      </c>
      <c r="X32">
        <f>'Prevalence data'!X69</f>
        <v>1.33600383373152E-2</v>
      </c>
      <c r="Y32">
        <f>'Prevalence data'!Y69</f>
        <v>14018.303841206</v>
      </c>
      <c r="Z32">
        <f>'Prevalence data'!Z69</f>
        <v>1.33600383373152E-2</v>
      </c>
      <c r="AA32">
        <f>'Prevalence data'!AA69</f>
        <v>155289.98699500001</v>
      </c>
      <c r="AB32">
        <f>'Prevalence data'!AB69</f>
        <v>6.7924567422899998E-2</v>
      </c>
      <c r="AC32">
        <f>'Prevalence data'!AC69</f>
        <v>14980.0190126</v>
      </c>
      <c r="AD32">
        <f>'Prevalence data'!AD69</f>
        <v>3.4912548902600003E-2</v>
      </c>
      <c r="AE32">
        <f>'Prevalence data'!AE69</f>
        <v>28998.3228538357</v>
      </c>
      <c r="AF32">
        <f>'Prevalence data'!AF69</f>
        <v>1.9669035633750501E-2</v>
      </c>
    </row>
    <row r="33" spans="1:32">
      <c r="A33" s="30" t="s">
        <v>138</v>
      </c>
      <c r="B33" s="33" t="s">
        <v>98</v>
      </c>
      <c r="C33">
        <f>SUM('Prevalence data'!C70:C73)</f>
        <v>1959.6954752048787</v>
      </c>
      <c r="D33">
        <f>SUM('Prevalence data'!D70:D73)</f>
        <v>4.3629830261663206E-2</v>
      </c>
      <c r="E33">
        <f>SUM('Prevalence data'!E70:E73)</f>
        <v>43928.008995481105</v>
      </c>
      <c r="F33">
        <f>SUM('Prevalence data'!F70:F73)</f>
        <v>4.3636313925474637E-2</v>
      </c>
      <c r="G33">
        <f>SUM('Prevalence data'!G70:G73)</f>
        <v>42150.625316500002</v>
      </c>
      <c r="H33">
        <f>SUM('Prevalence data'!H70:H73)</f>
        <v>3.3517200247389994E-2</v>
      </c>
      <c r="I33">
        <f>SUM('Prevalence data'!I70:I73)</f>
        <v>5272.9202116980005</v>
      </c>
      <c r="J33">
        <f>SUM('Prevalence data'!J70:J73)</f>
        <v>1.7330587399629997E-2</v>
      </c>
      <c r="K33">
        <f>SUM('Prevalence data'!K70:K73)</f>
        <v>49200.929207175403</v>
      </c>
      <c r="L33">
        <f>SUM('Prevalence data'!L70:L73)</f>
        <v>3.7166790527373719E-2</v>
      </c>
      <c r="M33">
        <f>SUM('Prevalence data'!M70:M73)</f>
        <v>49303.037481281295</v>
      </c>
      <c r="N33">
        <f>SUM('Prevalence data'!N70:N73)</f>
        <v>0.99844550426063294</v>
      </c>
      <c r="O33">
        <f>SUM('Prevalence data'!O70:O73)</f>
        <v>951351.04585967003</v>
      </c>
      <c r="P33">
        <f>SUM('Prevalence data'!P70:P73)</f>
        <v>0.99834983723063186</v>
      </c>
      <c r="Q33">
        <f>SUM('Prevalence data'!Q70:Q73)</f>
        <v>1121414.817514</v>
      </c>
      <c r="R33">
        <f>SUM('Prevalence data'!R70:R73)</f>
        <v>1.0311955610570001</v>
      </c>
      <c r="S33">
        <f>SUM('Prevalence data'!S70:S73)</f>
        <v>67542.772485299996</v>
      </c>
      <c r="T33">
        <f>SUM('Prevalence data'!T70:T73)</f>
        <v>0.24533666983219998</v>
      </c>
      <c r="U33">
        <f>SUM('Prevalence data'!U70:U73)</f>
        <v>1018893.8183448381</v>
      </c>
      <c r="V33">
        <f>SUM('Prevalence data'!V70:V73)</f>
        <v>0.82795484672929909</v>
      </c>
      <c r="W33">
        <f>SUM('Prevalence data'!W70:W73)</f>
        <v>3401.0350731596018</v>
      </c>
      <c r="X33">
        <f>SUM('Prevalence data'!X70:X73)</f>
        <v>6.9688712586103999E-2</v>
      </c>
      <c r="Y33">
        <f>SUM('Prevalence data'!Y70:Y73)</f>
        <v>67137.038748981897</v>
      </c>
      <c r="Z33">
        <f>SUM('Prevalence data'!Z70:Z73)</f>
        <v>6.9688245976499807E-2</v>
      </c>
      <c r="AA33">
        <f>SUM('Prevalence data'!AA70:AA73)</f>
        <v>503135.47764459997</v>
      </c>
      <c r="AB33">
        <f>SUM('Prevalence data'!AB70:AB73)</f>
        <v>0.44941045263610002</v>
      </c>
      <c r="AC33">
        <f>SUM('Prevalence data'!AC70:AC73)</f>
        <v>47710.132140779999</v>
      </c>
      <c r="AD33">
        <f>SUM('Prevalence data'!AD70:AD73)</f>
        <v>0.16792380029339998</v>
      </c>
      <c r="AE33">
        <f>SUM('Prevalence data'!AE70:AE73)</f>
        <v>114847.17088973509</v>
      </c>
      <c r="AF33">
        <f>SUM('Prevalence data'!AF70:AF73)</f>
        <v>9.1988262951542304E-2</v>
      </c>
    </row>
    <row r="34" spans="1:32">
      <c r="A34" s="30" t="s">
        <v>139</v>
      </c>
      <c r="B34" s="33" t="s">
        <v>19</v>
      </c>
      <c r="C34">
        <f>'Prevalence data'!C74</f>
        <v>33.861611692046402</v>
      </c>
      <c r="D34">
        <f>'Prevalence data'!D74</f>
        <v>3.6770538046313503E-4</v>
      </c>
      <c r="E34">
        <f>'Prevalence data'!E74</f>
        <v>322.908016623224</v>
      </c>
      <c r="F34">
        <f>'Prevalence data'!F74</f>
        <v>4.1021005267552702E-4</v>
      </c>
      <c r="G34">
        <f>'Prevalence data'!G74</f>
        <v>444.03412322600002</v>
      </c>
      <c r="H34">
        <f>'Prevalence data'!H74</f>
        <v>7.4958070705699999E-4</v>
      </c>
      <c r="I34">
        <f>'Prevalence data'!I74</f>
        <v>77.304750442499994</v>
      </c>
      <c r="J34">
        <f>'Prevalence data'!J74</f>
        <v>3.7914821824000002E-4</v>
      </c>
      <c r="K34">
        <f>'Prevalence data'!K74</f>
        <v>400.21276706572598</v>
      </c>
      <c r="L34">
        <f>'Prevalence data'!L74</f>
        <v>4.0368131924504498E-4</v>
      </c>
      <c r="M34">
        <f>'Prevalence data'!M74</f>
        <v>29881.696776949699</v>
      </c>
      <c r="N34">
        <f>'Prevalence data'!N74</f>
        <v>0.32418106782908501</v>
      </c>
      <c r="O34">
        <f>'Prevalence data'!O74</f>
        <v>254404.170272938</v>
      </c>
      <c r="P34">
        <f>'Prevalence data'!P74</f>
        <v>0.32274498544811597</v>
      </c>
      <c r="Q34">
        <f>'Prevalence data'!Q74</f>
        <v>233675.78005500001</v>
      </c>
      <c r="R34">
        <f>'Prevalence data'!R74</f>
        <v>0.394471482973</v>
      </c>
      <c r="S34">
        <f>'Prevalence data'!S74</f>
        <v>15489.5463122</v>
      </c>
      <c r="T34">
        <f>'Prevalence data'!T74</f>
        <v>7.5978214613299996E-2</v>
      </c>
      <c r="U34">
        <f>'Prevalence data'!U74</f>
        <v>269893.71658514399</v>
      </c>
      <c r="V34">
        <f>'Prevalence data'!V74</f>
        <v>0.27193370326131799</v>
      </c>
      <c r="W34">
        <f>'Prevalence data'!W74</f>
        <v>1445.0818885889901</v>
      </c>
      <c r="X34">
        <f>'Prevalence data'!X74</f>
        <v>1.56799861644649E-2</v>
      </c>
      <c r="Y34">
        <f>'Prevalence data'!Y74</f>
        <v>12615.264592163299</v>
      </c>
      <c r="Z34">
        <f>'Prevalence data'!Z74</f>
        <v>1.60080970702276E-2</v>
      </c>
      <c r="AA34">
        <f>'Prevalence data'!AA74</f>
        <v>92934.054652799998</v>
      </c>
      <c r="AB34">
        <f>'Prevalence data'!AB74</f>
        <v>0.156883325898</v>
      </c>
      <c r="AC34">
        <f>'Prevalence data'!AC74</f>
        <v>8869.1809246400007</v>
      </c>
      <c r="AD34">
        <f>'Prevalence data'!AD74</f>
        <v>4.3371274687900002E-2</v>
      </c>
      <c r="AE34">
        <f>'Prevalence data'!AE74</f>
        <v>21484.445516805299</v>
      </c>
      <c r="AF34">
        <f>'Prevalence data'!AF74</f>
        <v>2.1660159829260901E-2</v>
      </c>
    </row>
    <row r="35" spans="1:32">
      <c r="A35" s="30">
        <v>1994</v>
      </c>
      <c r="B35" s="180" t="s">
        <v>36</v>
      </c>
    </row>
    <row r="36" spans="1:32">
      <c r="A36" s="30" t="s">
        <v>133</v>
      </c>
      <c r="B36" s="33" t="s">
        <v>32</v>
      </c>
      <c r="C36">
        <f>SUM('Prevalence data'!C76:C78)</f>
        <v>6472.9375610393772</v>
      </c>
      <c r="D36">
        <f>SUM('Prevalence data'!D76:D78)</f>
        <v>2.2868538182739151E-2</v>
      </c>
      <c r="E36">
        <f>SUM('Prevalence data'!E76:E78)</f>
        <v>553568.93816525338</v>
      </c>
      <c r="F36">
        <f>SUM('Prevalence data'!F76:F78)</f>
        <v>2.2868451411084647E-2</v>
      </c>
      <c r="G36">
        <f>SUM('Prevalence data'!G76:G78)</f>
        <v>35802.663621216998</v>
      </c>
      <c r="H36">
        <f>SUM('Prevalence data'!H76:H78)</f>
        <v>2.7220865785126998E-3</v>
      </c>
      <c r="I36">
        <f>SUM('Prevalence data'!I76:I78)</f>
        <v>4639.7942036495006</v>
      </c>
      <c r="J36">
        <f>SUM('Prevalence data'!J76:J78)</f>
        <v>4.8813829239387997E-3</v>
      </c>
      <c r="K36">
        <f>SUM('Prevalence data'!K76:K78)</f>
        <v>558208.73236890603</v>
      </c>
      <c r="L36">
        <f>SUM('Prevalence data'!L76:L78)</f>
        <v>2.0402051032264615E-2</v>
      </c>
      <c r="M36">
        <f>SUM('Prevalence data'!M76:M78)</f>
        <v>2477.5689394695391</v>
      </c>
      <c r="N36">
        <f>SUM('Prevalence data'!N76:N78)</f>
        <v>3.502820914979559E-2</v>
      </c>
      <c r="O36">
        <f>SUM('Prevalence data'!O76:O78)</f>
        <v>207981.4330931218</v>
      </c>
      <c r="P36">
        <f>SUM('Prevalence data'!P76:P78)</f>
        <v>3.502789124830194E-2</v>
      </c>
      <c r="Q36">
        <f>SUM('Prevalence data'!Q76:Q78)</f>
        <v>210675.92876070002</v>
      </c>
      <c r="R36">
        <f>SUM('Prevalence data'!R76:R78)</f>
        <v>1.6554531081239998E-2</v>
      </c>
      <c r="S36">
        <f>SUM('Prevalence data'!S76:S78)</f>
        <v>15409.097879070001</v>
      </c>
      <c r="T36">
        <f>SUM('Prevalence data'!T76:T78)</f>
        <v>1.592079039295E-2</v>
      </c>
      <c r="U36">
        <f>SUM('Prevalence data'!U76:U78)</f>
        <v>223390.53097217839</v>
      </c>
      <c r="V36">
        <f>SUM('Prevalence data'!V76:V78)</f>
        <v>2.735116207530882E-2</v>
      </c>
      <c r="W36">
        <f>SUM('Prevalence data'!W76:W78)</f>
        <v>96.596871496924493</v>
      </c>
      <c r="X36">
        <f>SUM('Prevalence data'!X76:X78)</f>
        <v>3.062585832015516E-3</v>
      </c>
      <c r="Y36">
        <f>SUM('Prevalence data'!Y76:Y78)</f>
        <v>7860.9064350552489</v>
      </c>
      <c r="Z36">
        <f>SUM('Prevalence data'!Z76:Z78)</f>
        <v>3.0623976622537481E-3</v>
      </c>
      <c r="AA36">
        <f>SUM('Prevalence data'!AA76:AA78)</f>
        <v>53882.415190219996</v>
      </c>
      <c r="AB36">
        <f>SUM('Prevalence data'!AB76:AB78)</f>
        <v>4.3715653078102998E-3</v>
      </c>
      <c r="AC36">
        <f>SUM('Prevalence data'!AC76:AC78)</f>
        <v>2711.6816260438</v>
      </c>
      <c r="AD36">
        <f>SUM('Prevalence data'!AD76:AD78)</f>
        <v>2.8243968880836E-3</v>
      </c>
      <c r="AE36">
        <f>SUM('Prevalence data'!AE76:AE78)</f>
        <v>10572.58806110337</v>
      </c>
      <c r="AF36">
        <f>SUM('Prevalence data'!AF76:AF78)</f>
        <v>2.9690514348408629E-3</v>
      </c>
    </row>
    <row r="37" spans="1:32">
      <c r="A37" s="30" t="s">
        <v>134</v>
      </c>
      <c r="B37" s="33" t="s">
        <v>33</v>
      </c>
      <c r="C37">
        <f>SUM('Prevalence data'!C79:C80)</f>
        <v>4157.703662622991</v>
      </c>
      <c r="D37">
        <f>SUM('Prevalence data'!D79:D80)</f>
        <v>0.19560413003660571</v>
      </c>
      <c r="E37">
        <f>SUM('Prevalence data'!E79:E80)</f>
        <v>275009.50378878124</v>
      </c>
      <c r="F37">
        <f>SUM('Prevalence data'!F79:F80)</f>
        <v>0.19559938661452519</v>
      </c>
      <c r="G37">
        <f>SUM('Prevalence data'!G79:G80)</f>
        <v>284184.90779730002</v>
      </c>
      <c r="H37">
        <f>SUM('Prevalence data'!H79:H80)</f>
        <v>2.977112921948E-2</v>
      </c>
      <c r="I37">
        <f>SUM('Prevalence data'!I79:I80)</f>
        <v>24978.605814160001</v>
      </c>
      <c r="J37">
        <f>SUM('Prevalence data'!J79:J80)</f>
        <v>2.5843492617410001E-2</v>
      </c>
      <c r="K37">
        <f>SUM('Prevalence data'!K79:K80)</f>
        <v>299988.10960292513</v>
      </c>
      <c r="L37">
        <f>SUM('Prevalence data'!L79:L80)</f>
        <v>0.12605862095965031</v>
      </c>
      <c r="M37">
        <f>SUM('Prevalence data'!M79:M80)</f>
        <v>1135.644277817978</v>
      </c>
      <c r="N37">
        <f>SUM('Prevalence data'!N79:N80)</f>
        <v>5.9095825459190399E-2</v>
      </c>
      <c r="O37">
        <f>SUM('Prevalence data'!O79:O80)</f>
        <v>76689.022838090503</v>
      </c>
      <c r="P37">
        <f>SUM('Prevalence data'!P79:P80)</f>
        <v>5.9095209203306298E-2</v>
      </c>
      <c r="Q37">
        <f>SUM('Prevalence data'!Q79:Q80)</f>
        <v>294234.51716599998</v>
      </c>
      <c r="R37">
        <f>SUM('Prevalence data'!R79:R80)</f>
        <v>2.93409535071E-2</v>
      </c>
      <c r="S37">
        <f>SUM('Prevalence data'!S79:S80)</f>
        <v>18481.616484320002</v>
      </c>
      <c r="T37">
        <f>SUM('Prevalence data'!T79:T80)</f>
        <v>1.9118489899759998E-2</v>
      </c>
      <c r="U37">
        <f>SUM('Prevalence data'!U79:U80)</f>
        <v>95170.639322370087</v>
      </c>
      <c r="V37">
        <f>SUM('Prevalence data'!V79:V80)</f>
        <v>4.1975469686737696E-2</v>
      </c>
      <c r="W37">
        <f>SUM('Prevalence data'!W79:W80)</f>
        <v>116.1396760721143</v>
      </c>
      <c r="X37">
        <f>SUM('Prevalence data'!X79:X80)</f>
        <v>6.3492763742936499E-3</v>
      </c>
      <c r="Y37">
        <f>SUM('Prevalence data'!Y79:Y80)</f>
        <v>7922.5804750040406</v>
      </c>
      <c r="Z37">
        <f>SUM('Prevalence data'!Z79:Z80)</f>
        <v>6.3491442828098902E-3</v>
      </c>
      <c r="AA37">
        <f>SUM('Prevalence data'!AA79:AA80)</f>
        <v>209841.8338544</v>
      </c>
      <c r="AB37">
        <f>SUM('Prevalence data'!AB79:AB80)</f>
        <v>2.1301710091650002E-2</v>
      </c>
      <c r="AC37">
        <f>SUM('Prevalence data'!AC79:AC80)</f>
        <v>13151.578500449999</v>
      </c>
      <c r="AD37">
        <f>SUM('Prevalence data'!AD79:AD80)</f>
        <v>1.3546428211420001E-2</v>
      </c>
      <c r="AE37">
        <f>SUM('Prevalence data'!AE79:AE80)</f>
        <v>21074.158975459661</v>
      </c>
      <c r="AF37">
        <f>SUM('Prevalence data'!AF79:AF80)</f>
        <v>9.3044335021950191E-3</v>
      </c>
    </row>
    <row r="38" spans="1:32">
      <c r="A38" s="30" t="s">
        <v>135</v>
      </c>
      <c r="B38" s="33" t="s">
        <v>8</v>
      </c>
      <c r="C38">
        <f>'Prevalence data'!C81</f>
        <v>6534.4083225307004</v>
      </c>
      <c r="D38">
        <f>'Prevalence data'!D81</f>
        <v>0.25684734590511599</v>
      </c>
      <c r="E38">
        <f>'Prevalence data'!E81</f>
        <v>396036.55565048399</v>
      </c>
      <c r="F38">
        <f>'Prevalence data'!F81</f>
        <v>0.25684628191386</v>
      </c>
      <c r="G38">
        <f>'Prevalence data'!G81</f>
        <v>250650.321868</v>
      </c>
      <c r="H38">
        <f>'Prevalence data'!H81</f>
        <v>3.2196844033200001E-2</v>
      </c>
      <c r="I38">
        <f>'Prevalence data'!I81</f>
        <v>22577.1892176</v>
      </c>
      <c r="J38">
        <f>'Prevalence data'!J81</f>
        <v>2.5161890691299999E-2</v>
      </c>
      <c r="K38">
        <f>'Prevalence data'!K81</f>
        <v>418613.74486808397</v>
      </c>
      <c r="L38">
        <f>'Prevalence data'!L81</f>
        <v>0.17145847124946201</v>
      </c>
      <c r="M38">
        <f>'Prevalence data'!M81</f>
        <v>637.57959217018299</v>
      </c>
      <c r="N38">
        <f>'Prevalence data'!N81</f>
        <v>2.52043259562835E-2</v>
      </c>
      <c r="O38">
        <f>'Prevalence data'!O81</f>
        <v>38642.666449097997</v>
      </c>
      <c r="P38">
        <f>'Prevalence data'!P81</f>
        <v>2.5204426013120802E-2</v>
      </c>
      <c r="Q38">
        <f>'Prevalence data'!Q81</f>
        <v>131760.67413699999</v>
      </c>
      <c r="R38">
        <f>'Prevalence data'!R81</f>
        <v>1.6925075662500001E-2</v>
      </c>
      <c r="S38">
        <f>'Prevalence data'!S81</f>
        <v>8341.0098223000005</v>
      </c>
      <c r="T38">
        <f>'Prevalence data'!T81</f>
        <v>9.2891343745199993E-3</v>
      </c>
      <c r="U38">
        <f>'Prevalence data'!U81</f>
        <v>46983.676271396398</v>
      </c>
      <c r="V38">
        <f>'Prevalence data'!V81</f>
        <v>1.9307239046208301E-2</v>
      </c>
      <c r="W38">
        <f>'Prevalence data'!W81</f>
        <v>78.036302965922701</v>
      </c>
      <c r="X38">
        <f>'Prevalence data'!X81</f>
        <v>3.0797760633002299E-3</v>
      </c>
      <c r="Y38">
        <f>'Prevalence data'!Y81</f>
        <v>4729.7966786099696</v>
      </c>
      <c r="Z38">
        <f>'Prevalence data'!Z81</f>
        <v>3.0798811437681502E-3</v>
      </c>
      <c r="AA38">
        <f>'Prevalence data'!AA81</f>
        <v>141526.21664999999</v>
      </c>
      <c r="AB38">
        <f>'Prevalence data'!AB81</f>
        <v>1.8179517641700001E-2</v>
      </c>
      <c r="AC38">
        <f>'Prevalence data'!AC81</f>
        <v>10545.9906085</v>
      </c>
      <c r="AD38">
        <f>'Prevalence data'!AD81</f>
        <v>1.17033357262E-2</v>
      </c>
      <c r="AE38">
        <f>'Prevalence data'!AE81</f>
        <v>15275.7872871526</v>
      </c>
      <c r="AF38">
        <f>'Prevalence data'!AF81</f>
        <v>6.2791527462447202E-3</v>
      </c>
    </row>
    <row r="39" spans="1:32">
      <c r="A39" s="30" t="s">
        <v>136</v>
      </c>
      <c r="B39" s="33" t="s">
        <v>77</v>
      </c>
      <c r="C39">
        <f>SUM('Prevalence data'!C82:C86)</f>
        <v>21774.402976684716</v>
      </c>
      <c r="D39">
        <f>SUM('Prevalence data'!D82:D86)</f>
        <v>0.87504727570926599</v>
      </c>
      <c r="E39">
        <f>SUM('Prevalence data'!E82:E86)</f>
        <v>1053689.70718004</v>
      </c>
      <c r="F39">
        <f>SUM('Prevalence data'!F82:F86)</f>
        <v>0.8750330206397513</v>
      </c>
      <c r="G39">
        <f>SUM('Prevalence data'!G82:G86)</f>
        <v>575721.49690030003</v>
      </c>
      <c r="H39">
        <f>SUM('Prevalence data'!H82:H86)</f>
        <v>0.12064142119990001</v>
      </c>
      <c r="I39">
        <f>SUM('Prevalence data'!I82:I86)</f>
        <v>62504.555428780011</v>
      </c>
      <c r="J39">
        <f>SUM('Prevalence data'!J82:J86)</f>
        <v>9.3934610484899997E-2</v>
      </c>
      <c r="K39">
        <f>SUM('Prevalence data'!K82:K86)</f>
        <v>1116194.2626088285</v>
      </c>
      <c r="L39">
        <f>SUM('Prevalence data'!L82:L86)</f>
        <v>0.59298107344228412</v>
      </c>
      <c r="M39">
        <f>SUM('Prevalence data'!M82:M86)</f>
        <v>10647.441119122228</v>
      </c>
      <c r="N39">
        <f>SUM('Prevalence data'!N82:N86)</f>
        <v>0.4000301273899296</v>
      </c>
      <c r="O39">
        <f>SUM('Prevalence data'!O82:O86)</f>
        <v>450402.49079106771</v>
      </c>
      <c r="P39">
        <f>SUM('Prevalence data'!P82:P86)</f>
        <v>0.40002907901016849</v>
      </c>
      <c r="Q39">
        <f>SUM('Prevalence data'!Q82:Q86)</f>
        <v>913135.38735799992</v>
      </c>
      <c r="R39">
        <f>SUM('Prevalence data'!R82:R86)</f>
        <v>0.24051738087959998</v>
      </c>
      <c r="S39">
        <f>SUM('Prevalence data'!S82:S86)</f>
        <v>51535.143885259997</v>
      </c>
      <c r="T39">
        <f>SUM('Prevalence data'!T82:T86)</f>
        <v>8.5722279958700007E-2</v>
      </c>
      <c r="U39">
        <f>SUM('Prevalence data'!U82:U86)</f>
        <v>501937.63467642956</v>
      </c>
      <c r="V39">
        <f>SUM('Prevalence data'!V82:V86)</f>
        <v>0.29239781156324207</v>
      </c>
      <c r="W39">
        <f>SUM('Prevalence data'!W82:W86)</f>
        <v>987.84431536420834</v>
      </c>
      <c r="X39">
        <f>SUM('Prevalence data'!X82:X86)</f>
        <v>3.6864350018222594E-2</v>
      </c>
      <c r="Y39">
        <f>SUM('Prevalence data'!Y82:Y86)</f>
        <v>41232.484221516417</v>
      </c>
      <c r="Z39">
        <f>SUM('Prevalence data'!Z82:Z86)</f>
        <v>3.6864594040796159E-2</v>
      </c>
      <c r="AA39">
        <f>SUM('Prevalence data'!AA82:AA86)</f>
        <v>746140.92257199995</v>
      </c>
      <c r="AB39">
        <f>SUM('Prevalence data'!AB82:AB86)</f>
        <v>0.18526420870730001</v>
      </c>
      <c r="AC39">
        <f>SUM('Prevalence data'!AC82:AC86)</f>
        <v>67368.554564399994</v>
      </c>
      <c r="AD39">
        <f>SUM('Prevalence data'!AD82:AD86)</f>
        <v>0.1099479977786</v>
      </c>
      <c r="AE39">
        <f>SUM('Prevalence data'!AE82:AE86)</f>
        <v>108601.0387859179</v>
      </c>
      <c r="AF39">
        <f>SUM('Prevalence data'!AF82:AF86)</f>
        <v>6.2574844940858521E-2</v>
      </c>
    </row>
    <row r="40" spans="1:32">
      <c r="A40" s="30" t="s">
        <v>137</v>
      </c>
      <c r="B40" s="33" t="s">
        <v>14</v>
      </c>
      <c r="C40">
        <f>'Prevalence data'!C87</f>
        <v>1518.6519914298001</v>
      </c>
      <c r="D40">
        <f>'Prevalence data'!D87</f>
        <v>4.4799593437621403E-2</v>
      </c>
      <c r="E40">
        <f>'Prevalence data'!E87</f>
        <v>47865.177196282799</v>
      </c>
      <c r="F40">
        <f>'Prevalence data'!F87</f>
        <v>4.4799593437621403E-2</v>
      </c>
      <c r="G40">
        <f>'Prevalence data'!G87</f>
        <v>28739.6065996</v>
      </c>
      <c r="H40">
        <f>'Prevalence data'!H87</f>
        <v>1.2242078398200001E-2</v>
      </c>
      <c r="I40">
        <f>'Prevalence data'!I87</f>
        <v>3884.5059771299998</v>
      </c>
      <c r="J40">
        <f>'Prevalence data'!J87</f>
        <v>8.8724358136799998E-3</v>
      </c>
      <c r="K40">
        <f>'Prevalence data'!K87</f>
        <v>51749.683173412101</v>
      </c>
      <c r="L40">
        <f>'Prevalence data'!L87</f>
        <v>3.4245596092673601E-2</v>
      </c>
      <c r="M40">
        <f>'Prevalence data'!M87</f>
        <v>5722.4721390146997</v>
      </c>
      <c r="N40">
        <f>'Prevalence data'!N87</f>
        <v>0.165894663363574</v>
      </c>
      <c r="O40">
        <f>'Prevalence data'!O87</f>
        <v>180362.021371893</v>
      </c>
      <c r="P40">
        <f>'Prevalence data'!P87</f>
        <v>0.165894663363574</v>
      </c>
      <c r="Q40">
        <f>'Prevalence data'!Q87</f>
        <v>270076.632736</v>
      </c>
      <c r="R40">
        <f>'Prevalence data'!R87</f>
        <v>0.11504335822599999</v>
      </c>
      <c r="S40">
        <f>'Prevalence data'!S87</f>
        <v>15201.522471300001</v>
      </c>
      <c r="T40">
        <f>'Prevalence data'!T87</f>
        <v>3.4609566892299999E-2</v>
      </c>
      <c r="U40">
        <f>'Prevalence data'!U87</f>
        <v>195563.543843208</v>
      </c>
      <c r="V40">
        <f>'Prevalence data'!V87</f>
        <v>0.12787143159084599</v>
      </c>
      <c r="W40">
        <f>'Prevalence data'!W87</f>
        <v>460.76727757308299</v>
      </c>
      <c r="X40">
        <f>'Prevalence data'!X87</f>
        <v>1.33434375541334E-2</v>
      </c>
      <c r="Y40">
        <f>'Prevalence data'!Y87</f>
        <v>14522.5552080039</v>
      </c>
      <c r="Z40">
        <f>'Prevalence data'!Z87</f>
        <v>1.33434375541334E-2</v>
      </c>
      <c r="AA40">
        <f>'Prevalence data'!AA87</f>
        <v>162034.92443000001</v>
      </c>
      <c r="AB40">
        <f>'Prevalence data'!AB87</f>
        <v>6.9021329733699996E-2</v>
      </c>
      <c r="AC40">
        <f>'Prevalence data'!AC87</f>
        <v>15625.1694869</v>
      </c>
      <c r="AD40">
        <f>'Prevalence data'!AD87</f>
        <v>3.5400099432899998E-2</v>
      </c>
      <c r="AE40">
        <f>'Prevalence data'!AE87</f>
        <v>30147.7246949172</v>
      </c>
      <c r="AF40">
        <f>'Prevalence data'!AF87</f>
        <v>1.97649610166683E-2</v>
      </c>
    </row>
    <row r="41" spans="1:32">
      <c r="A41" s="30" t="s">
        <v>138</v>
      </c>
      <c r="B41" s="33" t="s">
        <v>98</v>
      </c>
      <c r="C41">
        <f>SUM('Prevalence data'!C88:C91)</f>
        <v>2675.2252644635009</v>
      </c>
      <c r="D41">
        <f>SUM('Prevalence data'!D88:D91)</f>
        <v>5.8686682322633459E-2</v>
      </c>
      <c r="E41">
        <f>SUM('Prevalence data'!E88:E91)</f>
        <v>59945.750466198566</v>
      </c>
      <c r="F41">
        <f>SUM('Prevalence data'!F88:F91)</f>
        <v>5.8694593311989909E-2</v>
      </c>
      <c r="G41">
        <f>SUM('Prevalence data'!G88:G91)</f>
        <v>50522.315710660005</v>
      </c>
      <c r="H41">
        <f>SUM('Prevalence data'!H88:H91)</f>
        <v>3.9723066305890002E-2</v>
      </c>
      <c r="I41">
        <f>SUM('Prevalence data'!I88:I91)</f>
        <v>6600.4631421390004</v>
      </c>
      <c r="J41">
        <f>SUM('Prevalence data'!J88:J91)</f>
        <v>2.1444396393500001E-2</v>
      </c>
      <c r="K41">
        <f>SUM('Prevalence data'!K88:K91)</f>
        <v>66546.213608345424</v>
      </c>
      <c r="L41">
        <f>SUM('Prevalence data'!L88:L91)</f>
        <v>4.9556764929722469E-2</v>
      </c>
      <c r="M41">
        <f>SUM('Prevalence data'!M88:M91)</f>
        <v>49678.001145715753</v>
      </c>
      <c r="N41">
        <f>SUM('Prevalence data'!N88:N91)</f>
        <v>0.991523607986734</v>
      </c>
      <c r="O41">
        <f>SUM('Prevalence data'!O88:O91)</f>
        <v>958051.87219315697</v>
      </c>
      <c r="P41">
        <f>SUM('Prevalence data'!P88:P91)</f>
        <v>0.99142678531433603</v>
      </c>
      <c r="Q41">
        <f>SUM('Prevalence data'!Q88:Q91)</f>
        <v>1136326.8960219999</v>
      </c>
      <c r="R41">
        <f>SUM('Prevalence data'!R88:R91)</f>
        <v>1.0318715412050001</v>
      </c>
      <c r="S41">
        <f>SUM('Prevalence data'!S88:S91)</f>
        <v>68303.558562599996</v>
      </c>
      <c r="T41">
        <f>SUM('Prevalence data'!T88:T91)</f>
        <v>0.24503354457749998</v>
      </c>
      <c r="U41">
        <f>SUM('Prevalence data'!U88:U91)</f>
        <v>1026355.4307557661</v>
      </c>
      <c r="V41">
        <f>SUM('Prevalence data'!V88:V91)</f>
        <v>0.82270867724488406</v>
      </c>
      <c r="W41">
        <f>SUM('Prevalence data'!W88:W91)</f>
        <v>3493.0881349621509</v>
      </c>
      <c r="X41">
        <f>SUM('Prevalence data'!X88:X91)</f>
        <v>7.0524150386277601E-2</v>
      </c>
      <c r="Y41">
        <f>SUM('Prevalence data'!Y88:Y91)</f>
        <v>68868.970327010989</v>
      </c>
      <c r="Z41">
        <f>SUM('Prevalence data'!Z88:Z91)</f>
        <v>7.0523421216105595E-2</v>
      </c>
      <c r="AA41">
        <f>SUM('Prevalence data'!AA88:AA91)</f>
        <v>517942.71542370005</v>
      </c>
      <c r="AB41">
        <f>SUM('Prevalence data'!AB88:AB91)</f>
        <v>0.45674486956710003</v>
      </c>
      <c r="AC41">
        <f>SUM('Prevalence data'!AC88:AC91)</f>
        <v>49136.65178729</v>
      </c>
      <c r="AD41">
        <f>SUM('Prevalence data'!AD88:AD91)</f>
        <v>0.17075284141550001</v>
      </c>
      <c r="AE41">
        <f>SUM('Prevalence data'!AE88:AE91)</f>
        <v>118005.6221143366</v>
      </c>
      <c r="AF41">
        <f>SUM('Prevalence data'!AF88:AF91)</f>
        <v>9.3267477000051502E-2</v>
      </c>
    </row>
    <row r="42" spans="1:32">
      <c r="A42" s="30" t="s">
        <v>139</v>
      </c>
      <c r="B42" s="33" t="s">
        <v>19</v>
      </c>
      <c r="C42">
        <f>'Prevalence data'!C92</f>
        <v>47.452359025113999</v>
      </c>
      <c r="D42">
        <f>'Prevalence data'!D92</f>
        <v>5.04158583959464E-4</v>
      </c>
      <c r="E42">
        <f>'Prevalence data'!E92</f>
        <v>451.79720352012401</v>
      </c>
      <c r="F42">
        <f>'Prevalence data'!F92</f>
        <v>5.6188935341649798E-4</v>
      </c>
      <c r="G42">
        <f>'Prevalence data'!G92</f>
        <v>568.25623948999998</v>
      </c>
      <c r="H42">
        <f>'Prevalence data'!H92</f>
        <v>9.3832581468699999E-4</v>
      </c>
      <c r="I42">
        <f>'Prevalence data'!I92</f>
        <v>103.41832825500001</v>
      </c>
      <c r="J42">
        <f>'Prevalence data'!J92</f>
        <v>4.9731218222500003E-4</v>
      </c>
      <c r="K42">
        <f>'Prevalence data'!K92</f>
        <v>555.21553177503699</v>
      </c>
      <c r="L42">
        <f>'Prevalence data'!L92</f>
        <v>5.4830395471585096E-4</v>
      </c>
      <c r="M42">
        <f>'Prevalence data'!M92</f>
        <v>30579.825969568599</v>
      </c>
      <c r="N42">
        <f>'Prevalence data'!N92</f>
        <v>0.32445700995976601</v>
      </c>
      <c r="O42">
        <f>'Prevalence data'!O92</f>
        <v>260127.10029333999</v>
      </c>
      <c r="P42">
        <f>'Prevalence data'!P92</f>
        <v>0.322932369335797</v>
      </c>
      <c r="Q42">
        <f>'Prevalence data'!Q92</f>
        <v>238705.34648800001</v>
      </c>
      <c r="R42">
        <f>'Prevalence data'!R92</f>
        <v>0.394159040224</v>
      </c>
      <c r="S42">
        <f>'Prevalence data'!S92</f>
        <v>15785.539899699999</v>
      </c>
      <c r="T42">
        <f>'Prevalence data'!T92</f>
        <v>7.5826731019800003E-2</v>
      </c>
      <c r="U42">
        <f>'Prevalence data'!U92</f>
        <v>275912.64019308903</v>
      </c>
      <c r="V42">
        <f>'Prevalence data'!V92</f>
        <v>0.27206715527141501</v>
      </c>
      <c r="W42">
        <f>'Prevalence data'!W92</f>
        <v>1521.4434275185599</v>
      </c>
      <c r="X42">
        <f>'Prevalence data'!X92</f>
        <v>1.6146150515192099E-2</v>
      </c>
      <c r="Y42">
        <f>'Prevalence data'!Y92</f>
        <v>13262.574631143199</v>
      </c>
      <c r="Z42">
        <f>'Prevalence data'!Z92</f>
        <v>1.6469750619387401E-2</v>
      </c>
      <c r="AA42">
        <f>'Prevalence data'!AA92</f>
        <v>96292.494507900003</v>
      </c>
      <c r="AB42">
        <f>'Prevalence data'!AB92</f>
        <v>0.159001706247</v>
      </c>
      <c r="AC42">
        <f>'Prevalence data'!AC92</f>
        <v>9191.5301251599994</v>
      </c>
      <c r="AD42">
        <f>'Prevalence data'!AD92</f>
        <v>4.4016289653899997E-2</v>
      </c>
      <c r="AE42">
        <f>'Prevalence data'!AE92</f>
        <v>22454.1047563051</v>
      </c>
      <c r="AF42">
        <f>'Prevalence data'!AF92</f>
        <v>2.2157107822632E-2</v>
      </c>
    </row>
    <row r="43" spans="1:32">
      <c r="A43" s="30">
        <v>1995</v>
      </c>
      <c r="B43" s="180" t="s">
        <v>36</v>
      </c>
    </row>
    <row r="44" spans="1:32">
      <c r="A44" s="30" t="s">
        <v>133</v>
      </c>
      <c r="B44" s="33" t="s">
        <v>32</v>
      </c>
      <c r="C44">
        <f>SUM('Prevalence data'!C94:C96)</f>
        <v>8343.7629844926505</v>
      </c>
      <c r="D44">
        <f>SUM('Prevalence data'!D94:D96)</f>
        <v>3.1677378901315639E-2</v>
      </c>
      <c r="E44">
        <f>SUM('Prevalence data'!E94:E96)</f>
        <v>713125.22183560627</v>
      </c>
      <c r="F44">
        <f>SUM('Prevalence data'!F94:F96)</f>
        <v>3.1677264194885216E-2</v>
      </c>
      <c r="G44">
        <f>SUM('Prevalence data'!G94:G96)</f>
        <v>44212.397974706008</v>
      </c>
      <c r="H44">
        <f>SUM('Prevalence data'!H94:H96)</f>
        <v>3.2492180103770997E-3</v>
      </c>
      <c r="I44">
        <f>SUM('Prevalence data'!I94:I96)</f>
        <v>5670.7083189929999</v>
      </c>
      <c r="J44">
        <f>SUM('Prevalence data'!J94:J96)</f>
        <v>5.7878336828156001E-3</v>
      </c>
      <c r="K44">
        <f>SUM('Prevalence data'!K94:K96)</f>
        <v>718795.93015459983</v>
      </c>
      <c r="L44">
        <f>SUM('Prevalence data'!L94:L96)</f>
        <v>2.7595595900005425E-2</v>
      </c>
      <c r="M44">
        <f>SUM('Prevalence data'!M94:M96)</f>
        <v>2460.3085899414541</v>
      </c>
      <c r="N44">
        <f>SUM('Prevalence data'!N94:N96)</f>
        <v>3.461834715104057E-2</v>
      </c>
      <c r="O44">
        <f>SUM('Prevalence data'!O94:O96)</f>
        <v>206449.95310112651</v>
      </c>
      <c r="P44">
        <f>SUM('Prevalence data'!P94:P96)</f>
        <v>3.4618043052197553E-2</v>
      </c>
      <c r="Q44">
        <f>SUM('Prevalence data'!Q94:Q96)</f>
        <v>217249.24315280002</v>
      </c>
      <c r="R44">
        <f>SUM('Prevalence data'!R94:R96)</f>
        <v>1.655764685566E-2</v>
      </c>
      <c r="S44">
        <f>SUM('Prevalence data'!S94:S96)</f>
        <v>15891.47723995</v>
      </c>
      <c r="T44">
        <f>SUM('Prevalence data'!T94:T96)</f>
        <v>1.5923701465410001E-2</v>
      </c>
      <c r="U44">
        <f>SUM('Prevalence data'!U94:U96)</f>
        <v>222341.4303410759</v>
      </c>
      <c r="V44">
        <f>SUM('Prevalence data'!V94:V96)</f>
        <v>2.6987917869400697E-2</v>
      </c>
      <c r="W44">
        <f>SUM('Prevalence data'!W94:W96)</f>
        <v>100.9390629125763</v>
      </c>
      <c r="X44">
        <f>SUM('Prevalence data'!X94:X96)</f>
        <v>3.1564558528640501E-3</v>
      </c>
      <c r="Y44">
        <f>SUM('Prevalence data'!Y94:Y96)</f>
        <v>8210.9705140222195</v>
      </c>
      <c r="Z44">
        <f>SUM('Prevalence data'!Z94:Z96)</f>
        <v>3.1562610464418552E-3</v>
      </c>
      <c r="AA44">
        <f>SUM('Prevalence data'!AA94:AA96)</f>
        <v>55808.434352230004</v>
      </c>
      <c r="AB44">
        <f>SUM('Prevalence data'!AB94:AB96)</f>
        <v>4.3956318873515999E-3</v>
      </c>
      <c r="AC44">
        <f>SUM('Prevalence data'!AC94:AC96)</f>
        <v>2825.2485926863001</v>
      </c>
      <c r="AD44">
        <f>SUM('Prevalence data'!AD94:AD96)</f>
        <v>2.8505778139657997E-3</v>
      </c>
      <c r="AE44">
        <f>SUM('Prevalence data'!AE94:AE96)</f>
        <v>11036.219106708661</v>
      </c>
      <c r="AF44">
        <f>SUM('Prevalence data'!AF94:AF96)</f>
        <v>3.032137414455962E-3</v>
      </c>
    </row>
    <row r="45" spans="1:32">
      <c r="A45" s="30" t="s">
        <v>134</v>
      </c>
      <c r="B45" s="33" t="s">
        <v>33</v>
      </c>
      <c r="C45">
        <f>SUM('Prevalence data'!C97:C98)</f>
        <v>5050.5174205909007</v>
      </c>
      <c r="D45">
        <f>SUM('Prevalence data'!D97:D98)</f>
        <v>0.22469534427508159</v>
      </c>
      <c r="E45">
        <f>SUM('Prevalence data'!E97:E98)</f>
        <v>333846.14430770098</v>
      </c>
      <c r="F45">
        <f>SUM('Prevalence data'!F97:F98)</f>
        <v>0.22468683003219631</v>
      </c>
      <c r="G45">
        <f>SUM('Prevalence data'!G97:G98)</f>
        <v>316316.89332570002</v>
      </c>
      <c r="H45">
        <f>SUM('Prevalence data'!H97:H98)</f>
        <v>3.2074321230560005E-2</v>
      </c>
      <c r="I45">
        <f>SUM('Prevalence data'!I97:I98)</f>
        <v>27738.849850769999</v>
      </c>
      <c r="J45">
        <f>SUM('Prevalence data'!J97:J98)</f>
        <v>2.7713077258640001E-2</v>
      </c>
      <c r="K45">
        <f>SUM('Prevalence data'!K97:K98)</f>
        <v>361584.99415845575</v>
      </c>
      <c r="L45">
        <f>SUM('Prevalence data'!L97:L98)</f>
        <v>0.14488894596837701</v>
      </c>
      <c r="M45">
        <f>SUM('Prevalence data'!M97:M98)</f>
        <v>1165.9019736886639</v>
      </c>
      <c r="N45">
        <f>SUM('Prevalence data'!N97:N98)</f>
        <v>5.8177459463755604E-2</v>
      </c>
      <c r="O45">
        <f>SUM('Prevalence data'!O97:O98)</f>
        <v>78711.330863525902</v>
      </c>
      <c r="P45">
        <f>SUM('Prevalence data'!P97:P98)</f>
        <v>5.8176753970148203E-2</v>
      </c>
      <c r="Q45">
        <f>SUM('Prevalence data'!Q97:Q98)</f>
        <v>302670.72824199998</v>
      </c>
      <c r="R45">
        <f>SUM('Prevalence data'!R97:R98)</f>
        <v>2.92303673082E-2</v>
      </c>
      <c r="S45">
        <f>SUM('Prevalence data'!S97:S98)</f>
        <v>19051.63013365</v>
      </c>
      <c r="T45">
        <f>SUM('Prevalence data'!T97:T98)</f>
        <v>1.9073014213329999E-2</v>
      </c>
      <c r="U45">
        <f>SUM('Prevalence data'!U97:U98)</f>
        <v>97762.960997168906</v>
      </c>
      <c r="V45">
        <f>SUM('Prevalence data'!V97:V98)</f>
        <v>4.14738631042849E-2</v>
      </c>
      <c r="W45">
        <f>SUM('Prevalence data'!W97:W98)</f>
        <v>123.1208568174402</v>
      </c>
      <c r="X45">
        <f>SUM('Prevalence data'!X97:X98)</f>
        <v>6.4750714986002702E-3</v>
      </c>
      <c r="Y45">
        <f>SUM('Prevalence data'!Y97:Y98)</f>
        <v>8395.2832204183505</v>
      </c>
      <c r="Z45">
        <f>SUM('Prevalence data'!Z97:Z98)</f>
        <v>6.4747791897014004E-3</v>
      </c>
      <c r="AA45">
        <f>SUM('Prevalence data'!AA97:AA98)</f>
        <v>219189.89476</v>
      </c>
      <c r="AB45">
        <f>SUM('Prevalence data'!AB97:AB98)</f>
        <v>2.1540858323649999E-2</v>
      </c>
      <c r="AC45">
        <f>SUM('Prevalence data'!AC97:AC98)</f>
        <v>13726.829292390001</v>
      </c>
      <c r="AD45">
        <f>SUM('Prevalence data'!AD97:AD98)</f>
        <v>1.367743001703E-2</v>
      </c>
      <c r="AE45">
        <f>SUM('Prevalence data'!AE97:AE98)</f>
        <v>22122.112512807798</v>
      </c>
      <c r="AF45">
        <f>SUM('Prevalence data'!AF97:AF98)</f>
        <v>9.3984980937800999E-3</v>
      </c>
    </row>
    <row r="46" spans="1:32">
      <c r="A46" s="30" t="s">
        <v>135</v>
      </c>
      <c r="B46" s="33" t="s">
        <v>8</v>
      </c>
      <c r="C46">
        <f>'Prevalence data'!C99</f>
        <v>8607.7196306460992</v>
      </c>
      <c r="D46">
        <f>'Prevalence data'!D99</f>
        <v>0.30529426663986697</v>
      </c>
      <c r="E46">
        <f>'Prevalence data'!E99</f>
        <v>521611.678798793</v>
      </c>
      <c r="F46">
        <f>'Prevalence data'!F99</f>
        <v>0.30529355038651801</v>
      </c>
      <c r="G46">
        <f>'Prevalence data'!G99</f>
        <v>294907.94275400002</v>
      </c>
      <c r="H46">
        <f>'Prevalence data'!H99</f>
        <v>3.6477912199900001E-2</v>
      </c>
      <c r="I46">
        <f>'Prevalence data'!I99</f>
        <v>26608.723169199999</v>
      </c>
      <c r="J46">
        <f>'Prevalence data'!J99</f>
        <v>2.84875904258E-2</v>
      </c>
      <c r="K46">
        <f>'Prevalence data'!K99</f>
        <v>548220.40196795797</v>
      </c>
      <c r="L46">
        <f>'Prevalence data'!L99</f>
        <v>0.20718393608595501</v>
      </c>
      <c r="M46">
        <f>'Prevalence data'!M99</f>
        <v>659.65244825739705</v>
      </c>
      <c r="N46">
        <f>'Prevalence data'!N99</f>
        <v>2.3623958548607899E-2</v>
      </c>
      <c r="O46">
        <f>'Prevalence data'!O99</f>
        <v>39973.976790488399</v>
      </c>
      <c r="P46">
        <f>'Prevalence data'!P99</f>
        <v>2.3624057989610502E-2</v>
      </c>
      <c r="Q46">
        <f>'Prevalence data'!Q99</f>
        <v>136795.170801</v>
      </c>
      <c r="R46">
        <f>'Prevalence data'!R99</f>
        <v>1.6920555845200001E-2</v>
      </c>
      <c r="S46">
        <f>'Prevalence data'!S99</f>
        <v>8657.8945544500002</v>
      </c>
      <c r="T46">
        <f>'Prevalence data'!T99</f>
        <v>9.26187593846E-3</v>
      </c>
      <c r="U46">
        <f>'Prevalence data'!U99</f>
        <v>48631.871344934298</v>
      </c>
      <c r="V46">
        <f>'Prevalence data'!V99</f>
        <v>1.8489268116912601E-2</v>
      </c>
      <c r="W46">
        <f>'Prevalence data'!W99</f>
        <v>84.392433622406799</v>
      </c>
      <c r="X46">
        <f>'Prevalence data'!X99</f>
        <v>3.01825937517113E-3</v>
      </c>
      <c r="Y46">
        <f>'Prevalence data'!Y99</f>
        <v>5114.2131045115802</v>
      </c>
      <c r="Z46">
        <f>'Prevalence data'!Z99</f>
        <v>3.01836328193041E-3</v>
      </c>
      <c r="AA46">
        <f>'Prevalence data'!AA99</f>
        <v>148818.642605</v>
      </c>
      <c r="AB46">
        <f>'Prevalence data'!AB99</f>
        <v>1.8407755898099998E-2</v>
      </c>
      <c r="AC46">
        <f>'Prevalence data'!AC99</f>
        <v>11077.0634192</v>
      </c>
      <c r="AD46">
        <f>'Prevalence data'!AD99</f>
        <v>1.1808447524200001E-2</v>
      </c>
      <c r="AE46">
        <f>'Prevalence data'!AE99</f>
        <v>16191.2765236696</v>
      </c>
      <c r="AF46">
        <f>'Prevalence data'!AF99</f>
        <v>6.1598840104815601E-3</v>
      </c>
    </row>
    <row r="47" spans="1:32">
      <c r="A47" s="30" t="s">
        <v>136</v>
      </c>
      <c r="B47" s="33" t="s">
        <v>77</v>
      </c>
      <c r="C47">
        <f>SUM('Prevalence data'!C100:C104)</f>
        <v>29340.5273264143</v>
      </c>
      <c r="D47">
        <f>SUM('Prevalence data'!D100:D104)</f>
        <v>1.0791932538106432</v>
      </c>
      <c r="E47">
        <f>SUM('Prevalence data'!E100:E104)</f>
        <v>1418901.688138552</v>
      </c>
      <c r="F47">
        <f>SUM('Prevalence data'!F100:F104)</f>
        <v>1.0791795421157244</v>
      </c>
      <c r="G47">
        <f>SUM('Prevalence data'!G100:G104)</f>
        <v>681813.58072750003</v>
      </c>
      <c r="H47">
        <f>SUM('Prevalence data'!H100:H104)</f>
        <v>0.1383501001636</v>
      </c>
      <c r="I47">
        <f>SUM('Prevalence data'!I100:I104)</f>
        <v>75921.642343710002</v>
      </c>
      <c r="J47">
        <f>SUM('Prevalence data'!J100:J104)</f>
        <v>0.11046459330479999</v>
      </c>
      <c r="K47">
        <f>SUM('Prevalence data'!K100:K104)</f>
        <v>1494823.3304822331</v>
      </c>
      <c r="L47">
        <f>SUM('Prevalence data'!L100:L104)</f>
        <v>0.74136799349099425</v>
      </c>
      <c r="M47">
        <f>SUM('Prevalence data'!M100:M104)</f>
        <v>10878.253860545779</v>
      </c>
      <c r="N47">
        <f>SUM('Prevalence data'!N100:N104)</f>
        <v>0.38183736848025418</v>
      </c>
      <c r="O47">
        <f>SUM('Prevalence data'!O100:O104)</f>
        <v>460760.81608510279</v>
      </c>
      <c r="P47">
        <f>SUM('Prevalence data'!P100:P104)</f>
        <v>0.38183812231103886</v>
      </c>
      <c r="Q47">
        <f>SUM('Prevalence data'!Q100:Q104)</f>
        <v>938764.60278299998</v>
      </c>
      <c r="R47">
        <f>SUM('Prevalence data'!R100:R104)</f>
        <v>0.24074323043099999</v>
      </c>
      <c r="S47">
        <f>SUM('Prevalence data'!S100:S104)</f>
        <v>52984.677279629999</v>
      </c>
      <c r="T47">
        <f>SUM('Prevalence data'!T100:T104)</f>
        <v>8.5545371450199997E-2</v>
      </c>
      <c r="U47">
        <f>SUM('Prevalence data'!U100:U104)</f>
        <v>513745.4933647851</v>
      </c>
      <c r="V47">
        <f>SUM('Prevalence data'!V100:V104)</f>
        <v>0.2832491902202286</v>
      </c>
      <c r="W47">
        <f>SUM('Prevalence data'!W100:W104)</f>
        <v>1037.9547086296593</v>
      </c>
      <c r="X47">
        <f>SUM('Prevalence data'!X100:X104)</f>
        <v>3.6276904399878171E-2</v>
      </c>
      <c r="Y47">
        <f>SUM('Prevalence data'!Y100:Y104)</f>
        <v>43414.810925237492</v>
      </c>
      <c r="Z47">
        <f>SUM('Prevalence data'!Z100:Z104)</f>
        <v>3.6277232864515382E-2</v>
      </c>
      <c r="AA47">
        <f>SUM('Prevalence data'!AA100:AA104)</f>
        <v>778081.495138</v>
      </c>
      <c r="AB47">
        <f>SUM('Prevalence data'!AB100:AB104)</f>
        <v>0.18780096942249999</v>
      </c>
      <c r="AC47">
        <f>SUM('Prevalence data'!AC100:AC104)</f>
        <v>70199.719985500007</v>
      </c>
      <c r="AD47">
        <f>SUM('Prevalence data'!AD100:AD104)</f>
        <v>0.1111485528388</v>
      </c>
      <c r="AE47">
        <f>SUM('Prevalence data'!AE100:AE104)</f>
        <v>113614.5309107975</v>
      </c>
      <c r="AF47">
        <f>SUM('Prevalence data'!AF100:AF104)</f>
        <v>6.1823790461521352E-2</v>
      </c>
    </row>
    <row r="48" spans="1:32">
      <c r="A48" s="30" t="s">
        <v>137</v>
      </c>
      <c r="B48" s="33" t="s">
        <v>14</v>
      </c>
      <c r="C48">
        <f>'Prevalence data'!C105</f>
        <v>2014.0081208448</v>
      </c>
      <c r="D48">
        <f>'Prevalence data'!D105</f>
        <v>5.72153099486108E-2</v>
      </c>
      <c r="E48">
        <f>'Prevalence data'!E105</f>
        <v>63490.339097370801</v>
      </c>
      <c r="F48">
        <f>'Prevalence data'!F105</f>
        <v>5.7215898351080298E-2</v>
      </c>
      <c r="G48">
        <f>'Prevalence data'!G105</f>
        <v>33681.089654099997</v>
      </c>
      <c r="H48">
        <f>'Prevalence data'!H105</f>
        <v>1.3964620448999999E-2</v>
      </c>
      <c r="I48">
        <f>'Prevalence data'!I105</f>
        <v>4746.0988024199996</v>
      </c>
      <c r="J48">
        <f>'Prevalence data'!J105</f>
        <v>1.05485625469E-2</v>
      </c>
      <c r="K48">
        <f>'Prevalence data'!K105</f>
        <v>68236.437899786906</v>
      </c>
      <c r="L48">
        <f>'Prevalence data'!L105</f>
        <v>4.3602406935754602E-2</v>
      </c>
      <c r="M48">
        <f>'Prevalence data'!M105</f>
        <v>5861.2162925522698</v>
      </c>
      <c r="N48">
        <f>'Prevalence data'!N105</f>
        <v>0.163544677232104</v>
      </c>
      <c r="O48">
        <f>'Prevalence data'!O105</f>
        <v>184765.31704279</v>
      </c>
      <c r="P48">
        <f>'Prevalence data'!P105</f>
        <v>0.16354121951233999</v>
      </c>
      <c r="Q48">
        <f>'Prevalence data'!Q105</f>
        <v>277639.12533200003</v>
      </c>
      <c r="R48">
        <f>'Prevalence data'!R105</f>
        <v>0.115112765539</v>
      </c>
      <c r="S48">
        <f>'Prevalence data'!S105</f>
        <v>15627.705455900001</v>
      </c>
      <c r="T48">
        <f>'Prevalence data'!T105</f>
        <v>3.4613317689E-2</v>
      </c>
      <c r="U48">
        <f>'Prevalence data'!U105</f>
        <v>200393.022498732</v>
      </c>
      <c r="V48">
        <f>'Prevalence data'!V105</f>
        <v>0.12647764435522399</v>
      </c>
      <c r="W48">
        <f>'Prevalence data'!W105</f>
        <v>479.66461510421499</v>
      </c>
      <c r="X48">
        <f>'Prevalence data'!X105</f>
        <v>1.3370300420264899E-2</v>
      </c>
      <c r="Y48">
        <f>'Prevalence data'!Y105</f>
        <v>15120.941996752999</v>
      </c>
      <c r="Z48">
        <f>'Prevalence data'!Z105</f>
        <v>1.3370277456988501E-2</v>
      </c>
      <c r="AA48">
        <f>'Prevalence data'!AA105</f>
        <v>168902.74420700001</v>
      </c>
      <c r="AB48">
        <f>'Prevalence data'!AB105</f>
        <v>7.0029276486599998E-2</v>
      </c>
      <c r="AC48">
        <f>'Prevalence data'!AC105</f>
        <v>16278.1655483</v>
      </c>
      <c r="AD48">
        <f>'Prevalence data'!AD105</f>
        <v>3.5888432182499999E-2</v>
      </c>
      <c r="AE48">
        <f>'Prevalence data'!AE105</f>
        <v>31399.1075450315</v>
      </c>
      <c r="AF48">
        <f>'Prevalence data'!AF105</f>
        <v>1.9877765013154199E-2</v>
      </c>
    </row>
    <row r="49" spans="1:32">
      <c r="A49" s="30" t="s">
        <v>138</v>
      </c>
      <c r="B49" s="33" t="s">
        <v>98</v>
      </c>
      <c r="C49">
        <f>SUM('Prevalence data'!C106:C109)</f>
        <v>3511.5650143014991</v>
      </c>
      <c r="D49">
        <f>SUM('Prevalence data'!D106:D109)</f>
        <v>7.5996688915644275E-2</v>
      </c>
      <c r="E49">
        <f>SUM('Prevalence data'!E106:E109)</f>
        <v>78675.403307371627</v>
      </c>
      <c r="F49">
        <f>SUM('Prevalence data'!F106:F109)</f>
        <v>7.6006011876780452E-2</v>
      </c>
      <c r="G49">
        <f>SUM('Prevalence data'!G106:G109)</f>
        <v>58052.939296889999</v>
      </c>
      <c r="H49">
        <f>SUM('Prevalence data'!H106:H109)</f>
        <v>4.5127620953649999E-2</v>
      </c>
      <c r="I49">
        <f>SUM('Prevalence data'!I106:I109)</f>
        <v>7874.789727413</v>
      </c>
      <c r="J49">
        <f>SUM('Prevalence data'!J106:J109)</f>
        <v>2.5290621536189998E-2</v>
      </c>
      <c r="K49">
        <f>SUM('Prevalence data'!K106:K109)</f>
        <v>86550.193034789496</v>
      </c>
      <c r="L49">
        <f>SUM('Prevalence data'!L106:L109)</f>
        <v>6.3591124181277894E-2</v>
      </c>
      <c r="M49">
        <f>SUM('Prevalence data'!M106:M109)</f>
        <v>49946.764938019536</v>
      </c>
      <c r="N49">
        <f>SUM('Prevalence data'!N106:N109)</f>
        <v>0.98463683623492804</v>
      </c>
      <c r="O49">
        <f>SUM('Prevalence data'!O106:O109)</f>
        <v>963057.77140225598</v>
      </c>
      <c r="P49">
        <f>SUM('Prevalence data'!P106:P109)</f>
        <v>0.98453934463038306</v>
      </c>
      <c r="Q49">
        <f>SUM('Prevalence data'!Q106:Q109)</f>
        <v>1151510.561007</v>
      </c>
      <c r="R49">
        <f>SUM('Prevalence data'!R106:R109)</f>
        <v>1.032936994393</v>
      </c>
      <c r="S49">
        <f>SUM('Prevalence data'!S106:S109)</f>
        <v>69077.973344800004</v>
      </c>
      <c r="T49">
        <f>SUM('Prevalence data'!T106:T109)</f>
        <v>0.24487749132959996</v>
      </c>
      <c r="U49">
        <f>SUM('Prevalence data'!U106:U109)</f>
        <v>1032135.7447471081</v>
      </c>
      <c r="V49">
        <f>SUM('Prevalence data'!V106:V109)</f>
        <v>0.81733074212006596</v>
      </c>
      <c r="W49">
        <f>SUM('Prevalence data'!W106:W109)</f>
        <v>3597.835350197427</v>
      </c>
      <c r="X49">
        <f>SUM('Prevalence data'!X106:X109)</f>
        <v>7.1710668440519307E-2</v>
      </c>
      <c r="Y49">
        <f>SUM('Prevalence data'!Y106:Y109)</f>
        <v>70865.595011173107</v>
      </c>
      <c r="Z49">
        <f>SUM('Prevalence data'!Z106:Z109)</f>
        <v>7.1709575840428905E-2</v>
      </c>
      <c r="AA49">
        <f>SUM('Prevalence data'!AA106:AA109)</f>
        <v>532197.63225100003</v>
      </c>
      <c r="AB49">
        <f>SUM('Prevalence data'!AB106:AB109)</f>
        <v>0.46340114183809999</v>
      </c>
      <c r="AC49">
        <f>SUM('Prevalence data'!AC106:AC109)</f>
        <v>50506.194589630002</v>
      </c>
      <c r="AD49">
        <f>SUM('Prevalence data'!AD106:AD109)</f>
        <v>0.17336918689449998</v>
      </c>
      <c r="AE49">
        <f>SUM('Prevalence data'!AE106:AE109)</f>
        <v>121371.78960085449</v>
      </c>
      <c r="AF49">
        <f>SUM('Prevalence data'!AF106:AF109)</f>
        <v>9.4787865732280707E-2</v>
      </c>
    </row>
    <row r="50" spans="1:32">
      <c r="A50" s="30" t="s">
        <v>139</v>
      </c>
      <c r="B50" s="33" t="s">
        <v>19</v>
      </c>
      <c r="C50">
        <f>'Prevalence data'!C110</f>
        <v>63.956037951081598</v>
      </c>
      <c r="D50">
        <f>'Prevalence data'!D110</f>
        <v>6.6577915800184102E-4</v>
      </c>
      <c r="E50">
        <f>'Prevalence data'!E110</f>
        <v>607.819397461422</v>
      </c>
      <c r="F50">
        <f>'Prevalence data'!F110</f>
        <v>7.41196214668865E-4</v>
      </c>
      <c r="G50">
        <f>'Prevalence data'!G110</f>
        <v>699.77490055299995</v>
      </c>
      <c r="H50">
        <f>'Prevalence data'!H110</f>
        <v>1.13088373058E-3</v>
      </c>
      <c r="I50">
        <f>'Prevalence data'!I110</f>
        <v>123.686053097</v>
      </c>
      <c r="J50">
        <f>'Prevalence data'!J110</f>
        <v>5.8339410528899995E-4</v>
      </c>
      <c r="K50">
        <f>'Prevalence data'!K110</f>
        <v>731.50545055874397</v>
      </c>
      <c r="L50">
        <f>'Prevalence data'!L110</f>
        <v>7.0818771917243199E-4</v>
      </c>
      <c r="M50">
        <f>'Prevalence data'!M110</f>
        <v>31272.953437874301</v>
      </c>
      <c r="N50">
        <f>'Prevalence data'!N110</f>
        <v>0.32498694212457002</v>
      </c>
      <c r="O50">
        <f>'Prevalence data'!O110</f>
        <v>265777.24229749298</v>
      </c>
      <c r="P50">
        <f>'Prevalence data'!P110</f>
        <v>0.32338559951788898</v>
      </c>
      <c r="Q50">
        <f>'Prevalence data'!Q110</f>
        <v>244002.66518099999</v>
      </c>
      <c r="R50">
        <f>'Prevalence data'!R110</f>
        <v>0.39432483948899999</v>
      </c>
      <c r="S50">
        <f>'Prevalence data'!S110</f>
        <v>16106.237288099999</v>
      </c>
      <c r="T50">
        <f>'Prevalence data'!T110</f>
        <v>7.5806842912400002E-2</v>
      </c>
      <c r="U50">
        <f>'Prevalence data'!U110</f>
        <v>281883.47958559002</v>
      </c>
      <c r="V50">
        <f>'Prevalence data'!V110</f>
        <v>0.27239951932559903</v>
      </c>
      <c r="W50">
        <f>'Prevalence data'!W110</f>
        <v>1610.1624438804699</v>
      </c>
      <c r="X50">
        <f>'Prevalence data'!X110</f>
        <v>1.67370595388769E-2</v>
      </c>
      <c r="Y50">
        <f>'Prevalence data'!Y110</f>
        <v>14015.074620376399</v>
      </c>
      <c r="Z50">
        <f>'Prevalence data'!Z110</f>
        <v>1.7059021417862402E-2</v>
      </c>
      <c r="AA50">
        <f>'Prevalence data'!AA110</f>
        <v>99633.986004199993</v>
      </c>
      <c r="AB50">
        <f>'Prevalence data'!AB110</f>
        <v>0.16101526308799999</v>
      </c>
      <c r="AC50">
        <f>'Prevalence data'!AC110</f>
        <v>9514.22630226</v>
      </c>
      <c r="AD50">
        <f>'Prevalence data'!AD110</f>
        <v>4.4645901248199997E-2</v>
      </c>
      <c r="AE50">
        <f>'Prevalence data'!AE110</f>
        <v>23529.300922637602</v>
      </c>
      <c r="AF50">
        <f>'Prevalence data'!AF110</f>
        <v>2.2757185859464599E-2</v>
      </c>
    </row>
    <row r="51" spans="1:32">
      <c r="A51" s="30">
        <v>1996</v>
      </c>
      <c r="B51" s="180" t="s">
        <v>36</v>
      </c>
    </row>
    <row r="52" spans="1:32">
      <c r="A52" s="30" t="s">
        <v>133</v>
      </c>
      <c r="B52" s="33" t="s">
        <v>32</v>
      </c>
      <c r="C52">
        <f>SUM('Prevalence data'!C112:C114)</f>
        <v>10372.155129191011</v>
      </c>
      <c r="D52">
        <f>SUM('Prevalence data'!D112:D114)</f>
        <v>4.2340797645954074E-2</v>
      </c>
      <c r="E52">
        <f>SUM('Prevalence data'!E112:E114)</f>
        <v>885704.09555680701</v>
      </c>
      <c r="F52">
        <f>SUM('Prevalence data'!F112:F114)</f>
        <v>4.2340658150667655E-2</v>
      </c>
      <c r="G52">
        <f>SUM('Prevalence data'!G112:G114)</f>
        <v>56116.315058206004</v>
      </c>
      <c r="H52">
        <f>SUM('Prevalence data'!H112:H114)</f>
        <v>3.9854679797324995E-3</v>
      </c>
      <c r="I52">
        <f>SUM('Prevalence data'!I112:I114)</f>
        <v>7134.5693775569998</v>
      </c>
      <c r="J52">
        <f>SUM('Prevalence data'!J112:J114)</f>
        <v>7.0411940242890003E-3</v>
      </c>
      <c r="K52">
        <f>SUM('Prevalence data'!K112:K114)</f>
        <v>892838.66493435565</v>
      </c>
      <c r="L52">
        <f>SUM('Prevalence data'!L112:L114)</f>
        <v>3.6123201241427851E-2</v>
      </c>
      <c r="M52">
        <f>SUM('Prevalence data'!M112:M114)</f>
        <v>2419.24861866637</v>
      </c>
      <c r="N52">
        <f>SUM('Prevalence data'!N112:N114)</f>
        <v>3.3217493830138625E-2</v>
      </c>
      <c r="O52">
        <f>SUM('Prevalence data'!O112:O114)</f>
        <v>202890.41355865748</v>
      </c>
      <c r="P52">
        <f>SUM('Prevalence data'!P112:P114)</f>
        <v>3.3217209256808058E-2</v>
      </c>
      <c r="Q52">
        <f>SUM('Prevalence data'!Q112:Q114)</f>
        <v>224956.20983389998</v>
      </c>
      <c r="R52">
        <f>SUM('Prevalence data'!R112:R114)</f>
        <v>1.6620329971389999E-2</v>
      </c>
      <c r="S52">
        <f>SUM('Prevalence data'!S112:S114)</f>
        <v>16439.560091379997</v>
      </c>
      <c r="T52">
        <f>SUM('Prevalence data'!T112:T114)</f>
        <v>1.5937515400189999E-2</v>
      </c>
      <c r="U52">
        <f>SUM('Prevalence data'!U112:U114)</f>
        <v>219329.97365003481</v>
      </c>
      <c r="V52">
        <f>SUM('Prevalence data'!V112:V114)</f>
        <v>2.6134283768930591E-2</v>
      </c>
      <c r="W52">
        <f>SUM('Prevalence data'!W112:W114)</f>
        <v>104.8222540927943</v>
      </c>
      <c r="X52">
        <f>SUM('Prevalence data'!X112:X114)</f>
        <v>3.1542223738768452E-3</v>
      </c>
      <c r="Y52">
        <f>SUM('Prevalence data'!Y112:Y114)</f>
        <v>8522.8680347841801</v>
      </c>
      <c r="Z52">
        <f>SUM('Prevalence data'!Z112:Z114)</f>
        <v>3.1540259684615141E-3</v>
      </c>
      <c r="AA52">
        <f>SUM('Prevalence data'!AA112:AA114)</f>
        <v>57741.039303699996</v>
      </c>
      <c r="AB52">
        <f>SUM('Prevalence data'!AB112:AB114)</f>
        <v>4.4142632631359001E-3</v>
      </c>
      <c r="AC52">
        <f>SUM('Prevalence data'!AC112:AC114)</f>
        <v>2909.9282637799001</v>
      </c>
      <c r="AD52">
        <f>SUM('Prevalence data'!AD112:AD114)</f>
        <v>2.8390599299161004E-3</v>
      </c>
      <c r="AE52">
        <f>SUM('Prevalence data'!AE112:AE114)</f>
        <v>11432.796298559049</v>
      </c>
      <c r="AF52">
        <f>SUM('Prevalence data'!AF112:AF114)</f>
        <v>3.0271385223212149E-3</v>
      </c>
    </row>
    <row r="53" spans="1:32">
      <c r="A53" s="30" t="s">
        <v>134</v>
      </c>
      <c r="B53" s="33" t="s">
        <v>33</v>
      </c>
      <c r="C53">
        <f>SUM('Prevalence data'!C115:C116)</f>
        <v>5866.1487723067003</v>
      </c>
      <c r="D53">
        <f>SUM('Prevalence data'!D115:D116)</f>
        <v>0.2454967812695556</v>
      </c>
      <c r="E53">
        <f>SUM('Prevalence data'!E115:E116)</f>
        <v>387479.16586488229</v>
      </c>
      <c r="F53">
        <f>SUM('Prevalence data'!F115:F116)</f>
        <v>0.24548682952827861</v>
      </c>
      <c r="G53">
        <f>SUM('Prevalence data'!G115:G116)</f>
        <v>342319.2796834</v>
      </c>
      <c r="H53">
        <f>SUM('Prevalence data'!H115:H116)</f>
        <v>3.3616252682389998E-2</v>
      </c>
      <c r="I53">
        <f>SUM('Prevalence data'!I115:I116)</f>
        <v>30012.282765400003</v>
      </c>
      <c r="J53">
        <f>SUM('Prevalence data'!J115:J116)</f>
        <v>2.904666734269E-2</v>
      </c>
      <c r="K53">
        <f>SUM('Prevalence data'!K115:K116)</f>
        <v>417491.4486302344</v>
      </c>
      <c r="L53">
        <f>SUM('Prevalence data'!L115:L116)</f>
        <v>0.1592206603575729</v>
      </c>
      <c r="M53">
        <f>SUM('Prevalence data'!M115:M116)</f>
        <v>1180.9336251972591</v>
      </c>
      <c r="N53">
        <f>SUM('Prevalence data'!N115:N116)</f>
        <v>5.5994851908172799E-2</v>
      </c>
      <c r="O53">
        <f>SUM('Prevalence data'!O115:O116)</f>
        <v>79708.168444831899</v>
      </c>
      <c r="P53">
        <f>SUM('Prevalence data'!P115:P116)</f>
        <v>5.5994172139260202E-2</v>
      </c>
      <c r="Q53">
        <f>SUM('Prevalence data'!Q115:Q116)</f>
        <v>313451.74732299999</v>
      </c>
      <c r="R53">
        <f>SUM('Prevalence data'!R115:R116)</f>
        <v>2.9323394854900001E-2</v>
      </c>
      <c r="S53">
        <f>SUM('Prevalence data'!S115:S116)</f>
        <v>19729.803156080001</v>
      </c>
      <c r="T53">
        <f>SUM('Prevalence data'!T115:T116)</f>
        <v>1.9115511453510002E-2</v>
      </c>
      <c r="U53">
        <f>SUM('Prevalence data'!U115:U116)</f>
        <v>99437.971600858407</v>
      </c>
      <c r="V53">
        <f>SUM('Prevalence data'!V115:V116)</f>
        <v>4.0397301044642897E-2</v>
      </c>
      <c r="W53">
        <f>SUM('Prevalence data'!W115:W116)</f>
        <v>128.47044799102599</v>
      </c>
      <c r="X53">
        <f>SUM('Prevalence data'!X115:X116)</f>
        <v>6.430171611714379E-3</v>
      </c>
      <c r="Y53">
        <f>SUM('Prevalence data'!Y115:Y116)</f>
        <v>8757.7701795574794</v>
      </c>
      <c r="Z53">
        <f>SUM('Prevalence data'!Z115:Z116)</f>
        <v>6.4298655435978697E-3</v>
      </c>
      <c r="AA53">
        <f>SUM('Prevalence data'!AA115:AA116)</f>
        <v>228815.41946890001</v>
      </c>
      <c r="AB53">
        <f>SUM('Prevalence data'!AB115:AB116)</f>
        <v>2.1776366999659999E-2</v>
      </c>
      <c r="AC53">
        <f>SUM('Prevalence data'!AC115:AC116)</f>
        <v>14353.89661553</v>
      </c>
      <c r="AD53">
        <f>SUM('Prevalence data'!AD115:AD116)</f>
        <v>1.384760390671E-2</v>
      </c>
      <c r="AE53">
        <f>SUM('Prevalence data'!AE115:AE116)</f>
        <v>23111.666795090197</v>
      </c>
      <c r="AF53">
        <f>SUM('Prevalence data'!AF115:AF116)</f>
        <v>9.4032526777393412E-3</v>
      </c>
    </row>
    <row r="54" spans="1:32">
      <c r="A54" s="30" t="s">
        <v>135</v>
      </c>
      <c r="B54" s="33" t="s">
        <v>8</v>
      </c>
      <c r="C54">
        <f>'Prevalence data'!C117</f>
        <v>10994.5066168882</v>
      </c>
      <c r="D54">
        <f>'Prevalence data'!D117</f>
        <v>0.35012740657625002</v>
      </c>
      <c r="E54">
        <f>'Prevalence data'!E117</f>
        <v>666139.18035579997</v>
      </c>
      <c r="F54">
        <f>'Prevalence data'!F117</f>
        <v>0.35012718927913999</v>
      </c>
      <c r="G54">
        <f>'Prevalence data'!G117</f>
        <v>344080.44519599999</v>
      </c>
      <c r="H54">
        <f>'Prevalence data'!H117</f>
        <v>4.1004354280499998E-2</v>
      </c>
      <c r="I54">
        <f>'Prevalence data'!I117</f>
        <v>31658.105432699998</v>
      </c>
      <c r="J54">
        <f>'Prevalence data'!J117</f>
        <v>3.2564203361299997E-2</v>
      </c>
      <c r="K54">
        <f>'Prevalence data'!K117</f>
        <v>697797.28578852001</v>
      </c>
      <c r="L54">
        <f>'Prevalence data'!L117</f>
        <v>0.24232722605982601</v>
      </c>
      <c r="M54">
        <f>'Prevalence data'!M117</f>
        <v>684.35627409916901</v>
      </c>
      <c r="N54">
        <f>'Prevalence data'!N117</f>
        <v>2.2091556108747201E-2</v>
      </c>
      <c r="O54">
        <f>'Prevalence data'!O117</f>
        <v>41464.229193582803</v>
      </c>
      <c r="P54">
        <f>'Prevalence data'!P117</f>
        <v>2.2091643789964501E-2</v>
      </c>
      <c r="Q54">
        <f>'Prevalence data'!Q117</f>
        <v>142067.26318899999</v>
      </c>
      <c r="R54">
        <f>'Prevalence data'!R117</f>
        <v>1.6930263640400001E-2</v>
      </c>
      <c r="S54">
        <f>'Prevalence data'!S117</f>
        <v>8991.1762002699998</v>
      </c>
      <c r="T54">
        <f>'Prevalence data'!T117</f>
        <v>9.2409512888800005E-3</v>
      </c>
      <c r="U54">
        <f>'Prevalence data'!U117</f>
        <v>50455.405393854999</v>
      </c>
      <c r="V54">
        <f>'Prevalence data'!V117</f>
        <v>1.76763591420298E-2</v>
      </c>
      <c r="W54">
        <f>'Prevalence data'!W117</f>
        <v>89.737011016901405</v>
      </c>
      <c r="X54">
        <f>'Prevalence data'!X117</f>
        <v>2.8937875680292002E-3</v>
      </c>
      <c r="Y54">
        <f>'Prevalence data'!Y117</f>
        <v>5437.2106726578104</v>
      </c>
      <c r="Z54">
        <f>'Prevalence data'!Z117</f>
        <v>2.89388707670701E-3</v>
      </c>
      <c r="AA54">
        <f>'Prevalence data'!AA117</f>
        <v>156310.53180500001</v>
      </c>
      <c r="AB54">
        <f>'Prevalence data'!AB117</f>
        <v>1.8627627268700001E-2</v>
      </c>
      <c r="AC54">
        <f>'Prevalence data'!AC117</f>
        <v>11642.558321799999</v>
      </c>
      <c r="AD54">
        <f>'Prevalence data'!AD117</f>
        <v>1.1925023888E-2</v>
      </c>
      <c r="AE54">
        <f>'Prevalence data'!AE117</f>
        <v>17079.768994498601</v>
      </c>
      <c r="AF54">
        <f>'Prevalence data'!AF117</f>
        <v>5.9881294538472801E-3</v>
      </c>
    </row>
    <row r="55" spans="1:32">
      <c r="A55" s="30" t="s">
        <v>136</v>
      </c>
      <c r="B55" s="33" t="s">
        <v>77</v>
      </c>
      <c r="C55">
        <f>SUM('Prevalence data'!C118:C122)</f>
        <v>38306.839589205891</v>
      </c>
      <c r="D55">
        <f>SUM('Prevalence data'!D118:D122)</f>
        <v>1.2822131362302529</v>
      </c>
      <c r="E55">
        <f>SUM('Prevalence data'!E118:E122)</f>
        <v>1852194.0262380149</v>
      </c>
      <c r="F55">
        <f>SUM('Prevalence data'!F118:F122)</f>
        <v>1.2822011057328682</v>
      </c>
      <c r="G55">
        <f>SUM('Prevalence data'!G118:G122)</f>
        <v>803181.54087490006</v>
      </c>
      <c r="H55">
        <f>SUM('Prevalence data'!H118:H122)</f>
        <v>0.15771565995319997</v>
      </c>
      <c r="I55">
        <f>SUM('Prevalence data'!I118:I122)</f>
        <v>93344.677692569996</v>
      </c>
      <c r="J55">
        <f>SUM('Prevalence data'!J118:J122)</f>
        <v>0.13108248531030001</v>
      </c>
      <c r="K55">
        <f>SUM('Prevalence data'!K118:K122)</f>
        <v>1945538.7039306571</v>
      </c>
      <c r="L55">
        <f>SUM('Prevalence data'!L118:L122)</f>
        <v>0.8958896058209842</v>
      </c>
      <c r="M55">
        <f>SUM('Prevalence data'!M118:M122)</f>
        <v>11241.195205978194</v>
      </c>
      <c r="N55">
        <f>SUM('Prevalence data'!N118:N122)</f>
        <v>0.3674754483122486</v>
      </c>
      <c r="O55">
        <f>SUM('Prevalence data'!O118:O122)</f>
        <v>476538.06288847991</v>
      </c>
      <c r="P55">
        <f>SUM('Prevalence data'!P118:P122)</f>
        <v>0.36747313507813828</v>
      </c>
      <c r="Q55">
        <f>SUM('Prevalence data'!Q118:Q122)</f>
        <v>968644.10197899991</v>
      </c>
      <c r="R55">
        <f>SUM('Prevalence data'!R118:R122)</f>
        <v>0.24103768744240001</v>
      </c>
      <c r="S55">
        <f>SUM('Prevalence data'!S118:S122)</f>
        <v>54662.323664279997</v>
      </c>
      <c r="T55">
        <f>SUM('Prevalence data'!T118:T122)</f>
        <v>8.53122880424E-2</v>
      </c>
      <c r="U55">
        <f>SUM('Prevalence data'!U118:U122)</f>
        <v>531200.38655268936</v>
      </c>
      <c r="V55">
        <f>SUM('Prevalence data'!V118:V122)</f>
        <v>0.27614191243513203</v>
      </c>
      <c r="W55">
        <f>SUM('Prevalence data'!W118:W122)</f>
        <v>1081.7978116179222</v>
      </c>
      <c r="X55">
        <f>SUM('Prevalence data'!X118:X122)</f>
        <v>3.5294224220573253E-2</v>
      </c>
      <c r="Y55">
        <f>SUM('Prevalence data'!Y118:Y122)</f>
        <v>45337.635514611662</v>
      </c>
      <c r="Z55">
        <f>SUM('Prevalence data'!Z118:Z122)</f>
        <v>3.5294377455288004E-2</v>
      </c>
      <c r="AA55">
        <f>SUM('Prevalence data'!AA118:AA122)</f>
        <v>813510.86812400003</v>
      </c>
      <c r="AB55">
        <f>SUM('Prevalence data'!AB118:AB122)</f>
        <v>0.19039726236269999</v>
      </c>
      <c r="AC55">
        <f>SUM('Prevalence data'!AC118:AC122)</f>
        <v>73368.926593900003</v>
      </c>
      <c r="AD55">
        <f>SUM('Prevalence data'!AD118:AD122)</f>
        <v>0.11224988201899999</v>
      </c>
      <c r="AE55">
        <f>SUM('Prevalence data'!AE118:AE122)</f>
        <v>118706.56210851119</v>
      </c>
      <c r="AF55">
        <f>SUM('Prevalence data'!AF118:AF122)</f>
        <v>6.0743602732072244E-2</v>
      </c>
    </row>
    <row r="56" spans="1:32">
      <c r="A56" s="30" t="s">
        <v>137</v>
      </c>
      <c r="B56" s="33" t="s">
        <v>14</v>
      </c>
      <c r="C56">
        <f>'Prevalence data'!C123</f>
        <v>2563.8677020662999</v>
      </c>
      <c r="D56">
        <f>'Prevalence data'!D123</f>
        <v>7.0703728653692205E-2</v>
      </c>
      <c r="E56">
        <f>'Prevalence data'!E123</f>
        <v>80832.418456793996</v>
      </c>
      <c r="F56">
        <f>'Prevalence data'!F123</f>
        <v>7.0703728653692205E-2</v>
      </c>
      <c r="G56">
        <f>'Prevalence data'!G123</f>
        <v>38769.018259900004</v>
      </c>
      <c r="H56">
        <f>'Prevalence data'!H123</f>
        <v>1.5756077605100002E-2</v>
      </c>
      <c r="I56">
        <f>'Prevalence data'!I123</f>
        <v>5772.1367251800002</v>
      </c>
      <c r="J56">
        <f>'Prevalence data'!J123</f>
        <v>1.256186797E-2</v>
      </c>
      <c r="K56">
        <f>'Prevalence data'!K123</f>
        <v>86604.555181971606</v>
      </c>
      <c r="L56">
        <f>'Prevalence data'!L123</f>
        <v>5.3840279258074997E-2</v>
      </c>
      <c r="M56">
        <f>'Prevalence data'!M123</f>
        <v>6015.6218849774305</v>
      </c>
      <c r="N56">
        <f>'Prevalence data'!N123</f>
        <v>0.16285019202001999</v>
      </c>
      <c r="O56">
        <f>'Prevalence data'!O123</f>
        <v>189657.705462905</v>
      </c>
      <c r="P56">
        <f>'Prevalence data'!P123</f>
        <v>0.16285019202001999</v>
      </c>
      <c r="Q56">
        <f>'Prevalence data'!Q123</f>
        <v>283293.42136400001</v>
      </c>
      <c r="R56">
        <f>'Prevalence data'!R123</f>
        <v>0.115132992606</v>
      </c>
      <c r="S56">
        <f>'Prevalence data'!S123</f>
        <v>15942.3275519</v>
      </c>
      <c r="T56">
        <f>'Prevalence data'!T123</f>
        <v>3.4569094732199997E-2</v>
      </c>
      <c r="U56">
        <f>'Prevalence data'!U123</f>
        <v>205600.03301476501</v>
      </c>
      <c r="V56">
        <f>'Prevalence data'!V123</f>
        <v>0.12620587669259201</v>
      </c>
      <c r="W56">
        <f>'Prevalence data'!W123</f>
        <v>493.03256651865303</v>
      </c>
      <c r="X56">
        <f>'Prevalence data'!X123</f>
        <v>1.33330718516487E-2</v>
      </c>
      <c r="Y56">
        <f>'Prevalence data'!Y123</f>
        <v>15544.0995249264</v>
      </c>
      <c r="Z56">
        <f>'Prevalence data'!Z123</f>
        <v>1.33330718516487E-2</v>
      </c>
      <c r="AA56">
        <f>'Prevalence data'!AA123</f>
        <v>174902.71671099999</v>
      </c>
      <c r="AB56">
        <f>'Prevalence data'!AB123</f>
        <v>7.1082062778100003E-2</v>
      </c>
      <c r="AC56">
        <f>'Prevalence data'!AC123</f>
        <v>16854.833490199999</v>
      </c>
      <c r="AD56">
        <f>'Prevalence data'!AD123</f>
        <v>3.63789127571E-2</v>
      </c>
      <c r="AE56">
        <f>'Prevalence data'!AE123</f>
        <v>32398.933015172501</v>
      </c>
      <c r="AF56">
        <f>'Prevalence data'!AF123</f>
        <v>1.99538195427655E-2</v>
      </c>
    </row>
    <row r="57" spans="1:32">
      <c r="A57" s="30" t="s">
        <v>138</v>
      </c>
      <c r="B57" s="33" t="s">
        <v>98</v>
      </c>
      <c r="C57">
        <f>SUM('Prevalence data'!C124:C127)</f>
        <v>4445.9942766859995</v>
      </c>
      <c r="D57">
        <f>SUM('Prevalence data'!D124:D127)</f>
        <v>9.5004770972424324E-2</v>
      </c>
      <c r="E57">
        <f>SUM('Prevalence data'!E124:E127)</f>
        <v>99639.487587453288</v>
      </c>
      <c r="F57">
        <f>SUM('Prevalence data'!F124:F127)</f>
        <v>9.5014573881342212E-2</v>
      </c>
      <c r="G57">
        <f>SUM('Prevalence data'!G124:G127)</f>
        <v>65876.440368440002</v>
      </c>
      <c r="H57">
        <f>SUM('Prevalence data'!H124:H127)</f>
        <v>5.0641384640270001E-2</v>
      </c>
      <c r="I57">
        <f>SUM('Prevalence data'!I124:I127)</f>
        <v>9461.1929622600001</v>
      </c>
      <c r="J57">
        <f>SUM('Prevalence data'!J124:J127)</f>
        <v>3.0017019365120003E-2</v>
      </c>
      <c r="K57">
        <f>SUM('Prevalence data'!K124:K127)</f>
        <v>109100.68054970741</v>
      </c>
      <c r="L57">
        <f>SUM('Prevalence data'!L124:L127)</f>
        <v>7.909489398023653E-2</v>
      </c>
      <c r="M57">
        <f>SUM('Prevalence data'!M124:M127)</f>
        <v>50521.427977772561</v>
      </c>
      <c r="N57">
        <f>SUM('Prevalence data'!N124:N127)</f>
        <v>0.98688740873871095</v>
      </c>
      <c r="O57">
        <f>SUM('Prevalence data'!O124:O127)</f>
        <v>975099.06965067796</v>
      </c>
      <c r="P57">
        <f>SUM('Prevalence data'!P124:P127)</f>
        <v>0.98679639110881801</v>
      </c>
      <c r="Q57">
        <f>SUM('Prevalence data'!Q124:Q127)</f>
        <v>1167678.2025230001</v>
      </c>
      <c r="R57">
        <f>SUM('Prevalence data'!R124:R127)</f>
        <v>1.035170022715</v>
      </c>
      <c r="S57">
        <f>SUM('Prevalence data'!S124:S127)</f>
        <v>69929.894186500009</v>
      </c>
      <c r="T57">
        <f>SUM('Prevalence data'!T124:T127)</f>
        <v>0.24478591630070001</v>
      </c>
      <c r="U57">
        <f>SUM('Prevalence data'!U124:U127)</f>
        <v>1045028.963837083</v>
      </c>
      <c r="V57">
        <f>SUM('Prevalence data'!V124:V127)</f>
        <v>0.81867114822646592</v>
      </c>
      <c r="W57">
        <f>SUM('Prevalence data'!W124:W127)</f>
        <v>3684.1280143279319</v>
      </c>
      <c r="X57">
        <f>SUM('Prevalence data'!X124:X127)</f>
        <v>7.2695175457892003E-2</v>
      </c>
      <c r="Y57">
        <f>SUM('Prevalence data'!Y124:Y127)</f>
        <v>72556.141344836797</v>
      </c>
      <c r="Z57">
        <f>SUM('Prevalence data'!Z124:Z127)</f>
        <v>7.2693941196471198E-2</v>
      </c>
      <c r="AA57">
        <f>SUM('Prevalence data'!AA124:AA127)</f>
        <v>546698.32070999988</v>
      </c>
      <c r="AB57">
        <f>SUM('Prevalence data'!AB124:AB127)</f>
        <v>0.47019755204040004</v>
      </c>
      <c r="AC57">
        <f>SUM('Prevalence data'!AC124:AC127)</f>
        <v>51849.029863960008</v>
      </c>
      <c r="AD57">
        <f>SUM('Prevalence data'!AD124:AD127)</f>
        <v>0.17562775891430002</v>
      </c>
      <c r="AE57">
        <f>SUM('Prevalence data'!AE124:AE127)</f>
        <v>124405.1712087153</v>
      </c>
      <c r="AF57">
        <f>SUM('Prevalence data'!AF124:AF127)</f>
        <v>9.6130257312376399E-2</v>
      </c>
    </row>
    <row r="58" spans="1:32">
      <c r="A58" s="30" t="s">
        <v>139</v>
      </c>
      <c r="B58" s="33" t="s">
        <v>19</v>
      </c>
      <c r="C58">
        <f>'Prevalence data'!C128</f>
        <v>83.235191525957006</v>
      </c>
      <c r="D58">
        <f>'Prevalence data'!D128</f>
        <v>8.5017495845542699E-4</v>
      </c>
      <c r="E58">
        <f>'Prevalence data'!E128</f>
        <v>789.863863078961</v>
      </c>
      <c r="F58">
        <f>'Prevalence data'!F128</f>
        <v>9.4564406145732798E-4</v>
      </c>
      <c r="G58">
        <f>'Prevalence data'!G128</f>
        <v>863.62691921199996</v>
      </c>
      <c r="H58">
        <f>'Prevalence data'!H128</f>
        <v>1.36428018E-3</v>
      </c>
      <c r="I58">
        <f>'Prevalence data'!I128</f>
        <v>158.485205665</v>
      </c>
      <c r="J58">
        <f>'Prevalence data'!J128</f>
        <v>7.3168141896699996E-4</v>
      </c>
      <c r="K58">
        <f>'Prevalence data'!K128</f>
        <v>948.34906874372098</v>
      </c>
      <c r="L58">
        <f>'Prevalence data'!L128</f>
        <v>9.0072027800052899E-4</v>
      </c>
      <c r="M58">
        <f>'Prevalence data'!M128</f>
        <v>32092.667631805802</v>
      </c>
      <c r="N58">
        <f>'Prevalence data'!N128</f>
        <v>0.32708287445769302</v>
      </c>
      <c r="O58">
        <f>'Prevalence data'!O128</f>
        <v>272556.12749237701</v>
      </c>
      <c r="P58">
        <f>'Prevalence data'!P128</f>
        <v>0.32543738127876098</v>
      </c>
      <c r="Q58">
        <f>'Prevalence data'!Q128</f>
        <v>250004.41735800001</v>
      </c>
      <c r="R58">
        <f>'Prevalence data'!R128</f>
        <v>0.39493449530199998</v>
      </c>
      <c r="S58">
        <f>'Prevalence data'!S128</f>
        <v>16495.1401214</v>
      </c>
      <c r="T58">
        <f>'Prevalence data'!T128</f>
        <v>7.5963832178600005E-2</v>
      </c>
      <c r="U58">
        <f>'Prevalence data'!U128</f>
        <v>289051.26761381899</v>
      </c>
      <c r="V58">
        <f>'Prevalence data'!V128</f>
        <v>0.27392320914329998</v>
      </c>
      <c r="W58">
        <f>'Prevalence data'!W128</f>
        <v>1699.19594812901</v>
      </c>
      <c r="X58">
        <f>'Prevalence data'!X128</f>
        <v>1.73226296662157E-2</v>
      </c>
      <c r="Y58">
        <f>'Prevalence data'!Y128</f>
        <v>14767.282836058101</v>
      </c>
      <c r="Z58">
        <f>'Prevalence data'!Z128</f>
        <v>1.7638709842920201E-2</v>
      </c>
      <c r="AA58">
        <f>'Prevalence data'!AA128</f>
        <v>103318.46776100001</v>
      </c>
      <c r="AB58">
        <f>'Prevalence data'!AB128</f>
        <v>0.16321321945600001</v>
      </c>
      <c r="AC58">
        <f>'Prevalence data'!AC128</f>
        <v>9867.8101883599993</v>
      </c>
      <c r="AD58">
        <f>'Prevalence data'!AD128</f>
        <v>4.5303548482600001E-2</v>
      </c>
      <c r="AE58">
        <f>'Prevalence data'!AE128</f>
        <v>24635.093024420101</v>
      </c>
      <c r="AF58">
        <f>'Prevalence data'!AF128</f>
        <v>2.3368787109998401E-2</v>
      </c>
    </row>
    <row r="59" spans="1:32">
      <c r="A59" s="30">
        <v>1997</v>
      </c>
      <c r="B59" s="180" t="s">
        <v>36</v>
      </c>
    </row>
    <row r="60" spans="1:32">
      <c r="A60" s="30" t="s">
        <v>133</v>
      </c>
      <c r="B60" s="33" t="s">
        <v>32</v>
      </c>
      <c r="C60">
        <f>SUM('Prevalence data'!C130:C132)</f>
        <v>12467.631173907099</v>
      </c>
      <c r="D60">
        <f>SUM('Prevalence data'!D130:D132)</f>
        <v>5.6895532466032163E-2</v>
      </c>
      <c r="E60">
        <f>SUM('Prevalence data'!E130:E132)</f>
        <v>1063708.8888225975</v>
      </c>
      <c r="F60">
        <f>SUM('Prevalence data'!F130:F132)</f>
        <v>5.6895462920457329E-2</v>
      </c>
      <c r="G60">
        <f>SUM('Prevalence data'!G130:G132)</f>
        <v>73221.122650110003</v>
      </c>
      <c r="H60">
        <f>SUM('Prevalence data'!H130:H132)</f>
        <v>5.0266424538899998E-3</v>
      </c>
      <c r="I60">
        <f>SUM('Prevalence data'!I130:I132)</f>
        <v>9161.9279322450002</v>
      </c>
      <c r="J60">
        <f>SUM('Prevalence data'!J130:J132)</f>
        <v>8.7304219223659999E-3</v>
      </c>
      <c r="K60">
        <f>SUM('Prevalence data'!K130:K132)</f>
        <v>1072870.8167548394</v>
      </c>
      <c r="L60">
        <f>SUM('Prevalence data'!L130:L132)</f>
        <v>4.7086463970446697E-2</v>
      </c>
      <c r="M60">
        <f>SUM('Prevalence data'!M130:M132)</f>
        <v>2360.7842999495342</v>
      </c>
      <c r="N60">
        <f>SUM('Prevalence data'!N130:N132)</f>
        <v>3.3246058813764037E-2</v>
      </c>
      <c r="O60">
        <f>SUM('Prevalence data'!O130:O132)</f>
        <v>197895.04984107258</v>
      </c>
      <c r="P60">
        <f>SUM('Prevalence data'!P130:P132)</f>
        <v>3.3245773325302513E-2</v>
      </c>
      <c r="Q60">
        <f>SUM('Prevalence data'!Q130:Q132)</f>
        <v>233245.06503280002</v>
      </c>
      <c r="R60">
        <f>SUM('Prevalence data'!R130:R132)</f>
        <v>1.6705044505980003E-2</v>
      </c>
      <c r="S60">
        <f>SUM('Prevalence data'!S130:S132)</f>
        <v>17061.741295690001</v>
      </c>
      <c r="T60">
        <f>SUM('Prevalence data'!T130:T132)</f>
        <v>1.5988104682939999E-2</v>
      </c>
      <c r="U60">
        <f>SUM('Prevalence data'!U130:U132)</f>
        <v>214956.7911367692</v>
      </c>
      <c r="V60">
        <f>SUM('Prevalence data'!V130:V132)</f>
        <v>2.5899980590826897E-2</v>
      </c>
      <c r="W60">
        <f>SUM('Prevalence data'!W130:W132)</f>
        <v>108.8093097197949</v>
      </c>
      <c r="X60">
        <f>SUM('Prevalence data'!X130:X132)</f>
        <v>3.3254264292961809E-3</v>
      </c>
      <c r="Y60">
        <f>SUM('Prevalence data'!Y130:Y132)</f>
        <v>8843.402349016771</v>
      </c>
      <c r="Z60">
        <f>SUM('Prevalence data'!Z130:Z132)</f>
        <v>3.3251406045723348E-3</v>
      </c>
      <c r="AA60">
        <f>SUM('Prevalence data'!AA130:AA132)</f>
        <v>59726.368102189997</v>
      </c>
      <c r="AB60">
        <f>SUM('Prevalence data'!AB130:AB132)</f>
        <v>4.4313486710895996E-3</v>
      </c>
      <c r="AC60">
        <f>SUM('Prevalence data'!AC130:AC132)</f>
        <v>3040.7640860078</v>
      </c>
      <c r="AD60">
        <f>SUM('Prevalence data'!AD130:AD132)</f>
        <v>2.8627482911323999E-3</v>
      </c>
      <c r="AE60">
        <f>SUM('Prevalence data'!AE130:AE132)</f>
        <v>11884.16643502532</v>
      </c>
      <c r="AF60">
        <f>SUM('Prevalence data'!AF130:AF132)</f>
        <v>3.1289557653342102E-3</v>
      </c>
    </row>
    <row r="61" spans="1:32">
      <c r="A61" s="30" t="s">
        <v>134</v>
      </c>
      <c r="B61" s="33" t="s">
        <v>33</v>
      </c>
      <c r="C61">
        <f>SUM('Prevalence data'!C133:C134)</f>
        <v>6571.0824094659893</v>
      </c>
      <c r="D61">
        <f>SUM('Prevalence data'!D133:D134)</f>
        <v>0.26550651606518311</v>
      </c>
      <c r="E61">
        <f>SUM('Prevalence data'!E133:E134)</f>
        <v>433735.5759735899</v>
      </c>
      <c r="F61">
        <f>SUM('Prevalence data'!F133:F134)</f>
        <v>0.26549100010938648</v>
      </c>
      <c r="G61">
        <f>SUM('Prevalence data'!G133:G134)</f>
        <v>368102.66474939999</v>
      </c>
      <c r="H61">
        <f>SUM('Prevalence data'!H133:H134)</f>
        <v>3.5023899498139999E-2</v>
      </c>
      <c r="I61">
        <f>SUM('Prevalence data'!I133:I134)</f>
        <v>32230.845199489999</v>
      </c>
      <c r="J61">
        <f>SUM('Prevalence data'!J133:J134)</f>
        <v>3.0214863087809997E-2</v>
      </c>
      <c r="K61">
        <f>SUM('Prevalence data'!K133:K134)</f>
        <v>465966.42117307335</v>
      </c>
      <c r="L61">
        <f>SUM('Prevalence data'!L133:L134)</f>
        <v>0.17174182779645822</v>
      </c>
      <c r="M61">
        <f>SUM('Prevalence data'!M133:M134)</f>
        <v>1194.6051024439589</v>
      </c>
      <c r="N61">
        <f>SUM('Prevalence data'!N133:N134)</f>
        <v>5.5575322866209795E-2</v>
      </c>
      <c r="O61">
        <f>SUM('Prevalence data'!O133:O134)</f>
        <v>80614.368835274901</v>
      </c>
      <c r="P61">
        <f>SUM('Prevalence data'!P133:P134)</f>
        <v>5.5574538512534397E-2</v>
      </c>
      <c r="Q61">
        <f>SUM('Prevalence data'!Q133:Q134)</f>
        <v>324625.761306</v>
      </c>
      <c r="R61">
        <f>SUM('Prevalence data'!R133:R134)</f>
        <v>2.9421132825600001E-2</v>
      </c>
      <c r="S61">
        <f>SUM('Prevalence data'!S133:S134)</f>
        <v>20457.977537029998</v>
      </c>
      <c r="T61">
        <f>SUM('Prevalence data'!T133:T134)</f>
        <v>1.9188210408170002E-2</v>
      </c>
      <c r="U61">
        <f>SUM('Prevalence data'!U133:U134)</f>
        <v>101072.34637231039</v>
      </c>
      <c r="V61">
        <f>SUM('Prevalence data'!V133:V134)</f>
        <v>4.0020263114815602E-2</v>
      </c>
      <c r="W61">
        <f>SUM('Prevalence data'!W133:W134)</f>
        <v>134.26893605072581</v>
      </c>
      <c r="X61">
        <f>SUM('Prevalence data'!X133:X134)</f>
        <v>6.6157301456262491E-3</v>
      </c>
      <c r="Y61">
        <f>SUM('Prevalence data'!Y133:Y134)</f>
        <v>9149.7225419798197</v>
      </c>
      <c r="Z61">
        <f>SUM('Prevalence data'!Z133:Z134)</f>
        <v>6.6152458232540002E-3</v>
      </c>
      <c r="AA61">
        <f>SUM('Prevalence data'!AA133:AA134)</f>
        <v>238779.221379</v>
      </c>
      <c r="AB61">
        <f>SUM('Prevalence data'!AB133:AB134)</f>
        <v>2.2013733438249999E-2</v>
      </c>
      <c r="AC61">
        <f>SUM('Prevalence data'!AC133:AC134)</f>
        <v>14957.54600695</v>
      </c>
      <c r="AD61">
        <f>SUM('Prevalence data'!AD133:AD134)</f>
        <v>1.397766478352E-2</v>
      </c>
      <c r="AE61">
        <f>SUM('Prevalence data'!AE133:AE134)</f>
        <v>24107.2685489375</v>
      </c>
      <c r="AF61">
        <f>SUM('Prevalence data'!AF133:AF134)</f>
        <v>9.5595411200275898E-3</v>
      </c>
    </row>
    <row r="62" spans="1:32">
      <c r="A62" s="30" t="s">
        <v>135</v>
      </c>
      <c r="B62" s="33" t="s">
        <v>8</v>
      </c>
      <c r="C62">
        <f>'Prevalence data'!C135</f>
        <v>13547.580703821501</v>
      </c>
      <c r="D62">
        <f>'Prevalence data'!D135</f>
        <v>0.39362514174191798</v>
      </c>
      <c r="E62">
        <f>'Prevalence data'!E135</f>
        <v>820629.01376925898</v>
      </c>
      <c r="F62">
        <f>'Prevalence data'!F135</f>
        <v>0.39362565524263199</v>
      </c>
      <c r="G62">
        <f>'Prevalence data'!G135</f>
        <v>400643.90559500002</v>
      </c>
      <c r="H62">
        <f>'Prevalence data'!H135</f>
        <v>4.6057751642499999E-2</v>
      </c>
      <c r="I62">
        <f>'Prevalence data'!I135</f>
        <v>38597.410362900002</v>
      </c>
      <c r="J62">
        <f>'Prevalence data'!J135</f>
        <v>3.8173956839699999E-2</v>
      </c>
      <c r="K62">
        <f>'Prevalence data'!K135</f>
        <v>859226.42413217505</v>
      </c>
      <c r="L62">
        <f>'Prevalence data'!L135</f>
        <v>0.27691663193612098</v>
      </c>
      <c r="M62">
        <f>'Prevalence data'!M135</f>
        <v>709.97315705710105</v>
      </c>
      <c r="N62">
        <f>'Prevalence data'!N135</f>
        <v>2.0983269766345201E-2</v>
      </c>
      <c r="O62">
        <f>'Prevalence data'!O135</f>
        <v>43006.081855910401</v>
      </c>
      <c r="P62">
        <f>'Prevalence data'!P135</f>
        <v>2.0983424439183399E-2</v>
      </c>
      <c r="Q62">
        <f>'Prevalence data'!Q135</f>
        <v>148302.64303800001</v>
      </c>
      <c r="R62">
        <f>'Prevalence data'!R135</f>
        <v>1.7048759003499999E-2</v>
      </c>
      <c r="S62">
        <f>'Prevalence data'!S135</f>
        <v>9371.9439449099991</v>
      </c>
      <c r="T62">
        <f>'Prevalence data'!T135</f>
        <v>9.2559215077699999E-3</v>
      </c>
      <c r="U62">
        <f>'Prevalence data'!U135</f>
        <v>52378.025800819203</v>
      </c>
      <c r="V62">
        <f>'Prevalence data'!V135</f>
        <v>1.7071790137670399E-2</v>
      </c>
      <c r="W62">
        <f>'Prevalence data'!W135</f>
        <v>95.418081995479696</v>
      </c>
      <c r="X62">
        <f>'Prevalence data'!X135</f>
        <v>2.8178874133771101E-3</v>
      </c>
      <c r="Y62">
        <f>'Prevalence data'!Y135</f>
        <v>5780.2338402586201</v>
      </c>
      <c r="Z62">
        <f>'Prevalence data'!Z135</f>
        <v>2.8180818715037598E-3</v>
      </c>
      <c r="AA62">
        <f>'Prevalence data'!AA135</f>
        <v>163935.564877</v>
      </c>
      <c r="AB62">
        <f>'Prevalence data'!AB135</f>
        <v>1.8845912096499998E-2</v>
      </c>
      <c r="AC62">
        <f>'Prevalence data'!AC135</f>
        <v>12200.6083617</v>
      </c>
      <c r="AD62">
        <f>'Prevalence data'!AD135</f>
        <v>1.20074090583E-2</v>
      </c>
      <c r="AE62">
        <f>'Prevalence data'!AE135</f>
        <v>17980.8422020049</v>
      </c>
      <c r="AF62">
        <f>'Prevalence data'!AF135</f>
        <v>5.8664295991075598E-3</v>
      </c>
    </row>
    <row r="63" spans="1:32">
      <c r="A63" s="30" t="s">
        <v>136</v>
      </c>
      <c r="B63" s="33" t="s">
        <v>77</v>
      </c>
      <c r="C63">
        <f>SUM('Prevalence data'!C136:C140)</f>
        <v>48439.179967038908</v>
      </c>
      <c r="D63">
        <f>SUM('Prevalence data'!D136:D140)</f>
        <v>1.4895134016143019</v>
      </c>
      <c r="E63">
        <f>SUM('Prevalence data'!E136:E140)</f>
        <v>2342249.8718747571</v>
      </c>
      <c r="F63">
        <f>SUM('Prevalence data'!F136:F140)</f>
        <v>1.4895014846229602</v>
      </c>
      <c r="G63">
        <f>SUM('Prevalence data'!G136:G140)</f>
        <v>948261.88461179996</v>
      </c>
      <c r="H63">
        <f>SUM('Prevalence data'!H136:H140)</f>
        <v>0.18005277990220001</v>
      </c>
      <c r="I63">
        <f>SUM('Prevalence data'!I136:I140)</f>
        <v>116706.9936778</v>
      </c>
      <c r="J63">
        <f>SUM('Prevalence data'!J136:J140)</f>
        <v>0.15766207095519999</v>
      </c>
      <c r="K63">
        <f>SUM('Prevalence data'!K136:K140)</f>
        <v>2458956.8655525139</v>
      </c>
      <c r="L63">
        <f>SUM('Prevalence data'!L136:L140)</f>
        <v>1.0560778680946801</v>
      </c>
      <c r="M63">
        <f>SUM('Prevalence data'!M136:M140)</f>
        <v>11574.327180179393</v>
      </c>
      <c r="N63">
        <f>SUM('Prevalence data'!N136:N140)</f>
        <v>0.35644469564236481</v>
      </c>
      <c r="O63">
        <f>SUM('Prevalence data'!O136:O140)</f>
        <v>491465.12345641677</v>
      </c>
      <c r="P63">
        <f>SUM('Prevalence data'!P136:P140)</f>
        <v>0.3564453644265223</v>
      </c>
      <c r="Q63">
        <f>SUM('Prevalence data'!Q136:Q140)</f>
        <v>1001662.8786559999</v>
      </c>
      <c r="R63">
        <f>SUM('Prevalence data'!R136:R140)</f>
        <v>0.24181346174110002</v>
      </c>
      <c r="S63">
        <f>SUM('Prevalence data'!S136:S140)</f>
        <v>56483.806452970006</v>
      </c>
      <c r="T63">
        <f>SUM('Prevalence data'!T136:T140)</f>
        <v>8.5074874250999993E-2</v>
      </c>
      <c r="U63">
        <f>SUM('Prevalence data'!U136:U140)</f>
        <v>547948.92990942497</v>
      </c>
      <c r="V63">
        <f>SUM('Prevalence data'!V136:V140)</f>
        <v>0.27025239684929553</v>
      </c>
      <c r="W63">
        <f>SUM('Prevalence data'!W136:W140)</f>
        <v>1123.9748940982336</v>
      </c>
      <c r="X63">
        <f>SUM('Prevalence data'!X136:X140)</f>
        <v>3.462245585753327E-2</v>
      </c>
      <c r="Y63">
        <f>SUM('Prevalence data'!Y136:Y140)</f>
        <v>47238.899884142855</v>
      </c>
      <c r="Z63">
        <f>SUM('Prevalence data'!Z136:Z140)</f>
        <v>3.4622784449567852E-2</v>
      </c>
      <c r="AA63">
        <f>SUM('Prevalence data'!AA136:AA140)</f>
        <v>850927.52987500001</v>
      </c>
      <c r="AB63">
        <f>SUM('Prevalence data'!AB136:AB140)</f>
        <v>0.19312224116420001</v>
      </c>
      <c r="AC63">
        <f>SUM('Prevalence data'!AC136:AC140)</f>
        <v>76734.655276799996</v>
      </c>
      <c r="AD63">
        <f>SUM('Prevalence data'!AD136:AD140)</f>
        <v>0.11327614390590002</v>
      </c>
      <c r="AE63">
        <f>SUM('Prevalence data'!AE136:AE140)</f>
        <v>123973.5551610414</v>
      </c>
      <c r="AF63">
        <f>SUM('Prevalence data'!AF136:AF140)</f>
        <v>6.0013832845997969E-2</v>
      </c>
    </row>
    <row r="64" spans="1:32">
      <c r="A64" s="30" t="s">
        <v>137</v>
      </c>
      <c r="B64" s="33" t="s">
        <v>14</v>
      </c>
      <c r="C64">
        <f>'Prevalence data'!C141</f>
        <v>3172.5511050432001</v>
      </c>
      <c r="D64">
        <f>'Prevalence data'!D141</f>
        <v>8.5355429591565904E-2</v>
      </c>
      <c r="E64">
        <f>'Prevalence data'!E141</f>
        <v>100041.553207023</v>
      </c>
      <c r="F64">
        <f>'Prevalence data'!F141</f>
        <v>8.5355852483661607E-2</v>
      </c>
      <c r="G64">
        <f>'Prevalence data'!G141</f>
        <v>44486.968852799997</v>
      </c>
      <c r="H64">
        <f>'Prevalence data'!H141</f>
        <v>1.7707458438399999E-2</v>
      </c>
      <c r="I64">
        <f>'Prevalence data'!I141</f>
        <v>7024.6722627099998</v>
      </c>
      <c r="J64">
        <f>'Prevalence data'!J141</f>
        <v>1.49347456375E-2</v>
      </c>
      <c r="K64">
        <f>'Prevalence data'!K141</f>
        <v>107066.225469734</v>
      </c>
      <c r="L64">
        <f>'Prevalence data'!L141</f>
        <v>6.4945292321428205E-2</v>
      </c>
      <c r="M64">
        <f>'Prevalence data'!M141</f>
        <v>6179.6941206393703</v>
      </c>
      <c r="N64">
        <f>'Prevalence data'!N141</f>
        <v>0.16308172264953999</v>
      </c>
      <c r="O64">
        <f>'Prevalence data'!O141</f>
        <v>194861.966703527</v>
      </c>
      <c r="P64">
        <f>'Prevalence data'!P141</f>
        <v>0.16307818040229199</v>
      </c>
      <c r="Q64">
        <f>'Prevalence data'!Q141</f>
        <v>289518.76712199999</v>
      </c>
      <c r="R64">
        <f>'Prevalence data'!R141</f>
        <v>0.115239180463</v>
      </c>
      <c r="S64">
        <f>'Prevalence data'!S141</f>
        <v>16242.154814899999</v>
      </c>
      <c r="T64">
        <f>'Prevalence data'!T141</f>
        <v>3.44142895405E-2</v>
      </c>
      <c r="U64">
        <f>'Prevalence data'!U141</f>
        <v>211104.12151839701</v>
      </c>
      <c r="V64">
        <f>'Prevalence data'!V141</f>
        <v>0.12637211344447799</v>
      </c>
      <c r="W64">
        <f>'Prevalence data'!W141</f>
        <v>507.91453510096602</v>
      </c>
      <c r="X64">
        <f>'Prevalence data'!X141</f>
        <v>1.33909200487928E-2</v>
      </c>
      <c r="Y64">
        <f>'Prevalence data'!Y141</f>
        <v>16016.1719720007</v>
      </c>
      <c r="Z64">
        <f>'Prevalence data'!Z141</f>
        <v>1.3390874648915399E-2</v>
      </c>
      <c r="AA64">
        <f>'Prevalence data'!AA141</f>
        <v>181396.281369</v>
      </c>
      <c r="AB64">
        <f>'Prevalence data'!AB141</f>
        <v>7.2202445073100002E-2</v>
      </c>
      <c r="AC64">
        <f>'Prevalence data'!AC141</f>
        <v>17484.228992200002</v>
      </c>
      <c r="AD64">
        <f>'Prevalence data'!AD141</f>
        <v>3.68662959416E-2</v>
      </c>
      <c r="AE64">
        <f>'Prevalence data'!AE141</f>
        <v>33500.400964192297</v>
      </c>
      <c r="AF64">
        <f>'Prevalence data'!AF141</f>
        <v>2.01287873298913E-2</v>
      </c>
    </row>
    <row r="65" spans="1:32">
      <c r="A65" s="30" t="s">
        <v>138</v>
      </c>
      <c r="B65" s="33" t="s">
        <v>98</v>
      </c>
      <c r="C65">
        <f>SUM('Prevalence data'!C142:C145)</f>
        <v>5437.9054883658009</v>
      </c>
      <c r="D65">
        <f>SUM('Prevalence data'!D142:D145)</f>
        <v>0.1151508067651805</v>
      </c>
      <c r="E65">
        <f>SUM('Prevalence data'!E142:E145)</f>
        <v>121917.19841107121</v>
      </c>
      <c r="F65">
        <f>SUM('Prevalence data'!F142:F145)</f>
        <v>0.11516250757329949</v>
      </c>
      <c r="G65">
        <f>SUM('Prevalence data'!G142:G145)</f>
        <v>74735.746558290004</v>
      </c>
      <c r="H65">
        <f>SUM('Prevalence data'!H142:H145)</f>
        <v>5.6741503890099999E-2</v>
      </c>
      <c r="I65">
        <f>SUM('Prevalence data'!I142:I145)</f>
        <v>11381.53453171</v>
      </c>
      <c r="J65">
        <f>SUM('Prevalence data'!J142:J145)</f>
        <v>3.5546087076450003E-2</v>
      </c>
      <c r="K65">
        <f>SUM('Prevalence data'!K142:K145)</f>
        <v>133298.7329427721</v>
      </c>
      <c r="L65">
        <f>SUM('Prevalence data'!L142:L145)</f>
        <v>9.5536281830264094E-2</v>
      </c>
      <c r="M65">
        <f>SUM('Prevalence data'!M142:M145)</f>
        <v>51085.976519833945</v>
      </c>
      <c r="N65">
        <f>SUM('Prevalence data'!N142:N145)</f>
        <v>0.99245456486503092</v>
      </c>
      <c r="O65">
        <f>SUM('Prevalence data'!O142:O145)</f>
        <v>987344.23830657406</v>
      </c>
      <c r="P65">
        <f>SUM('Prevalence data'!P142:P145)</f>
        <v>0.99235970850709898</v>
      </c>
      <c r="Q65">
        <f>SUM('Prevalence data'!Q142:Q145)</f>
        <v>1186493.5482470002</v>
      </c>
      <c r="R65">
        <f>SUM('Prevalence data'!R142:R145)</f>
        <v>1.0388031032259999</v>
      </c>
      <c r="S65">
        <f>SUM('Prevalence data'!S142:S145)</f>
        <v>70929.255385700002</v>
      </c>
      <c r="T65">
        <f>SUM('Prevalence data'!T142:T145)</f>
        <v>0.24462276299769997</v>
      </c>
      <c r="U65">
        <f>SUM('Prevalence data'!U142:U145)</f>
        <v>1058273.4936922381</v>
      </c>
      <c r="V65">
        <f>SUM('Prevalence data'!V142:V145)</f>
        <v>0.82177585354923399</v>
      </c>
      <c r="W65">
        <f>SUM('Prevalence data'!W142:W145)</f>
        <v>3778.3039018190289</v>
      </c>
      <c r="X65">
        <f>SUM('Prevalence data'!X142:X145)</f>
        <v>7.4067838078674897E-2</v>
      </c>
      <c r="Y65">
        <f>SUM('Prevalence data'!Y142:Y145)</f>
        <v>74427.056798179707</v>
      </c>
      <c r="Z65">
        <f>SUM('Prevalence data'!Z142:Z145)</f>
        <v>7.4065977057568691E-2</v>
      </c>
      <c r="AA65">
        <f>SUM('Prevalence data'!AA142:AA145)</f>
        <v>562543.52024099999</v>
      </c>
      <c r="AB65">
        <f>SUM('Prevalence data'!AB142:AB145)</f>
        <v>0.47745149919130003</v>
      </c>
      <c r="AC65">
        <f>SUM('Prevalence data'!AC142:AC145)</f>
        <v>53349.749743500004</v>
      </c>
      <c r="AD65">
        <f>SUM('Prevalence data'!AD142:AD145)</f>
        <v>0.1778946143032</v>
      </c>
      <c r="AE65">
        <f>SUM('Prevalence data'!AE142:AE145)</f>
        <v>127776.80654169762</v>
      </c>
      <c r="AF65">
        <f>SUM('Prevalence data'!AF142:AF145)</f>
        <v>9.7875561315446002E-2</v>
      </c>
    </row>
    <row r="66" spans="1:32">
      <c r="A66" s="30" t="s">
        <v>139</v>
      </c>
      <c r="B66" s="33" t="s">
        <v>19</v>
      </c>
      <c r="C66">
        <f>'Prevalence data'!C146</f>
        <v>104.564107156869</v>
      </c>
      <c r="D66">
        <f>'Prevalence data'!D146</f>
        <v>1.05110226057983E-3</v>
      </c>
      <c r="E66">
        <f>'Prevalence data'!E146</f>
        <v>990.74200242030702</v>
      </c>
      <c r="F66">
        <f>'Prevalence data'!F146</f>
        <v>1.1682348194353299E-3</v>
      </c>
      <c r="G66">
        <f>'Prevalence data'!G146</f>
        <v>1066.74509706</v>
      </c>
      <c r="H66">
        <f>'Prevalence data'!H146</f>
        <v>1.6480830713900001E-3</v>
      </c>
      <c r="I66">
        <f>'Prevalence data'!I146</f>
        <v>202.52795419500001</v>
      </c>
      <c r="J66">
        <f>'Prevalence data'!J146</f>
        <v>9.1575023443699998E-4</v>
      </c>
      <c r="K66">
        <f>'Prevalence data'!K146</f>
        <v>1193.26995661502</v>
      </c>
      <c r="L66">
        <f>'Prevalence data'!L146</f>
        <v>1.1146501523789599E-3</v>
      </c>
      <c r="M66">
        <f>'Prevalence data'!M146</f>
        <v>32878.615681864801</v>
      </c>
      <c r="N66">
        <f>'Prevalence data'!N146</f>
        <v>0.32960436449719499</v>
      </c>
      <c r="O66">
        <f>'Prevalence data'!O146</f>
        <v>279018.67018839403</v>
      </c>
      <c r="P66">
        <f>'Prevalence data'!P146</f>
        <v>0.32793847818281102</v>
      </c>
      <c r="Q66">
        <f>'Prevalence data'!Q146</f>
        <v>256261.437336</v>
      </c>
      <c r="R66">
        <f>'Prevalence data'!R146</f>
        <v>0.39591479604300001</v>
      </c>
      <c r="S66">
        <f>'Prevalence data'!S146</f>
        <v>16920.0154454</v>
      </c>
      <c r="T66">
        <f>'Prevalence data'!T146</f>
        <v>7.6271572791600004E-2</v>
      </c>
      <c r="U66">
        <f>'Prevalence data'!U146</f>
        <v>295938.68563381297</v>
      </c>
      <c r="V66">
        <f>'Prevalence data'!V146</f>
        <v>0.275712489535202</v>
      </c>
      <c r="W66">
        <f>'Prevalence data'!W146</f>
        <v>1791.4246855132999</v>
      </c>
      <c r="X66">
        <f>'Prevalence data'!X146</f>
        <v>1.79643502166432E-2</v>
      </c>
      <c r="Y66">
        <f>'Prevalence data'!Y146</f>
        <v>15546.116802848401</v>
      </c>
      <c r="Z66">
        <f>'Prevalence data'!Z146</f>
        <v>1.8278865888822701E-2</v>
      </c>
      <c r="AA66">
        <f>'Prevalence data'!AA146</f>
        <v>107239.042522</v>
      </c>
      <c r="AB66">
        <f>'Prevalence data'!AB146</f>
        <v>0.165680496067</v>
      </c>
      <c r="AC66">
        <f>'Prevalence data'!AC146</f>
        <v>10234.701988999999</v>
      </c>
      <c r="AD66">
        <f>'Prevalence data'!AD146</f>
        <v>4.5988709725599999E-2</v>
      </c>
      <c r="AE66">
        <f>'Prevalence data'!AE146</f>
        <v>25780.818791846501</v>
      </c>
      <c r="AF66">
        <f>'Prevalence data'!AF146</f>
        <v>2.4045856861887E-2</v>
      </c>
    </row>
    <row r="67" spans="1:32">
      <c r="A67" s="30">
        <v>1998</v>
      </c>
      <c r="B67" s="180" t="s">
        <v>36</v>
      </c>
    </row>
    <row r="68" spans="1:32">
      <c r="A68" s="30" t="s">
        <v>133</v>
      </c>
      <c r="B68" s="33" t="s">
        <v>32</v>
      </c>
      <c r="C68">
        <f>SUM('Prevalence data'!C148:C150)</f>
        <v>14593.689399741599</v>
      </c>
      <c r="D68">
        <f>SUM('Prevalence data'!D148:D150)</f>
        <v>7.3373681628203596E-2</v>
      </c>
      <c r="E68">
        <f>SUM('Prevalence data'!E148:E150)</f>
        <v>1243629.7686729089</v>
      </c>
      <c r="F68">
        <f>SUM('Prevalence data'!F148:F150)</f>
        <v>7.3373540615473687E-2</v>
      </c>
      <c r="G68">
        <f>SUM('Prevalence data'!G148:G150)</f>
        <v>92991.910201299994</v>
      </c>
      <c r="H68">
        <f>SUM('Prevalence data'!H148:H150)</f>
        <v>6.1736042676049999E-3</v>
      </c>
      <c r="I68">
        <f>SUM('Prevalence data'!I148:I150)</f>
        <v>11326.602385794</v>
      </c>
      <c r="J68">
        <f>SUM('Prevalence data'!J148:J150)</f>
        <v>1.0422282106923E-2</v>
      </c>
      <c r="K68">
        <f>SUM('Prevalence data'!K148:K150)</f>
        <v>1254956.3710586983</v>
      </c>
      <c r="L68">
        <f>SUM('Prevalence data'!L148:L150)</f>
        <v>5.910542634928332E-2</v>
      </c>
      <c r="M68">
        <f>SUM('Prevalence data'!M148:M150)</f>
        <v>2294.2650893491682</v>
      </c>
      <c r="N68">
        <f>SUM('Prevalence data'!N148:N150)</f>
        <v>3.2083940000458014E-2</v>
      </c>
      <c r="O68">
        <f>SUM('Prevalence data'!O148:O150)</f>
        <v>192206.177078571</v>
      </c>
      <c r="P68">
        <f>SUM('Prevalence data'!P148:P150)</f>
        <v>3.2083671343183268E-2</v>
      </c>
      <c r="Q68">
        <f>SUM('Prevalence data'!Q148:Q150)</f>
        <v>242224.0745932</v>
      </c>
      <c r="R68">
        <f>SUM('Prevalence data'!R148:R150)</f>
        <v>1.6805325128410001E-2</v>
      </c>
      <c r="S68">
        <f>SUM('Prevalence data'!S148:S150)</f>
        <v>17750.621872339998</v>
      </c>
      <c r="T68">
        <f>SUM('Prevalence data'!T148:T150)</f>
        <v>1.604916479547E-2</v>
      </c>
      <c r="U68">
        <f>SUM('Prevalence data'!U148:U150)</f>
        <v>209956.79895090903</v>
      </c>
      <c r="V68">
        <f>SUM('Prevalence data'!V148:V150)</f>
        <v>2.5110940752356439E-2</v>
      </c>
      <c r="W68">
        <f>SUM('Prevalence data'!W148:W150)</f>
        <v>112.8264077347466</v>
      </c>
      <c r="X68">
        <f>SUM('Prevalence data'!X148:X150)</f>
        <v>3.3756479072997768E-3</v>
      </c>
      <c r="Y68">
        <f>SUM('Prevalence data'!Y148:Y150)</f>
        <v>9165.95168960111</v>
      </c>
      <c r="Z68">
        <f>SUM('Prevalence data'!Z148:Z150)</f>
        <v>3.3754300472253152E-3</v>
      </c>
      <c r="AA68">
        <f>SUM('Prevalence data'!AA148:AA150)</f>
        <v>61775.690722979998</v>
      </c>
      <c r="AB68">
        <f>SUM('Prevalence data'!AB148:AB150)</f>
        <v>4.4460278933637007E-3</v>
      </c>
      <c r="AC68">
        <f>SUM('Prevalence data'!AC148:AC150)</f>
        <v>3130.2632314632001</v>
      </c>
      <c r="AD68">
        <f>SUM('Prevalence data'!AD148:AD150)</f>
        <v>2.8407055798314001E-3</v>
      </c>
      <c r="AE68">
        <f>SUM('Prevalence data'!AE148:AE150)</f>
        <v>12296.214921066659</v>
      </c>
      <c r="AF68">
        <f>SUM('Prevalence data'!AF148:AF150)</f>
        <v>3.144647143770005E-3</v>
      </c>
    </row>
    <row r="69" spans="1:32">
      <c r="A69" s="30" t="s">
        <v>134</v>
      </c>
      <c r="B69" s="33" t="s">
        <v>33</v>
      </c>
      <c r="C69">
        <f>SUM('Prevalence data'!C151:C152)</f>
        <v>7137.7277770850997</v>
      </c>
      <c r="D69">
        <f>SUM('Prevalence data'!D151:D152)</f>
        <v>0.27571590706042282</v>
      </c>
      <c r="E69">
        <f>SUM('Prevalence data'!E151:E152)</f>
        <v>470787.17770540592</v>
      </c>
      <c r="F69">
        <f>SUM('Prevalence data'!F151:F152)</f>
        <v>0.27569866494348649</v>
      </c>
      <c r="G69">
        <f>SUM('Prevalence data'!G151:G152)</f>
        <v>392062.65797239996</v>
      </c>
      <c r="H69">
        <f>SUM('Prevalence data'!H151:H152)</f>
        <v>3.6163947904289999E-2</v>
      </c>
      <c r="I69">
        <f>SUM('Prevalence data'!I151:I152)</f>
        <v>34230.651001240003</v>
      </c>
      <c r="J69">
        <f>SUM('Prevalence data'!J151:J152)</f>
        <v>3.1150986445439999E-2</v>
      </c>
      <c r="K69">
        <f>SUM('Prevalence data'!K151:K152)</f>
        <v>505017.82870666368</v>
      </c>
      <c r="L69">
        <f>SUM('Prevalence data'!L151:L152)</f>
        <v>0.1790416819087618</v>
      </c>
      <c r="M69">
        <f>SUM('Prevalence data'!M151:M152)</f>
        <v>1202.867699763525</v>
      </c>
      <c r="N69">
        <f>SUM('Prevalence data'!N151:N152)</f>
        <v>5.4041576735066002E-2</v>
      </c>
      <c r="O69">
        <f>SUM('Prevalence data'!O151:O152)</f>
        <v>81154.554493983305</v>
      </c>
      <c r="P69">
        <f>SUM('Prevalence data'!P151:P152)</f>
        <v>5.40407821916414E-2</v>
      </c>
      <c r="Q69">
        <f>SUM('Prevalence data'!Q151:Q152)</f>
        <v>336393.16754000005</v>
      </c>
      <c r="R69">
        <f>SUM('Prevalence data'!R151:R152)</f>
        <v>2.9557656910999999E-2</v>
      </c>
      <c r="S69">
        <f>SUM('Prevalence data'!S151:S152)</f>
        <v>21170.396249639998</v>
      </c>
      <c r="T69">
        <f>SUM('Prevalence data'!T151:T152)</f>
        <v>1.9237214880599998E-2</v>
      </c>
      <c r="U69">
        <f>SUM('Prevalence data'!U151:U152)</f>
        <v>102324.95074361219</v>
      </c>
      <c r="V69">
        <f>SUM('Prevalence data'!V151:V152)</f>
        <v>3.9169416663424203E-2</v>
      </c>
      <c r="W69">
        <f>SUM('Prevalence data'!W151:W152)</f>
        <v>139.18785359784698</v>
      </c>
      <c r="X69">
        <f>SUM('Prevalence data'!X151:X152)</f>
        <v>6.6320676718379708E-3</v>
      </c>
      <c r="Y69">
        <f>SUM('Prevalence data'!Y151:Y152)</f>
        <v>9482.5489043279395</v>
      </c>
      <c r="Z69">
        <f>SUM('Prevalence data'!Z151:Z152)</f>
        <v>6.6315527990315603E-3</v>
      </c>
      <c r="AA69">
        <f>SUM('Prevalence data'!AA151:AA152)</f>
        <v>248769.98091500002</v>
      </c>
      <c r="AB69">
        <f>SUM('Prevalence data'!AB151:AB152)</f>
        <v>2.2228814808859999E-2</v>
      </c>
      <c r="AC69">
        <f>SUM('Prevalence data'!AC151:AC152)</f>
        <v>15604.810907080002</v>
      </c>
      <c r="AD69">
        <f>SUM('Prevalence data'!AD151:AD152)</f>
        <v>1.4134163254139999E-2</v>
      </c>
      <c r="AE69">
        <f>SUM('Prevalence data'!AE151:AE152)</f>
        <v>25087.359811410199</v>
      </c>
      <c r="AF69">
        <f>SUM('Prevalence data'!AF151:AF152)</f>
        <v>9.6155040138283486E-3</v>
      </c>
    </row>
    <row r="70" spans="1:32">
      <c r="A70" s="30" t="s">
        <v>135</v>
      </c>
      <c r="B70" s="33" t="s">
        <v>8</v>
      </c>
      <c r="C70">
        <f>'Prevalence data'!C153</f>
        <v>16104.636329915</v>
      </c>
      <c r="D70">
        <f>'Prevalence data'!D153</f>
        <v>0.427511693325072</v>
      </c>
      <c r="E70">
        <f>'Prevalence data'!E153</f>
        <v>975363.76732351806</v>
      </c>
      <c r="F70">
        <f>'Prevalence data'!F153</f>
        <v>0.42751339520925202</v>
      </c>
      <c r="G70">
        <f>'Prevalence data'!G153</f>
        <v>457487.09079699998</v>
      </c>
      <c r="H70">
        <f>'Prevalence data'!H153</f>
        <v>5.0777897129900003E-2</v>
      </c>
      <c r="I70">
        <f>'Prevalence data'!I153</f>
        <v>46006.750401800004</v>
      </c>
      <c r="J70">
        <f>'Prevalence data'!J153</f>
        <v>4.3778045057899999E-2</v>
      </c>
      <c r="K70">
        <f>'Prevalence data'!K153</f>
        <v>1021370.51772528</v>
      </c>
      <c r="L70">
        <f>'Prevalence data'!L153</f>
        <v>0.305736178693573</v>
      </c>
      <c r="M70">
        <f>'Prevalence data'!M153</f>
        <v>732.45691175533</v>
      </c>
      <c r="N70">
        <f>'Prevalence data'!N153</f>
        <v>1.98353835036988E-2</v>
      </c>
      <c r="O70">
        <f>'Prevalence data'!O153</f>
        <v>44360.7577193896</v>
      </c>
      <c r="P70">
        <f>'Prevalence data'!P153</f>
        <v>1.9835509298059498E-2</v>
      </c>
      <c r="Q70">
        <f>'Prevalence data'!Q153</f>
        <v>154788.63328800001</v>
      </c>
      <c r="R70">
        <f>'Prevalence data'!R153</f>
        <v>1.7180459505299998E-2</v>
      </c>
      <c r="S70">
        <f>'Prevalence data'!S153</f>
        <v>9800.1309907399991</v>
      </c>
      <c r="T70">
        <f>'Prevalence data'!T153</f>
        <v>9.3145231805099992E-3</v>
      </c>
      <c r="U70">
        <f>'Prevalence data'!U153</f>
        <v>54160.888710126099</v>
      </c>
      <c r="V70">
        <f>'Prevalence data'!V153</f>
        <v>1.6431913054275101E-2</v>
      </c>
      <c r="W70">
        <f>'Prevalence data'!W153</f>
        <v>100.12696540388001</v>
      </c>
      <c r="X70">
        <f>'Prevalence data'!X153</f>
        <v>2.7099354974778399E-3</v>
      </c>
      <c r="Y70">
        <f>'Prevalence data'!Y153</f>
        <v>6064.50287735045</v>
      </c>
      <c r="Z70">
        <f>'Prevalence data'!Z153</f>
        <v>2.71012288167264E-3</v>
      </c>
      <c r="AA70">
        <f>'Prevalence data'!AA153</f>
        <v>171568.511161</v>
      </c>
      <c r="AB70">
        <f>'Prevalence data'!AB153</f>
        <v>1.90428971696E-2</v>
      </c>
      <c r="AC70">
        <f>'Prevalence data'!AC153</f>
        <v>12836.6486019</v>
      </c>
      <c r="AD70">
        <f>'Prevalence data'!AD153</f>
        <v>1.21622252306E-2</v>
      </c>
      <c r="AE70">
        <f>'Prevalence data'!AE153</f>
        <v>18901.1514792132</v>
      </c>
      <c r="AF70">
        <f>'Prevalence data'!AF153</f>
        <v>5.7418566182887596E-3</v>
      </c>
    </row>
    <row r="71" spans="1:32">
      <c r="A71" s="30" t="s">
        <v>136</v>
      </c>
      <c r="B71" s="33" t="s">
        <v>77</v>
      </c>
      <c r="C71">
        <f>SUM('Prevalence data'!C154:C158)</f>
        <v>59426.6003584016</v>
      </c>
      <c r="D71">
        <f>SUM('Prevalence data'!D154:D158)</f>
        <v>1.6727422441697597</v>
      </c>
      <c r="E71">
        <f>SUM('Prevalence data'!E154:E158)</f>
        <v>2873614.9849136588</v>
      </c>
      <c r="F71">
        <f>SUM('Prevalence data'!F154:F158)</f>
        <v>1.6727262110537859</v>
      </c>
      <c r="G71">
        <f>SUM('Prevalence data'!G154:G158)</f>
        <v>1100509.4370627</v>
      </c>
      <c r="H71">
        <f>SUM('Prevalence data'!H154:H158)</f>
        <v>0.20191858805010002</v>
      </c>
      <c r="I71">
        <f>SUM('Prevalence data'!I154:I158)</f>
        <v>143029.92292840002</v>
      </c>
      <c r="J71">
        <f>SUM('Prevalence data'!J154:J158)</f>
        <v>0.18562207529470001</v>
      </c>
      <c r="K71">
        <f>SUM('Prevalence data'!K154:K158)</f>
        <v>3016644.9078421588</v>
      </c>
      <c r="L71">
        <f>SUM('Prevalence data'!L154:L158)</f>
        <v>1.2044279716054709</v>
      </c>
      <c r="M71">
        <f>SUM('Prevalence data'!M154:M158)</f>
        <v>11912.33836879825</v>
      </c>
      <c r="N71">
        <f>SUM('Prevalence data'!N154:N158)</f>
        <v>0.34360683972107076</v>
      </c>
      <c r="O71">
        <f>SUM('Prevalence data'!O154:O158)</f>
        <v>506436.60802248237</v>
      </c>
      <c r="P71">
        <f>SUM('Prevalence data'!P154:P158)</f>
        <v>0.3436055354823172</v>
      </c>
      <c r="Q71">
        <f>SUM('Prevalence data'!Q154:Q158)</f>
        <v>1035792.0034159999</v>
      </c>
      <c r="R71">
        <f>SUM('Prevalence data'!R154:R158)</f>
        <v>0.24251612553519999</v>
      </c>
      <c r="S71">
        <f>SUM('Prevalence data'!S154:S158)</f>
        <v>58312.487766009996</v>
      </c>
      <c r="T71">
        <f>SUM('Prevalence data'!T154:T158)</f>
        <v>8.4740545820800012E-2</v>
      </c>
      <c r="U71">
        <f>SUM('Prevalence data'!U154:U158)</f>
        <v>564749.09578851634</v>
      </c>
      <c r="V71">
        <f>SUM('Prevalence data'!V154:V158)</f>
        <v>0.26324746689041939</v>
      </c>
      <c r="W71">
        <f>SUM('Prevalence data'!W154:W158)</f>
        <v>1163.7039009036896</v>
      </c>
      <c r="X71">
        <f>SUM('Prevalence data'!X154:X158)</f>
        <v>3.3630870501282752E-2</v>
      </c>
      <c r="Y71">
        <f>SUM('Prevalence data'!Y154:Y158)</f>
        <v>49020.78749785434</v>
      </c>
      <c r="Z71">
        <f>SUM('Prevalence data'!Z154:Z158)</f>
        <v>3.3631197470486582E-2</v>
      </c>
      <c r="AA71">
        <f>SUM('Prevalence data'!AA154:AA158)</f>
        <v>889159.92585200001</v>
      </c>
      <c r="AB71">
        <f>SUM('Prevalence data'!AB154:AB158)</f>
        <v>0.19562724140530002</v>
      </c>
      <c r="AC71">
        <f>SUM('Prevalence data'!AC154:AC158)</f>
        <v>80138.300129499999</v>
      </c>
      <c r="AD71">
        <f>SUM('Prevalence data'!AD154:AD158)</f>
        <v>0.1141151370648</v>
      </c>
      <c r="AE71">
        <f>SUM('Prevalence data'!AE154:AE158)</f>
        <v>129159.08762735521</v>
      </c>
      <c r="AF71">
        <f>SUM('Prevalence data'!AF154:AF158)</f>
        <v>5.8903849493319435E-2</v>
      </c>
    </row>
    <row r="72" spans="1:32">
      <c r="A72" s="30" t="s">
        <v>137</v>
      </c>
      <c r="B72" s="33" t="s">
        <v>14</v>
      </c>
      <c r="C72">
        <f>'Prevalence data'!C159</f>
        <v>3814.1554120804999</v>
      </c>
      <c r="D72">
        <f>'Prevalence data'!D159</f>
        <v>9.9794810103354101E-2</v>
      </c>
      <c r="E72">
        <f>'Prevalence data'!E159</f>
        <v>120286.508133957</v>
      </c>
      <c r="F72">
        <f>'Prevalence data'!F159</f>
        <v>9.9794810103354101E-2</v>
      </c>
      <c r="G72">
        <f>'Prevalence data'!G159</f>
        <v>50102.572184999997</v>
      </c>
      <c r="H72">
        <f>'Prevalence data'!H159</f>
        <v>1.95555735767E-2</v>
      </c>
      <c r="I72">
        <f>'Prevalence data'!I159</f>
        <v>8336.0596434399995</v>
      </c>
      <c r="J72">
        <f>'Prevalence data'!J159</f>
        <v>1.7323827458800001E-2</v>
      </c>
      <c r="K72">
        <f>'Prevalence data'!K159</f>
        <v>128622.567777395</v>
      </c>
      <c r="L72">
        <f>'Prevalence data'!L159</f>
        <v>7.5966325877029298E-2</v>
      </c>
      <c r="M72">
        <f>'Prevalence data'!M159</f>
        <v>6337.3488871546397</v>
      </c>
      <c r="N72">
        <f>'Prevalence data'!N159</f>
        <v>0.16250474523914701</v>
      </c>
      <c r="O72">
        <f>'Prevalence data'!O159</f>
        <v>199860.12264944499</v>
      </c>
      <c r="P72">
        <f>'Prevalence data'!P159</f>
        <v>0.16250474523914701</v>
      </c>
      <c r="Q72">
        <f>'Prevalence data'!Q159</f>
        <v>295784.355316</v>
      </c>
      <c r="R72">
        <f>'Prevalence data'!R159</f>
        <v>0.115447789087</v>
      </c>
      <c r="S72">
        <f>'Prevalence data'!S159</f>
        <v>16587.2504114</v>
      </c>
      <c r="T72">
        <f>'Prevalence data'!T159</f>
        <v>3.4347516276299998E-2</v>
      </c>
      <c r="U72">
        <f>'Prevalence data'!U159</f>
        <v>216447.37306089301</v>
      </c>
      <c r="V72">
        <f>'Prevalence data'!V159</f>
        <v>0.12609158904877901</v>
      </c>
      <c r="W72">
        <f>'Prevalence data'!W159</f>
        <v>522.03033106671296</v>
      </c>
      <c r="X72">
        <f>'Prevalence data'!X159</f>
        <v>1.3375980145641101E-2</v>
      </c>
      <c r="Y72">
        <f>'Prevalence data'!Y159</f>
        <v>16463.2005987866</v>
      </c>
      <c r="Z72">
        <f>'Prevalence data'!Z159</f>
        <v>1.3375980145641101E-2</v>
      </c>
      <c r="AA72">
        <f>'Prevalence data'!AA159</f>
        <v>187617.72811900001</v>
      </c>
      <c r="AB72">
        <f>'Prevalence data'!AB159</f>
        <v>7.3229194468399997E-2</v>
      </c>
      <c r="AC72">
        <f>'Prevalence data'!AC159</f>
        <v>18100.661028400002</v>
      </c>
      <c r="AD72">
        <f>'Prevalence data'!AD159</f>
        <v>3.7295207830000003E-2</v>
      </c>
      <c r="AE72">
        <f>'Prevalence data'!AE159</f>
        <v>34563.861627226703</v>
      </c>
      <c r="AF72">
        <f>'Prevalence data'!AF159</f>
        <v>2.0216013168446401E-2</v>
      </c>
    </row>
    <row r="73" spans="1:32">
      <c r="A73" s="30" t="s">
        <v>138</v>
      </c>
      <c r="B73" s="33" t="s">
        <v>98</v>
      </c>
      <c r="C73">
        <f>SUM('Prevalence data'!C160:C163)</f>
        <v>6434.9434258188003</v>
      </c>
      <c r="D73">
        <f>SUM('Prevalence data'!D160:D163)</f>
        <v>0.13465191194769499</v>
      </c>
      <c r="E73">
        <f>SUM('Prevalence data'!E160:E163)</f>
        <v>144347.33034561411</v>
      </c>
      <c r="F73">
        <f>SUM('Prevalence data'!F160:F163)</f>
        <v>0.13466438111796949</v>
      </c>
      <c r="G73">
        <f>SUM('Prevalence data'!G160:G163)</f>
        <v>83499.616784040001</v>
      </c>
      <c r="H73">
        <f>SUM('Prevalence data'!H160:H163)</f>
        <v>6.2546967167199999E-2</v>
      </c>
      <c r="I73">
        <f>SUM('Prevalence data'!I160:I163)</f>
        <v>13383.63489501</v>
      </c>
      <c r="J73">
        <f>SUM('Prevalence data'!J160:J163)</f>
        <v>4.1076724718260002E-2</v>
      </c>
      <c r="K73">
        <f>SUM('Prevalence data'!K160:K163)</f>
        <v>157730.96524061609</v>
      </c>
      <c r="L73">
        <f>SUM('Prevalence data'!L160:L163)</f>
        <v>0.11146876445975169</v>
      </c>
      <c r="M73">
        <f>SUM('Prevalence data'!M160:M163)</f>
        <v>51560.878630360385</v>
      </c>
      <c r="N73">
        <f>SUM('Prevalence data'!N160:N163)</f>
        <v>0.99459561278622699</v>
      </c>
      <c r="O73">
        <f>SUM('Prevalence data'!O160:O163)</f>
        <v>998372.79210239602</v>
      </c>
      <c r="P73">
        <f>SUM('Prevalence data'!P160:P163)</f>
        <v>0.99449780265960785</v>
      </c>
      <c r="Q73">
        <f>SUM('Prevalence data'!Q160:Q163)</f>
        <v>1206997.836378</v>
      </c>
      <c r="R73">
        <f>SUM('Prevalence data'!R160:R163)</f>
        <v>1.0430409700680001</v>
      </c>
      <c r="S73">
        <f>SUM('Prevalence data'!S160:S163)</f>
        <v>72012.365913999995</v>
      </c>
      <c r="T73">
        <f>SUM('Prevalence data'!T160:T163)</f>
        <v>0.24447057144520001</v>
      </c>
      <c r="U73">
        <f>SUM('Prevalence data'!U160:U163)</f>
        <v>1070385.1580164321</v>
      </c>
      <c r="V73">
        <f>SUM('Prevalence data'!V160:V163)</f>
        <v>0.82234652375027106</v>
      </c>
      <c r="W73">
        <f>SUM('Prevalence data'!W160:W163)</f>
        <v>3868.2958165417913</v>
      </c>
      <c r="X73">
        <f>SUM('Prevalence data'!X160:X163)</f>
        <v>7.5217026541234105E-2</v>
      </c>
      <c r="Y73">
        <f>SUM('Prevalence data'!Y160:Y163)</f>
        <v>76257.124722690394</v>
      </c>
      <c r="Z73">
        <f>SUM('Prevalence data'!Z160:Z163)</f>
        <v>7.5214664273828599E-2</v>
      </c>
      <c r="AA73">
        <f>SUM('Prevalence data'!AA160:AA163)</f>
        <v>578495.78868800006</v>
      </c>
      <c r="AB73">
        <f>SUM('Prevalence data'!AB160:AB163)</f>
        <v>0.48423220125669997</v>
      </c>
      <c r="AC73">
        <f>SUM('Prevalence data'!AC160:AC163)</f>
        <v>54840.5698557</v>
      </c>
      <c r="AD73">
        <f>SUM('Prevalence data'!AD160:AD163)</f>
        <v>0.17984180772149999</v>
      </c>
      <c r="AE73">
        <f>SUM('Prevalence data'!AE160:AE163)</f>
        <v>131097.694578383</v>
      </c>
      <c r="AF73">
        <f>SUM('Prevalence data'!AF160:AF163)</f>
        <v>9.9356553531888589E-2</v>
      </c>
    </row>
    <row r="74" spans="1:32">
      <c r="A74" s="30" t="s">
        <v>139</v>
      </c>
      <c r="B74" s="33" t="s">
        <v>19</v>
      </c>
      <c r="C74">
        <f>'Prevalence data'!C164</f>
        <v>127.074188091965</v>
      </c>
      <c r="D74">
        <f>'Prevalence data'!D164</f>
        <v>1.25656825136259E-3</v>
      </c>
      <c r="E74">
        <f>'Prevalence data'!E164</f>
        <v>1201.5036123184</v>
      </c>
      <c r="F74">
        <f>'Prevalence data'!F164</f>
        <v>1.39566556988595E-3</v>
      </c>
      <c r="G74">
        <f>'Prevalence data'!G164</f>
        <v>1282.1009769</v>
      </c>
      <c r="H74">
        <f>'Prevalence data'!H164</f>
        <v>1.9383318592699999E-3</v>
      </c>
      <c r="I74">
        <f>'Prevalence data'!I164</f>
        <v>253.22346318199999</v>
      </c>
      <c r="J74">
        <f>'Prevalence data'!J164</f>
        <v>1.1206915309E-3</v>
      </c>
      <c r="K74">
        <f>'Prevalence data'!K164</f>
        <v>1454.7270755008899</v>
      </c>
      <c r="L74">
        <f>'Prevalence data'!L164</f>
        <v>1.33694859390696E-3</v>
      </c>
      <c r="M74">
        <f>'Prevalence data'!M164</f>
        <v>33604.785779280603</v>
      </c>
      <c r="N74">
        <f>'Prevalence data'!N164</f>
        <v>0.33121271994114099</v>
      </c>
      <c r="O74">
        <f>'Prevalence data'!O164</f>
        <v>284755.172707561</v>
      </c>
      <c r="P74">
        <f>'Prevalence data'!P164</f>
        <v>0.329506207327874</v>
      </c>
      <c r="Q74">
        <f>'Prevalence data'!Q164</f>
        <v>262841.915905</v>
      </c>
      <c r="R74">
        <f>'Prevalence data'!R164</f>
        <v>0.39737495597400002</v>
      </c>
      <c r="S74">
        <f>'Prevalence data'!S164</f>
        <v>17352.7247737</v>
      </c>
      <c r="T74">
        <f>'Prevalence data'!T164</f>
        <v>7.6566872635499994E-2</v>
      </c>
      <c r="U74">
        <f>'Prevalence data'!U164</f>
        <v>302107.897481227</v>
      </c>
      <c r="V74">
        <f>'Prevalence data'!V164</f>
        <v>0.27675890213367199</v>
      </c>
      <c r="W74">
        <f>'Prevalence data'!W164</f>
        <v>1880.6148167705501</v>
      </c>
      <c r="X74">
        <f>'Prevalence data'!X164</f>
        <v>1.8542517154206701E-2</v>
      </c>
      <c r="Y74">
        <f>'Prevalence data'!Y164</f>
        <v>16288.9612167371</v>
      </c>
      <c r="Z74">
        <f>'Prevalence data'!Z164</f>
        <v>1.8857686639089301E-2</v>
      </c>
      <c r="AA74">
        <f>'Prevalence data'!AA164</f>
        <v>111177.21314599999</v>
      </c>
      <c r="AB74">
        <f>'Prevalence data'!AB164</f>
        <v>0.16808217916900001</v>
      </c>
      <c r="AC74">
        <f>'Prevalence data'!AC164</f>
        <v>10618.1487456</v>
      </c>
      <c r="AD74">
        <f>'Prevalence data'!AD164</f>
        <v>4.6704117284299997E-2</v>
      </c>
      <c r="AE74">
        <f>'Prevalence data'!AE164</f>
        <v>26907.109962379101</v>
      </c>
      <c r="AF74">
        <f>'Prevalence data'!AF164</f>
        <v>2.4681958670778398E-2</v>
      </c>
    </row>
    <row r="75" spans="1:32">
      <c r="A75" s="30">
        <v>1999</v>
      </c>
      <c r="B75" s="180" t="s">
        <v>36</v>
      </c>
    </row>
    <row r="76" spans="1:32">
      <c r="A76" s="30" t="s">
        <v>133</v>
      </c>
      <c r="B76" s="33" t="s">
        <v>32</v>
      </c>
      <c r="C76">
        <f>SUM('Prevalence data'!C166:C168)</f>
        <v>16726.860500026502</v>
      </c>
      <c r="D76">
        <f>SUM('Prevalence data'!D166:D168)</f>
        <v>9.2273881686480902E-2</v>
      </c>
      <c r="E76">
        <f>SUM('Prevalence data'!E166:E168)</f>
        <v>1423601.3223383753</v>
      </c>
      <c r="F76">
        <f>SUM('Prevalence data'!F166:F168)</f>
        <v>9.2273760979027314E-2</v>
      </c>
      <c r="G76">
        <f>SUM('Prevalence data'!G166:G168)</f>
        <v>112524.45896747</v>
      </c>
      <c r="H76">
        <f>SUM('Prevalence data'!H166:H168)</f>
        <v>7.2261714870430005E-3</v>
      </c>
      <c r="I76">
        <f>SUM('Prevalence data'!I166:I168)</f>
        <v>13623.561549079999</v>
      </c>
      <c r="J76">
        <f>SUM('Prevalence data'!J166:J168)</f>
        <v>1.2102843200426001E-2</v>
      </c>
      <c r="K76">
        <f>SUM('Prevalence data'!K166:K168)</f>
        <v>1437224.8838874514</v>
      </c>
      <c r="L76">
        <f>SUM('Prevalence data'!L166:L168)</f>
        <v>7.2310352421265822E-2</v>
      </c>
      <c r="M76">
        <f>SUM('Prevalence data'!M166:M168)</f>
        <v>2185.9120797717796</v>
      </c>
      <c r="N76">
        <f>SUM('Prevalence data'!N166:N168)</f>
        <v>3.0490414642132438E-2</v>
      </c>
      <c r="O76">
        <f>SUM('Prevalence data'!O166:O168)</f>
        <v>182995.84200246542</v>
      </c>
      <c r="P76">
        <f>SUM('Prevalence data'!P166:P168)</f>
        <v>3.0490171324174031E-2</v>
      </c>
      <c r="Q76">
        <f>SUM('Prevalence data'!Q166:Q168)</f>
        <v>251053.07576840001</v>
      </c>
      <c r="R76">
        <f>SUM('Prevalence data'!R166:R168)</f>
        <v>1.6869439544219999E-2</v>
      </c>
      <c r="S76">
        <f>SUM('Prevalence data'!S166:S168)</f>
        <v>18412.559553530002</v>
      </c>
      <c r="T76">
        <f>SUM('Prevalence data'!T166:T168)</f>
        <v>1.606569518904E-2</v>
      </c>
      <c r="U76">
        <f>SUM('Prevalence data'!U166:U168)</f>
        <v>201408.40155599281</v>
      </c>
      <c r="V76">
        <f>SUM('Prevalence data'!V166:V168)</f>
        <v>2.401900126042511E-2</v>
      </c>
      <c r="W76">
        <f>SUM('Prevalence data'!W166:W168)</f>
        <v>116.7913348605407</v>
      </c>
      <c r="X76">
        <f>SUM('Prevalence data'!X166:X168)</f>
        <v>3.4107422148557209E-3</v>
      </c>
      <c r="Y76">
        <f>SUM('Prevalence data'!Y166:Y168)</f>
        <v>9485.1631868795193</v>
      </c>
      <c r="Z76">
        <f>SUM('Prevalence data'!Z166:Z168)</f>
        <v>3.4105186314109383E-3</v>
      </c>
      <c r="AA76">
        <f>SUM('Prevalence data'!AA166:AA168)</f>
        <v>63879.152065570001</v>
      </c>
      <c r="AB76">
        <f>SUM('Prevalence data'!AB166:AB168)</f>
        <v>4.4575832906752003E-3</v>
      </c>
      <c r="AC76">
        <f>SUM('Prevalence data'!AC166:AC168)</f>
        <v>3227.5647983161002</v>
      </c>
      <c r="AD76">
        <f>SUM('Prevalence data'!AD166:AD168)</f>
        <v>2.8266688475763E-3</v>
      </c>
      <c r="AE76">
        <f>SUM('Prevalence data'!AE166:AE168)</f>
        <v>12712.727985195841</v>
      </c>
      <c r="AF76">
        <f>SUM('Prevalence data'!AF166:AF168)</f>
        <v>3.1548122214902939E-3</v>
      </c>
    </row>
    <row r="77" spans="1:32">
      <c r="A77" s="30" t="s">
        <v>134</v>
      </c>
      <c r="B77" s="33" t="s">
        <v>33</v>
      </c>
      <c r="C77">
        <f>SUM('Prevalence data'!C169:C170)</f>
        <v>7548.8685047243107</v>
      </c>
      <c r="D77">
        <f>SUM('Prevalence data'!D169:D170)</f>
        <v>0.27883976962339407</v>
      </c>
      <c r="E77">
        <f>SUM('Prevalence data'!E169:E170)</f>
        <v>497652.65501969273</v>
      </c>
      <c r="F77">
        <f>SUM('Prevalence data'!F169:F170)</f>
        <v>0.27881596970936606</v>
      </c>
      <c r="G77">
        <f>SUM('Prevalence data'!G169:G170)</f>
        <v>412536.85073589999</v>
      </c>
      <c r="H77">
        <f>SUM('Prevalence data'!H169:H170)</f>
        <v>3.6906004154840001E-2</v>
      </c>
      <c r="I77">
        <f>SUM('Prevalence data'!I169:I170)</f>
        <v>35929.770286029998</v>
      </c>
      <c r="J77">
        <f>SUM('Prevalence data'!J169:J170)</f>
        <v>3.177708601623E-2</v>
      </c>
      <c r="K77">
        <f>SUM('Prevalence data'!K169:K170)</f>
        <v>533582.42530574661</v>
      </c>
      <c r="L77">
        <f>SUM('Prevalence data'!L169:L170)</f>
        <v>0.18205749914514022</v>
      </c>
      <c r="M77">
        <f>SUM('Prevalence data'!M169:M170)</f>
        <v>1217.7301060634679</v>
      </c>
      <c r="N77">
        <f>SUM('Prevalence data'!N169:N170)</f>
        <v>5.2756629525251099E-2</v>
      </c>
      <c r="O77">
        <f>SUM('Prevalence data'!O169:O170)</f>
        <v>82149.498964569299</v>
      </c>
      <c r="P77">
        <f>SUM('Prevalence data'!P169:P170)</f>
        <v>5.2755663225607201E-2</v>
      </c>
      <c r="Q77">
        <f>SUM('Prevalence data'!Q169:Q170)</f>
        <v>349228.63841800002</v>
      </c>
      <c r="R77">
        <f>SUM('Prevalence data'!R169:R170)</f>
        <v>2.97612868972E-2</v>
      </c>
      <c r="S77">
        <f>SUM('Prevalence data'!S169:S170)</f>
        <v>21970.175319400001</v>
      </c>
      <c r="T77">
        <f>SUM('Prevalence data'!T169:T170)</f>
        <v>1.9369786128169999E-2</v>
      </c>
      <c r="U77">
        <f>SUM('Prevalence data'!U169:U170)</f>
        <v>104119.67428400629</v>
      </c>
      <c r="V77">
        <f>SUM('Prevalence data'!V169:V170)</f>
        <v>3.8522581110532805E-2</v>
      </c>
      <c r="W77">
        <f>SUM('Prevalence data'!W169:W170)</f>
        <v>145.33776390844258</v>
      </c>
      <c r="X77">
        <f>SUM('Prevalence data'!X169:X170)</f>
        <v>6.6867493263629597E-3</v>
      </c>
      <c r="Y77">
        <f>SUM('Prevalence data'!Y169:Y170)</f>
        <v>9900.2055454434103</v>
      </c>
      <c r="Z77">
        <f>SUM('Prevalence data'!Z169:Z170)</f>
        <v>6.6860097026518704E-3</v>
      </c>
      <c r="AA77">
        <f>SUM('Prevalence data'!AA169:AA170)</f>
        <v>258500.23257499997</v>
      </c>
      <c r="AB77">
        <f>SUM('Prevalence data'!AB169:AB170)</f>
        <v>2.2398556519020001E-2</v>
      </c>
      <c r="AC77">
        <f>SUM('Prevalence data'!AC169:AC170)</f>
        <v>16256.855601539999</v>
      </c>
      <c r="AD77">
        <f>SUM('Prevalence data'!AD169:AD170)</f>
        <v>1.43023861905E-2</v>
      </c>
      <c r="AE77">
        <f>SUM('Prevalence data'!AE169:AE170)</f>
        <v>26157.061146987202</v>
      </c>
      <c r="AF77">
        <f>SUM('Prevalence data'!AF169:AF170)</f>
        <v>9.6914807060101311E-3</v>
      </c>
    </row>
    <row r="78" spans="1:32">
      <c r="A78" s="30" t="s">
        <v>135</v>
      </c>
      <c r="B78" s="33" t="s">
        <v>8</v>
      </c>
      <c r="C78">
        <f>'Prevalence data'!C171</f>
        <v>18515.100019586302</v>
      </c>
      <c r="D78">
        <f>'Prevalence data'!D171</f>
        <v>0.45271334587829598</v>
      </c>
      <c r="E78">
        <f>'Prevalence data'!E171</f>
        <v>1121171.9582279101</v>
      </c>
      <c r="F78">
        <f>'Prevalence data'!F171</f>
        <v>0.45271629155230397</v>
      </c>
      <c r="G78">
        <f>'Prevalence data'!G171</f>
        <v>506302.81559499999</v>
      </c>
      <c r="H78">
        <f>'Prevalence data'!H171</f>
        <v>5.4306014421799997E-2</v>
      </c>
      <c r="I78">
        <f>'Prevalence data'!I171</f>
        <v>52774.410683900001</v>
      </c>
      <c r="J78">
        <f>'Prevalence data'!J171</f>
        <v>4.8414963519400001E-2</v>
      </c>
      <c r="K78">
        <f>'Prevalence data'!K171</f>
        <v>1173946.36891183</v>
      </c>
      <c r="L78">
        <f>'Prevalence data'!L171</f>
        <v>0.32823703500069301</v>
      </c>
      <c r="M78">
        <f>'Prevalence data'!M171</f>
        <v>759.04534571700799</v>
      </c>
      <c r="N78">
        <f>'Prevalence data'!N171</f>
        <v>1.8975971010147401E-2</v>
      </c>
      <c r="O78">
        <f>'Prevalence data'!O171</f>
        <v>45963.570330219802</v>
      </c>
      <c r="P78">
        <f>'Prevalence data'!P171</f>
        <v>1.89760838296496E-2</v>
      </c>
      <c r="Q78">
        <f>'Prevalence data'!Q171</f>
        <v>160938.884941</v>
      </c>
      <c r="R78">
        <f>'Prevalence data'!R171</f>
        <v>1.7262285638199999E-2</v>
      </c>
      <c r="S78">
        <f>'Prevalence data'!S171</f>
        <v>10211.0139136</v>
      </c>
      <c r="T78">
        <f>'Prevalence data'!T171</f>
        <v>9.3527323342899992E-3</v>
      </c>
      <c r="U78">
        <f>'Prevalence data'!U171</f>
        <v>56174.584243793099</v>
      </c>
      <c r="V78">
        <f>'Prevalence data'!V171</f>
        <v>1.5945557222490001E-2</v>
      </c>
      <c r="W78">
        <f>'Prevalence data'!W171</f>
        <v>105.013135818536</v>
      </c>
      <c r="X78">
        <f>'Prevalence data'!X171</f>
        <v>2.62443578035529E-3</v>
      </c>
      <c r="Y78">
        <f>'Prevalence data'!Y171</f>
        <v>6359.4279994049703</v>
      </c>
      <c r="Z78">
        <f>'Prevalence data'!Z171</f>
        <v>2.6246230056064901E-3</v>
      </c>
      <c r="AA78">
        <f>'Prevalence data'!AA171</f>
        <v>178995.02953599999</v>
      </c>
      <c r="AB78">
        <f>'Prevalence data'!AB171</f>
        <v>1.9198988575800002E-2</v>
      </c>
      <c r="AC78">
        <f>'Prevalence data'!AC171</f>
        <v>13387.5778417</v>
      </c>
      <c r="AD78">
        <f>'Prevalence data'!AD171</f>
        <v>1.2230561769599999E-2</v>
      </c>
      <c r="AE78">
        <f>'Prevalence data'!AE171</f>
        <v>19747.005841076101</v>
      </c>
      <c r="AF78">
        <f>'Prevalence data'!AF171</f>
        <v>5.6145938173015998E-3</v>
      </c>
    </row>
    <row r="79" spans="1:32">
      <c r="A79" s="30" t="s">
        <v>136</v>
      </c>
      <c r="B79" s="33" t="s">
        <v>77</v>
      </c>
      <c r="C79">
        <f>SUM('Prevalence data'!C172:C176)</f>
        <v>70926.781248362706</v>
      </c>
      <c r="D79">
        <f>SUM('Prevalence data'!D172:D176)</f>
        <v>1.835007447105073</v>
      </c>
      <c r="E79">
        <f>SUM('Prevalence data'!E172:E176)</f>
        <v>3429327.6985454201</v>
      </c>
      <c r="F79">
        <f>SUM('Prevalence data'!F172:F176)</f>
        <v>1.834999047656658</v>
      </c>
      <c r="G79">
        <f>SUM('Prevalence data'!G172:G176)</f>
        <v>1241046.3598094</v>
      </c>
      <c r="H79">
        <f>SUM('Prevalence data'!H172:H176)</f>
        <v>0.21989420907150001</v>
      </c>
      <c r="I79">
        <f>SUM('Prevalence data'!I172:I176)</f>
        <v>169234.88788989998</v>
      </c>
      <c r="J79">
        <f>SUM('Prevalence data'!J172:J176)</f>
        <v>0.2110271963441</v>
      </c>
      <c r="K79">
        <f>SUM('Prevalence data'!K172:K176)</f>
        <v>3598562.5864352849</v>
      </c>
      <c r="L79">
        <f>SUM('Prevalence data'!L172:L176)</f>
        <v>1.339002141577408</v>
      </c>
      <c r="M79">
        <f>SUM('Prevalence data'!M172:M176)</f>
        <v>12286.06525005386</v>
      </c>
      <c r="N79">
        <f>SUM('Prevalence data'!N172:N176)</f>
        <v>0.33226285652149112</v>
      </c>
      <c r="O79">
        <f>SUM('Prevalence data'!O172:O176)</f>
        <v>522871.73274849693</v>
      </c>
      <c r="P79">
        <f>SUM('Prevalence data'!P172:P176)</f>
        <v>0.33225975061631596</v>
      </c>
      <c r="Q79">
        <f>SUM('Prevalence data'!Q172:Q176)</f>
        <v>1071033.84026</v>
      </c>
      <c r="R79">
        <f>SUM('Prevalence data'!R172:R176)</f>
        <v>0.2431762336737</v>
      </c>
      <c r="S79">
        <f>SUM('Prevalence data'!S172:S176)</f>
        <v>60275.740493099991</v>
      </c>
      <c r="T79">
        <f>SUM('Prevalence data'!T172:T176)</f>
        <v>8.4569111082199999E-2</v>
      </c>
      <c r="U79">
        <f>SUM('Prevalence data'!U172:U176)</f>
        <v>583147.4732416186</v>
      </c>
      <c r="V79">
        <f>SUM('Prevalence data'!V172:V176)</f>
        <v>0.25720970680577493</v>
      </c>
      <c r="W79">
        <f>SUM('Prevalence data'!W172:W176)</f>
        <v>1208.0101824419451</v>
      </c>
      <c r="X79">
        <f>SUM('Prevalence data'!X172:X176)</f>
        <v>3.2775686996963704E-2</v>
      </c>
      <c r="Y79">
        <f>SUM('Prevalence data'!Y172:Y176)</f>
        <v>50955.746306212284</v>
      </c>
      <c r="Z79">
        <f>SUM('Prevalence data'!Z172:Z176)</f>
        <v>3.2775755594277575E-2</v>
      </c>
      <c r="AA79">
        <f>SUM('Prevalence data'!AA172:AA176)</f>
        <v>926476.08282200003</v>
      </c>
      <c r="AB79">
        <f>SUM('Prevalence data'!AB172:AB176)</f>
        <v>0.19756457428430002</v>
      </c>
      <c r="AC79">
        <f>SUM('Prevalence data'!AC172:AC176)</f>
        <v>83433.281031400009</v>
      </c>
      <c r="AD79">
        <f>SUM('Prevalence data'!AD172:AD176)</f>
        <v>0.11468944900479999</v>
      </c>
      <c r="AE79">
        <f>SUM('Prevalence data'!AE172:AE176)</f>
        <v>134389.02733754151</v>
      </c>
      <c r="AF79">
        <f>SUM('Prevalence data'!AF172:AF176)</f>
        <v>5.7809437083378427E-2</v>
      </c>
    </row>
    <row r="80" spans="1:32">
      <c r="A80" s="30" t="s">
        <v>137</v>
      </c>
      <c r="B80" s="33" t="s">
        <v>14</v>
      </c>
      <c r="C80">
        <f>'Prevalence data'!C177</f>
        <v>4446.3139424676101</v>
      </c>
      <c r="D80">
        <f>'Prevalence data'!D177</f>
        <v>0.113646739219926</v>
      </c>
      <c r="E80">
        <f>'Prevalence data'!E177</f>
        <v>140222.806997532</v>
      </c>
      <c r="F80">
        <f>'Prevalence data'!F177</f>
        <v>0.113646739219926</v>
      </c>
      <c r="G80">
        <f>'Prevalence data'!G177</f>
        <v>54808.6382161</v>
      </c>
      <c r="H80">
        <f>'Prevalence data'!H177</f>
        <v>2.1030253068899999E-2</v>
      </c>
      <c r="I80">
        <f>'Prevalence data'!I177</f>
        <v>9491.4976986199999</v>
      </c>
      <c r="J80">
        <f>'Prevalence data'!J177</f>
        <v>1.9352235945000001E-2</v>
      </c>
      <c r="K80">
        <f>'Prevalence data'!K177</f>
        <v>149714.30469615001</v>
      </c>
      <c r="L80">
        <f>'Prevalence data'!L177</f>
        <v>8.6476983216397699E-2</v>
      </c>
      <c r="M80">
        <f>'Prevalence data'!M177</f>
        <v>6461.9577143564702</v>
      </c>
      <c r="N80">
        <f>'Prevalence data'!N177</f>
        <v>0.16170833936551701</v>
      </c>
      <c r="O80">
        <f>'Prevalence data'!O177</f>
        <v>203789.89453532599</v>
      </c>
      <c r="P80">
        <f>'Prevalence data'!P177</f>
        <v>0.16170833936551701</v>
      </c>
      <c r="Q80">
        <f>'Prevalence data'!Q177</f>
        <v>301332.36216600001</v>
      </c>
      <c r="R80">
        <f>'Prevalence data'!R177</f>
        <v>0.11562207576899999</v>
      </c>
      <c r="S80">
        <f>'Prevalence data'!S177</f>
        <v>16864.301664300001</v>
      </c>
      <c r="T80">
        <f>'Prevalence data'!T177</f>
        <v>3.42778648943E-2</v>
      </c>
      <c r="U80">
        <f>'Prevalence data'!U177</f>
        <v>220654.19619962099</v>
      </c>
      <c r="V80">
        <f>'Prevalence data'!V177</f>
        <v>0.12563570598836801</v>
      </c>
      <c r="W80">
        <f>'Prevalence data'!W177</f>
        <v>538.44040541862501</v>
      </c>
      <c r="X80">
        <f>'Prevalence data'!X177</f>
        <v>1.3467046732684E-2</v>
      </c>
      <c r="Y80">
        <f>'Prevalence data'!Y177</f>
        <v>16980.722914672799</v>
      </c>
      <c r="Z80">
        <f>'Prevalence data'!Z177</f>
        <v>1.3467046732684E-2</v>
      </c>
      <c r="AA80">
        <f>'Prevalence data'!AA177</f>
        <v>192847.85443400001</v>
      </c>
      <c r="AB80">
        <f>'Prevalence data'!AB177</f>
        <v>7.3996269476999998E-2</v>
      </c>
      <c r="AC80">
        <f>'Prevalence data'!AC177</f>
        <v>18590.2029821</v>
      </c>
      <c r="AD80">
        <f>'Prevalence data'!AD177</f>
        <v>3.7589324164099998E-2</v>
      </c>
      <c r="AE80">
        <f>'Prevalence data'!AE177</f>
        <v>35570.925896809902</v>
      </c>
      <c r="AF80">
        <f>'Prevalence data'!AF177</f>
        <v>2.0342698666052199E-2</v>
      </c>
    </row>
    <row r="81" spans="1:32">
      <c r="A81" s="30" t="s">
        <v>138</v>
      </c>
      <c r="B81" s="33" t="s">
        <v>98</v>
      </c>
      <c r="C81">
        <f>SUM('Prevalence data'!C178:C181)</f>
        <v>7391.2384122862995</v>
      </c>
      <c r="D81">
        <f>SUM('Prevalence data'!D178:D181)</f>
        <v>0.1527742686115687</v>
      </c>
      <c r="E81">
        <f>SUM('Prevalence data'!E178:E181)</f>
        <v>165871.6608336354</v>
      </c>
      <c r="F81">
        <f>SUM('Prevalence data'!F178:F181)</f>
        <v>0.1527871500398138</v>
      </c>
      <c r="G81">
        <f>SUM('Prevalence data'!G178:G181)</f>
        <v>90983.101434180004</v>
      </c>
      <c r="H81">
        <f>SUM('Prevalence data'!H178:H181)</f>
        <v>6.7174311883200014E-2</v>
      </c>
      <c r="I81">
        <f>SUM('Prevalence data'!I178:I181)</f>
        <v>15191.578471610001</v>
      </c>
      <c r="J81">
        <f>SUM('Prevalence data'!J178:J181)</f>
        <v>4.5787554135380007E-2</v>
      </c>
      <c r="K81">
        <f>SUM('Prevalence data'!K178:K181)</f>
        <v>181063.2393052509</v>
      </c>
      <c r="L81">
        <f>SUM('Prevalence data'!L178:L181)</f>
        <v>0.1261386780093848</v>
      </c>
      <c r="M81">
        <f>SUM('Prevalence data'!M178:M181)</f>
        <v>51991.661416586445</v>
      </c>
      <c r="N81">
        <f>SUM('Prevalence data'!N178:N181)</f>
        <v>0.99549799962167096</v>
      </c>
      <c r="O81">
        <f>SUM('Prevalence data'!O178:O181)</f>
        <v>1008483.37942999</v>
      </c>
      <c r="P81">
        <f>SUM('Prevalence data'!P178:P181)</f>
        <v>0.99540013755105594</v>
      </c>
      <c r="Q81">
        <f>SUM('Prevalence data'!Q178:Q181)</f>
        <v>1228339.6811790001</v>
      </c>
      <c r="R81">
        <f>SUM('Prevalence data'!R178:R181)</f>
        <v>1.047170507648</v>
      </c>
      <c r="S81">
        <f>SUM('Prevalence data'!S178:S181)</f>
        <v>73190.3142754</v>
      </c>
      <c r="T81">
        <f>SUM('Prevalence data'!T178:T181)</f>
        <v>0.24466920486630001</v>
      </c>
      <c r="U81">
        <f>SUM('Prevalence data'!U178:U181)</f>
        <v>1081673.6937054719</v>
      </c>
      <c r="V81">
        <f>SUM('Prevalence data'!V178:V181)</f>
        <v>0.82208862756993295</v>
      </c>
      <c r="W81">
        <f>SUM('Prevalence data'!W178:W181)</f>
        <v>3989.9193256627141</v>
      </c>
      <c r="X81">
        <f>SUM('Prevalence data'!X178:X181)</f>
        <v>7.6952419751399201E-2</v>
      </c>
      <c r="Y81">
        <f>SUM('Prevalence data'!Y178:Y181)</f>
        <v>78739.955043815498</v>
      </c>
      <c r="Z81">
        <f>SUM('Prevalence data'!Z178:Z181)</f>
        <v>7.6948950862874205E-2</v>
      </c>
      <c r="AA81">
        <f>SUM('Prevalence data'!AA178:AA181)</f>
        <v>593378.85947100003</v>
      </c>
      <c r="AB81">
        <f>SUM('Prevalence data'!AB178:AB181)</f>
        <v>0.48963727412419999</v>
      </c>
      <c r="AC81">
        <f>SUM('Prevalence data'!AC178:AC181)</f>
        <v>56273.871433799999</v>
      </c>
      <c r="AD81">
        <f>SUM('Prevalence data'!AD178:AD181)</f>
        <v>0.18149977078449997</v>
      </c>
      <c r="AE81">
        <f>SUM('Prevalence data'!AE178:AE181)</f>
        <v>135013.8264776041</v>
      </c>
      <c r="AF81">
        <f>SUM('Prevalence data'!AF178:AF181)</f>
        <v>0.10121881778712999</v>
      </c>
    </row>
    <row r="82" spans="1:32">
      <c r="A82" s="30" t="s">
        <v>139</v>
      </c>
      <c r="B82" s="33" t="s">
        <v>19</v>
      </c>
      <c r="C82">
        <f>'Prevalence data'!C182</f>
        <v>149.77938168470999</v>
      </c>
      <c r="D82">
        <f>'Prevalence data'!D182</f>
        <v>1.45671459234839E-3</v>
      </c>
      <c r="E82">
        <f>'Prevalence data'!E182</f>
        <v>1413.55603604927</v>
      </c>
      <c r="F82">
        <f>'Prevalence data'!F182</f>
        <v>1.6169890280612099E-3</v>
      </c>
      <c r="G82">
        <f>'Prevalence data'!G182</f>
        <v>1479.5342146099999</v>
      </c>
      <c r="H82">
        <f>'Prevalence data'!H182</f>
        <v>2.1906871697600001E-3</v>
      </c>
      <c r="I82">
        <f>'Prevalence data'!I182</f>
        <v>299.794135633</v>
      </c>
      <c r="J82">
        <f>'Prevalence data'!J182</f>
        <v>1.30015426099E-3</v>
      </c>
      <c r="K82">
        <f>'Prevalence data'!K182</f>
        <v>1713.3501716820199</v>
      </c>
      <c r="L82">
        <f>'Prevalence data'!L182</f>
        <v>1.5487787116279701E-3</v>
      </c>
      <c r="M82">
        <f>'Prevalence data'!M182</f>
        <v>34256.295047987798</v>
      </c>
      <c r="N82">
        <f>'Prevalence data'!N182</f>
        <v>0.33188336525453599</v>
      </c>
      <c r="O82">
        <f>'Prevalence data'!O182</f>
        <v>289931.40924490301</v>
      </c>
      <c r="P82">
        <f>'Prevalence data'!P182</f>
        <v>0.33018096589864498</v>
      </c>
      <c r="Q82">
        <f>'Prevalence data'!Q182</f>
        <v>269373.08970900002</v>
      </c>
      <c r="R82">
        <f>'Prevalence data'!R182</f>
        <v>0.39884989203900001</v>
      </c>
      <c r="S82">
        <f>'Prevalence data'!S182</f>
        <v>17789.563088899999</v>
      </c>
      <c r="T82">
        <f>'Prevalence data'!T182</f>
        <v>7.6926475093300001E-2</v>
      </c>
      <c r="U82">
        <f>'Prevalence data'!U182</f>
        <v>307720.97233381198</v>
      </c>
      <c r="V82">
        <f>'Prevalence data'!V182</f>
        <v>0.27717137295913002</v>
      </c>
      <c r="W82">
        <f>'Prevalence data'!W182</f>
        <v>1971.08288020738</v>
      </c>
      <c r="X82">
        <f>'Prevalence data'!X182</f>
        <v>1.9103858960476301E-2</v>
      </c>
      <c r="Y82">
        <f>'Prevalence data'!Y182</f>
        <v>17067.1498481776</v>
      </c>
      <c r="Z82">
        <f>'Prevalence data'!Z182</f>
        <v>1.9446331710619099E-2</v>
      </c>
      <c r="AA82">
        <f>'Prevalence data'!AA182</f>
        <v>114874.050988</v>
      </c>
      <c r="AB82">
        <f>'Prevalence data'!AB182</f>
        <v>0.17008938876499999</v>
      </c>
      <c r="AC82">
        <f>'Prevalence data'!AC182</f>
        <v>10971.8404777</v>
      </c>
      <c r="AD82">
        <f>'Prevalence data'!AD182</f>
        <v>4.7293791085499998E-2</v>
      </c>
      <c r="AE82">
        <f>'Prevalence data'!AE182</f>
        <v>28038.990325889201</v>
      </c>
      <c r="AF82">
        <f>'Prevalence data'!AF182</f>
        <v>2.52926854775803E-2</v>
      </c>
    </row>
    <row r="83" spans="1:32">
      <c r="A83" s="30">
        <v>2000</v>
      </c>
      <c r="B83" s="180" t="s">
        <v>36</v>
      </c>
    </row>
    <row r="84" spans="1:32">
      <c r="A84" s="30" t="s">
        <v>133</v>
      </c>
      <c r="B84" s="33" t="s">
        <v>32</v>
      </c>
      <c r="C84">
        <f>SUM('Prevalence data'!C184:C186)</f>
        <v>22852.5279790442</v>
      </c>
      <c r="D84">
        <f>SUM('Prevalence data'!D184:D186)</f>
        <v>0.166036061813223</v>
      </c>
      <c r="E84">
        <f>SUM('Prevalence data'!E184:E186)</f>
        <v>1936765.7372459699</v>
      </c>
      <c r="F84">
        <f>SUM('Prevalence data'!F184:F186)</f>
        <v>0.16603610592822779</v>
      </c>
      <c r="G84">
        <f>SUM('Prevalence data'!G184:G186)</f>
        <v>128462.78395930999</v>
      </c>
      <c r="H84">
        <f>SUM('Prevalence data'!H184:H186)</f>
        <v>7.9857417174259999E-3</v>
      </c>
      <c r="I84">
        <f>SUM('Prevalence data'!I184:I186)</f>
        <v>15307.795259894001</v>
      </c>
      <c r="J84">
        <f>SUM('Prevalence data'!J184:J186)</f>
        <v>1.3154006239973001E-2</v>
      </c>
      <c r="K84">
        <f>SUM('Prevalence data'!K184:K186)</f>
        <v>1952073.5325058603</v>
      </c>
      <c r="L84">
        <f>SUM('Prevalence data'!L184:L186)</f>
        <v>0.1217321472044294</v>
      </c>
      <c r="M84">
        <f>SUM('Prevalence data'!M184:M186)</f>
        <v>2091.474520714803</v>
      </c>
      <c r="N84">
        <f>SUM('Prevalence data'!N184:N186)</f>
        <v>2.8474479218075398E-2</v>
      </c>
      <c r="O84">
        <f>SUM('Prevalence data'!O184:O186)</f>
        <v>175003.7466876437</v>
      </c>
      <c r="P84">
        <f>SUM('Prevalence data'!P184:P186)</f>
        <v>2.8474256261408998E-2</v>
      </c>
      <c r="Q84">
        <f>SUM('Prevalence data'!Q184:Q186)</f>
        <v>260652.53327809999</v>
      </c>
      <c r="R84">
        <f>SUM('Prevalence data'!R184:R186)</f>
        <v>1.695841304798E-2</v>
      </c>
      <c r="S84">
        <f>SUM('Prevalence data'!S184:S186)</f>
        <v>19062.89537197</v>
      </c>
      <c r="T84">
        <f>SUM('Prevalence data'!T184:T186)</f>
        <v>1.6098373971400001E-2</v>
      </c>
      <c r="U84">
        <f>SUM('Prevalence data'!U184:U186)</f>
        <v>194066.64205961226</v>
      </c>
      <c r="V84">
        <f>SUM('Prevalence data'!V184:V186)</f>
        <v>2.2763357862665118E-2</v>
      </c>
      <c r="W84">
        <f>SUM('Prevalence data'!W184:W186)</f>
        <v>119.91447240969649</v>
      </c>
      <c r="X84">
        <f>SUM('Prevalence data'!X184:X186)</f>
        <v>3.3755453682377031E-3</v>
      </c>
      <c r="Y84">
        <f>SUM('Prevalence data'!Y184:Y186)</f>
        <v>9736.3651286654604</v>
      </c>
      <c r="Z84">
        <f>SUM('Prevalence data'!Z184:Z186)</f>
        <v>3.3753194206061939E-3</v>
      </c>
      <c r="AA84">
        <f>SUM('Prevalence data'!AA184:AA186)</f>
        <v>66002.933320009994</v>
      </c>
      <c r="AB84">
        <f>SUM('Prevalence data'!AB184:AB186)</f>
        <v>4.4652561011300001E-3</v>
      </c>
      <c r="AC84">
        <f>SUM('Prevalence data'!AC184:AC186)</f>
        <v>3334.3821315206001</v>
      </c>
      <c r="AD84">
        <f>SUM('Prevalence data'!AD184:AD186)</f>
        <v>2.8274993063328998E-3</v>
      </c>
      <c r="AE84">
        <f>SUM('Prevalence data'!AE184:AE186)</f>
        <v>13070.747260551841</v>
      </c>
      <c r="AF84">
        <f>SUM('Prevalence data'!AF184:AF186)</f>
        <v>3.1338995768074502E-3</v>
      </c>
    </row>
    <row r="85" spans="1:32">
      <c r="A85" s="30" t="s">
        <v>134</v>
      </c>
      <c r="B85" s="33" t="s">
        <v>33</v>
      </c>
      <c r="C85">
        <f>SUM('Prevalence data'!C187:C188)</f>
        <v>7796.4796065197024</v>
      </c>
      <c r="D85">
        <f>SUM('Prevalence data'!D187:D188)</f>
        <v>0.28214092885526093</v>
      </c>
      <c r="E85">
        <f>SUM('Prevalence data'!E187:E188)</f>
        <v>513694.19722273905</v>
      </c>
      <c r="F85">
        <f>SUM('Prevalence data'!F187:F188)</f>
        <v>0.28211358953923549</v>
      </c>
      <c r="G85">
        <f>SUM('Prevalence data'!G187:G188)</f>
        <v>427734.18393479998</v>
      </c>
      <c r="H85">
        <f>SUM('Prevalence data'!H187:H188)</f>
        <v>3.7118224952329998E-2</v>
      </c>
      <c r="I85">
        <f>SUM('Prevalence data'!I187:I188)</f>
        <v>37248.59369242</v>
      </c>
      <c r="J85">
        <f>SUM('Prevalence data'!J187:J188)</f>
        <v>3.2080423338609998E-2</v>
      </c>
      <c r="K85">
        <f>SUM('Prevalence data'!K187:K188)</f>
        <v>550942.79091512377</v>
      </c>
      <c r="L85">
        <f>SUM('Prevalence data'!L187:L188)</f>
        <v>0.18373802410967788</v>
      </c>
      <c r="M85">
        <f>SUM('Prevalence data'!M187:M188)</f>
        <v>1237.30172974424</v>
      </c>
      <c r="N85">
        <f>SUM('Prevalence data'!N187:N188)</f>
        <v>5.2806673552583894E-2</v>
      </c>
      <c r="O85">
        <f>SUM('Prevalence data'!O187:O188)</f>
        <v>83455.964110474102</v>
      </c>
      <c r="P85">
        <f>SUM('Prevalence data'!P187:P188)</f>
        <v>5.2805876444172006E-2</v>
      </c>
      <c r="Q85">
        <f>SUM('Prevalence data'!Q187:Q188)</f>
        <v>361845.27399899997</v>
      </c>
      <c r="R85">
        <f>SUM('Prevalence data'!R187:R188)</f>
        <v>2.9911659729599999E-2</v>
      </c>
      <c r="S85">
        <f>SUM('Prevalence data'!S187:S188)</f>
        <v>22733.425693699999</v>
      </c>
      <c r="T85">
        <f>SUM('Prevalence data'!T187:T188)</f>
        <v>1.9492497618150001E-2</v>
      </c>
      <c r="U85">
        <f>SUM('Prevalence data'!U187:U188)</f>
        <v>106189.38980410001</v>
      </c>
      <c r="V85">
        <f>SUM('Prevalence data'!V187:V188)</f>
        <v>3.8482000416286397E-2</v>
      </c>
      <c r="W85">
        <f>SUM('Prevalence data'!W187:W188)</f>
        <v>151.4154707579396</v>
      </c>
      <c r="X85">
        <f>SUM('Prevalence data'!X187:X188)</f>
        <v>6.8728978858395191E-3</v>
      </c>
      <c r="Y85">
        <f>SUM('Prevalence data'!Y187:Y188)</f>
        <v>10313.83688039124</v>
      </c>
      <c r="Z85">
        <f>SUM('Prevalence data'!Z187:Z188)</f>
        <v>6.8720205929870002E-3</v>
      </c>
      <c r="AA85">
        <f>SUM('Prevalence data'!AA187:AA188)</f>
        <v>267702.65107999998</v>
      </c>
      <c r="AB85">
        <f>SUM('Prevalence data'!AB187:AB188)</f>
        <v>2.249845051669E-2</v>
      </c>
      <c r="AC85">
        <f>SUM('Prevalence data'!AC187:AC188)</f>
        <v>16812.556217199999</v>
      </c>
      <c r="AD85">
        <f>SUM('Prevalence data'!AD187:AD188)</f>
        <v>1.4391923387259999E-2</v>
      </c>
      <c r="AE85">
        <f>SUM('Prevalence data'!AE187:AE188)</f>
        <v>27126.393097555101</v>
      </c>
      <c r="AF85">
        <f>SUM('Prevalence data'!AF187:AF188)</f>
        <v>9.8483065050649007E-3</v>
      </c>
    </row>
    <row r="86" spans="1:32">
      <c r="A86" s="30" t="s">
        <v>135</v>
      </c>
      <c r="B86" s="33" t="s">
        <v>8</v>
      </c>
      <c r="C86">
        <f>'Prevalence data'!C189</f>
        <v>20564.232532575301</v>
      </c>
      <c r="D86">
        <f>'Prevalence data'!D189</f>
        <v>0.47353180848943899</v>
      </c>
      <c r="E86">
        <f>'Prevalence data'!E189</f>
        <v>1245056.9354225199</v>
      </c>
      <c r="F86">
        <f>'Prevalence data'!F189</f>
        <v>0.47353572284989798</v>
      </c>
      <c r="G86">
        <f>'Prevalence data'!G189</f>
        <v>537771.40984600002</v>
      </c>
      <c r="H86">
        <f>'Prevalence data'!H189</f>
        <v>5.5786782435200001E-2</v>
      </c>
      <c r="I86">
        <f>'Prevalence data'!I189</f>
        <v>57211.248732799999</v>
      </c>
      <c r="J86">
        <f>'Prevalence data'!J189</f>
        <v>5.0781752900599997E-2</v>
      </c>
      <c r="K86">
        <f>'Prevalence data'!K189</f>
        <v>1302268.1841553201</v>
      </c>
      <c r="L86">
        <f>'Prevalence data'!L189</f>
        <v>0.34565672200929298</v>
      </c>
      <c r="M86">
        <f>'Prevalence data'!M189</f>
        <v>787.19220961180497</v>
      </c>
      <c r="N86">
        <f>'Prevalence data'!N189</f>
        <v>1.85710499010849E-2</v>
      </c>
      <c r="O86">
        <f>'Prevalence data'!O189</f>
        <v>47660.222596712003</v>
      </c>
      <c r="P86">
        <f>'Prevalence data'!P189</f>
        <v>1.8571138481070001E-2</v>
      </c>
      <c r="Q86">
        <f>'Prevalence data'!Q189</f>
        <v>167538.94561699999</v>
      </c>
      <c r="R86">
        <f>'Prevalence data'!R189</f>
        <v>1.7380001556900001E-2</v>
      </c>
      <c r="S86">
        <f>'Prevalence data'!S189</f>
        <v>10586.2366666</v>
      </c>
      <c r="T86">
        <f>'Prevalence data'!T189</f>
        <v>9.3847929682899997E-3</v>
      </c>
      <c r="U86">
        <f>'Prevalence data'!U189</f>
        <v>58246.459263310397</v>
      </c>
      <c r="V86">
        <f>'Prevalence data'!V189</f>
        <v>1.5719785334335001E-2</v>
      </c>
      <c r="W86">
        <f>'Prevalence data'!W189</f>
        <v>108.971548711989</v>
      </c>
      <c r="X86">
        <f>'Prevalence data'!X189</f>
        <v>2.5705405233526399E-3</v>
      </c>
      <c r="Y86">
        <f>'Prevalence data'!Y189</f>
        <v>6598.0840650803002</v>
      </c>
      <c r="Z86">
        <f>'Prevalence data'!Z189</f>
        <v>2.57072715469842E-3</v>
      </c>
      <c r="AA86">
        <f>'Prevalence data'!AA189</f>
        <v>185994.962455</v>
      </c>
      <c r="AB86">
        <f>'Prevalence data'!AB189</f>
        <v>1.92945459756E-2</v>
      </c>
      <c r="AC86">
        <f>'Prevalence data'!AC189</f>
        <v>13917.1041952</v>
      </c>
      <c r="AD86">
        <f>'Prevalence data'!AD189</f>
        <v>1.2299057649399999E-2</v>
      </c>
      <c r="AE86">
        <f>'Prevalence data'!AE189</f>
        <v>20515.188260302501</v>
      </c>
      <c r="AF86">
        <f>'Prevalence data'!AF189</f>
        <v>5.5469025822383403E-3</v>
      </c>
    </row>
    <row r="87" spans="1:32">
      <c r="A87" s="30" t="s">
        <v>136</v>
      </c>
      <c r="B87" s="33" t="s">
        <v>77</v>
      </c>
      <c r="C87">
        <f>SUM('Prevalence data'!C190:C194)</f>
        <v>82533.395789698188</v>
      </c>
      <c r="D87">
        <f>SUM('Prevalence data'!D190:D194)</f>
        <v>1.9785768582926471</v>
      </c>
      <c r="E87">
        <f>SUM('Prevalence data'!E190:E194)</f>
        <v>3989048.9467093693</v>
      </c>
      <c r="F87">
        <f>SUM('Prevalence data'!F190:F194)</f>
        <v>1.978568054359273</v>
      </c>
      <c r="G87">
        <f>SUM('Prevalence data'!G190:G194)</f>
        <v>1347185.4795738</v>
      </c>
      <c r="H87">
        <f>SUM('Prevalence data'!H190:H194)</f>
        <v>0.23056092145080001</v>
      </c>
      <c r="I87">
        <f>SUM('Prevalence data'!I190:I194)</f>
        <v>191152.211328</v>
      </c>
      <c r="J87">
        <f>SUM('Prevalence data'!J190:J194)</f>
        <v>0.22963599957340003</v>
      </c>
      <c r="K87">
        <f>SUM('Prevalence data'!K190:K194)</f>
        <v>4180201.1580372509</v>
      </c>
      <c r="L87">
        <f>SUM('Prevalence data'!L190:L194)</f>
        <v>1.4585636741415682</v>
      </c>
      <c r="M87">
        <f>SUM('Prevalence data'!M190:M194)</f>
        <v>12824.28113136257</v>
      </c>
      <c r="N87">
        <f>SUM('Prevalence data'!N190:N194)</f>
        <v>0.32320517645718611</v>
      </c>
      <c r="O87">
        <f>SUM('Prevalence data'!O190:O194)</f>
        <v>545285.93639187224</v>
      </c>
      <c r="P87">
        <f>SUM('Prevalence data'!P190:P194)</f>
        <v>0.32320371309643803</v>
      </c>
      <c r="Q87">
        <f>SUM('Prevalence data'!Q190:Q194)</f>
        <v>1112005.4769560001</v>
      </c>
      <c r="R87">
        <f>SUM('Prevalence data'!R190:R194)</f>
        <v>0.24390276484529999</v>
      </c>
      <c r="S87">
        <f>SUM('Prevalence data'!S190:S194)</f>
        <v>62529.820643700004</v>
      </c>
      <c r="T87">
        <f>SUM('Prevalence data'!T190:T194)</f>
        <v>8.460075036890001E-2</v>
      </c>
      <c r="U87">
        <f>SUM('Prevalence data'!U190:U194)</f>
        <v>607815.75703565474</v>
      </c>
      <c r="V87">
        <f>SUM('Prevalence data'!V190:V194)</f>
        <v>0.25270775840530391</v>
      </c>
      <c r="W87">
        <f>SUM('Prevalence data'!W190:W194)</f>
        <v>1264.0288124728381</v>
      </c>
      <c r="X87">
        <f>SUM('Prevalence data'!X190:X194)</f>
        <v>3.1968103267496759E-2</v>
      </c>
      <c r="Y87">
        <f>SUM('Prevalence data'!Y190:Y194)</f>
        <v>53244.071522296617</v>
      </c>
      <c r="Z87">
        <f>SUM('Prevalence data'!Z190:Z194)</f>
        <v>3.1968208620405052E-2</v>
      </c>
      <c r="AA87">
        <f>SUM('Prevalence data'!AA190:AA194)</f>
        <v>963981.35485900007</v>
      </c>
      <c r="AB87">
        <f>SUM('Prevalence data'!AB190:AB194)</f>
        <v>0.1985780202411</v>
      </c>
      <c r="AC87">
        <f>SUM('Prevalence data'!AC190:AC194)</f>
        <v>86745.500581100001</v>
      </c>
      <c r="AD87">
        <f>SUM('Prevalence data'!AD190:AD194)</f>
        <v>0.1150389605711</v>
      </c>
      <c r="AE87">
        <f>SUM('Prevalence data'!AE190:AE194)</f>
        <v>139989.57210342481</v>
      </c>
      <c r="AF87">
        <f>SUM('Prevalence data'!AF190:AF194)</f>
        <v>5.6714818629802127E-2</v>
      </c>
    </row>
    <row r="88" spans="1:32">
      <c r="A88" s="30" t="s">
        <v>137</v>
      </c>
      <c r="B88" s="33" t="s">
        <v>14</v>
      </c>
      <c r="C88">
        <f>'Prevalence data'!C195</f>
        <v>4985.6264207916001</v>
      </c>
      <c r="D88">
        <f>'Prevalence data'!D195</f>
        <v>0.125958625080415</v>
      </c>
      <c r="E88">
        <f>'Prevalence data'!E195</f>
        <v>157277.553238697</v>
      </c>
      <c r="F88">
        <f>'Prevalence data'!F195</f>
        <v>0.125958625080415</v>
      </c>
      <c r="G88">
        <f>'Prevalence data'!G195</f>
        <v>57264.774157400003</v>
      </c>
      <c r="H88">
        <f>'Prevalence data'!H195</f>
        <v>2.1870895300100002E-2</v>
      </c>
      <c r="I88">
        <f>'Prevalence data'!I195</f>
        <v>10261.930348</v>
      </c>
      <c r="J88">
        <f>'Prevalence data'!J195</f>
        <v>2.0826121585499999E-2</v>
      </c>
      <c r="K88">
        <f>'Prevalence data'!K195</f>
        <v>167539.48358666399</v>
      </c>
      <c r="L88">
        <f>'Prevalence data'!L195</f>
        <v>9.5821894866288698E-2</v>
      </c>
      <c r="M88">
        <f>'Prevalence data'!M195</f>
        <v>6517.6760008031597</v>
      </c>
      <c r="N88">
        <f>'Prevalence data'!N195</f>
        <v>0.16105316418596399</v>
      </c>
      <c r="O88">
        <f>'Prevalence data'!O195</f>
        <v>205607.89110350801</v>
      </c>
      <c r="P88">
        <f>'Prevalence data'!P195</f>
        <v>0.16105316418596399</v>
      </c>
      <c r="Q88">
        <f>'Prevalence data'!Q195</f>
        <v>303205.67582499998</v>
      </c>
      <c r="R88">
        <f>'Prevalence data'!R195</f>
        <v>0.11580197628</v>
      </c>
      <c r="S88">
        <f>'Prevalence data'!S195</f>
        <v>16929.787986200001</v>
      </c>
      <c r="T88">
        <f>'Prevalence data'!T195</f>
        <v>3.4268584379800002E-2</v>
      </c>
      <c r="U88">
        <f>'Prevalence data'!U195</f>
        <v>222537.67908973299</v>
      </c>
      <c r="V88">
        <f>'Prevalence data'!V195</f>
        <v>0.12537748622096001</v>
      </c>
      <c r="W88">
        <f>'Prevalence data'!W195</f>
        <v>551.49468622994902</v>
      </c>
      <c r="X88">
        <f>'Prevalence data'!X195</f>
        <v>1.3622472038890899E-2</v>
      </c>
      <c r="Y88">
        <f>'Prevalence data'!Y195</f>
        <v>17397.5600162632</v>
      </c>
      <c r="Z88">
        <f>'Prevalence data'!Z195</f>
        <v>1.3622472038890899E-2</v>
      </c>
      <c r="AA88">
        <f>'Prevalence data'!AA195</f>
        <v>194651.26882200001</v>
      </c>
      <c r="AB88">
        <f>'Prevalence data'!AB195</f>
        <v>7.4342274379399997E-2</v>
      </c>
      <c r="AC88">
        <f>'Prevalence data'!AC195</f>
        <v>18768.437839599999</v>
      </c>
      <c r="AD88">
        <f>'Prevalence data'!AD195</f>
        <v>3.7791001399100001E-2</v>
      </c>
      <c r="AE88">
        <f>'Prevalence data'!AE195</f>
        <v>36165.997855839501</v>
      </c>
      <c r="AF88">
        <f>'Prevalence data'!AF195</f>
        <v>2.0473391888666599E-2</v>
      </c>
    </row>
    <row r="89" spans="1:32">
      <c r="A89" s="30" t="s">
        <v>138</v>
      </c>
      <c r="B89" s="33" t="s">
        <v>98</v>
      </c>
      <c r="C89">
        <f>SUM('Prevalence data'!C196:C199)</f>
        <v>8261.5901936157989</v>
      </c>
      <c r="D89">
        <f>SUM('Prevalence data'!D196:D199)</f>
        <v>0.1686481686593643</v>
      </c>
      <c r="E89">
        <f>SUM('Prevalence data'!E196:E199)</f>
        <v>185557.63576063479</v>
      </c>
      <c r="F89">
        <f>SUM('Prevalence data'!F196:F199)</f>
        <v>0.1686608797926761</v>
      </c>
      <c r="G89">
        <f>SUM('Prevalence data'!G196:G199)</f>
        <v>95913.232610100007</v>
      </c>
      <c r="H89">
        <f>SUM('Prevalence data'!H196:H199)</f>
        <v>6.9731317748399996E-2</v>
      </c>
      <c r="I89">
        <f>SUM('Prevalence data'!I196:I199)</f>
        <v>16524.825069460003</v>
      </c>
      <c r="J89">
        <f>SUM('Prevalence data'!J196:J199)</f>
        <v>4.8981246062270001E-2</v>
      </c>
      <c r="K89">
        <f>SUM('Prevalence data'!K196:K199)</f>
        <v>202082.4608301023</v>
      </c>
      <c r="L89">
        <f>SUM('Prevalence data'!L196:L199)</f>
        <v>0.13875763711993711</v>
      </c>
      <c r="M89">
        <f>SUM('Prevalence data'!M196:M199)</f>
        <v>52395.495611053673</v>
      </c>
      <c r="N89">
        <f>SUM('Prevalence data'!N196:N199)</f>
        <v>0.99591712362584506</v>
      </c>
      <c r="O89">
        <f>SUM('Prevalence data'!O196:O199)</f>
        <v>1018681.5431088109</v>
      </c>
      <c r="P89">
        <f>SUM('Prevalence data'!P196:P199)</f>
        <v>0.99581896481516996</v>
      </c>
      <c r="Q89">
        <f>SUM('Prevalence data'!Q196:Q199)</f>
        <v>1249878.4254310001</v>
      </c>
      <c r="R89">
        <f>SUM('Prevalence data'!R196:R199)</f>
        <v>1.0506786621169999</v>
      </c>
      <c r="S89">
        <f>SUM('Prevalence data'!S196:S199)</f>
        <v>74398.958614600007</v>
      </c>
      <c r="T89">
        <f>SUM('Prevalence data'!T196:T199)</f>
        <v>0.24513462113699999</v>
      </c>
      <c r="U89">
        <f>SUM('Prevalence data'!U196:U199)</f>
        <v>1093080.50172331</v>
      </c>
      <c r="V89">
        <f>SUM('Prevalence data'!V196:V199)</f>
        <v>0.82172805537449012</v>
      </c>
      <c r="W89">
        <f>SUM('Prevalence data'!W196:W199)</f>
        <v>4132.7814264291519</v>
      </c>
      <c r="X89">
        <f>SUM('Prevalence data'!X196:X199)</f>
        <v>7.9074064762318597E-2</v>
      </c>
      <c r="Y89">
        <f>SUM('Prevalence data'!Y196:Y199)</f>
        <v>81703.525452939502</v>
      </c>
      <c r="Z89">
        <f>SUM('Prevalence data'!Z196:Z199)</f>
        <v>7.9069424836943791E-2</v>
      </c>
      <c r="AA89">
        <f>SUM('Prevalence data'!AA196:AA199)</f>
        <v>605983.09751899994</v>
      </c>
      <c r="AB89">
        <f>SUM('Prevalence data'!AB196:AB199)</f>
        <v>0.49278069759249998</v>
      </c>
      <c r="AC89">
        <f>SUM('Prevalence data'!AC196:AC199)</f>
        <v>57455.684327800001</v>
      </c>
      <c r="AD89">
        <f>SUM('Prevalence data'!AD196:AD199)</f>
        <v>0.1825534677259</v>
      </c>
      <c r="AE89">
        <f>SUM('Prevalence data'!AE196:AE199)</f>
        <v>139159.2097807703</v>
      </c>
      <c r="AF89">
        <f>SUM('Prevalence data'!AF196:AF199)</f>
        <v>0.1031943716460286</v>
      </c>
    </row>
    <row r="90" spans="1:32">
      <c r="A90" s="30" t="s">
        <v>139</v>
      </c>
      <c r="B90" s="33" t="s">
        <v>19</v>
      </c>
      <c r="C90">
        <f>'Prevalence data'!C200</f>
        <v>171.58956028474</v>
      </c>
      <c r="D90">
        <f>'Prevalence data'!D200</f>
        <v>1.6435635495585801E-3</v>
      </c>
      <c r="E90">
        <f>'Prevalence data'!E200</f>
        <v>1615.5161765360699</v>
      </c>
      <c r="F90">
        <f>'Prevalence data'!F200</f>
        <v>1.82308421233519E-3</v>
      </c>
      <c r="G90">
        <f>'Prevalence data'!G200</f>
        <v>1626.19979356</v>
      </c>
      <c r="H90">
        <f>'Prevalence data'!H200</f>
        <v>2.3604407090600001E-3</v>
      </c>
      <c r="I90">
        <f>'Prevalence data'!I200</f>
        <v>340.972272691</v>
      </c>
      <c r="J90">
        <f>'Prevalence data'!J200</f>
        <v>1.4520484859E-3</v>
      </c>
      <c r="K90">
        <f>'Prevalence data'!K200</f>
        <v>1956.4884492266399</v>
      </c>
      <c r="L90">
        <f>'Prevalence data'!L200</f>
        <v>1.7428005950698999E-3</v>
      </c>
      <c r="M90">
        <f>'Prevalence data'!M200</f>
        <v>34801.451308247502</v>
      </c>
      <c r="N90">
        <f>'Prevalence data'!N200</f>
        <v>0.331866549650154</v>
      </c>
      <c r="O90">
        <f>'Prevalence data'!O200</f>
        <v>294090.17097648</v>
      </c>
      <c r="P90">
        <f>'Prevalence data'!P200</f>
        <v>0.33019450158700198</v>
      </c>
      <c r="Q90">
        <f>'Prevalence data'!Q200</f>
        <v>275650.92289599997</v>
      </c>
      <c r="R90">
        <f>'Prevalence data'!R200</f>
        <v>0.400109333688</v>
      </c>
      <c r="S90">
        <f>'Prevalence data'!S200</f>
        <v>18231.585814900001</v>
      </c>
      <c r="T90">
        <f>'Prevalence data'!T200</f>
        <v>7.7367651009800004E-2</v>
      </c>
      <c r="U90">
        <f>'Prevalence data'!U200</f>
        <v>312321.75679140299</v>
      </c>
      <c r="V90">
        <f>'Prevalence data'!V200</f>
        <v>0.27706144475859501</v>
      </c>
      <c r="W90">
        <f>'Prevalence data'!W200</f>
        <v>2053.5948968303101</v>
      </c>
      <c r="X90">
        <f>'Prevalence data'!X200</f>
        <v>1.9589849495531698E-2</v>
      </c>
      <c r="Y90">
        <f>'Prevalence data'!Y200</f>
        <v>17784.2557958301</v>
      </c>
      <c r="Z90">
        <f>'Prevalence data'!Z200</f>
        <v>1.99769774144051E-2</v>
      </c>
      <c r="AA90">
        <f>'Prevalence data'!AA200</f>
        <v>118071.127375</v>
      </c>
      <c r="AB90">
        <f>'Prevalence data'!AB200</f>
        <v>0.171381107995</v>
      </c>
      <c r="AC90">
        <f>'Prevalence data'!AC200</f>
        <v>11271.3816038</v>
      </c>
      <c r="AD90">
        <f>'Prevalence data'!AD200</f>
        <v>4.7677122545700001E-2</v>
      </c>
      <c r="AE90">
        <f>'Prevalence data'!AE200</f>
        <v>29055.637399605701</v>
      </c>
      <c r="AF90">
        <f>'Prevalence data'!AF200</f>
        <v>2.5816204531992199E-2</v>
      </c>
    </row>
    <row r="91" spans="1:32">
      <c r="A91" s="30">
        <v>2001</v>
      </c>
      <c r="B91" s="180" t="s">
        <v>36</v>
      </c>
    </row>
    <row r="92" spans="1:32">
      <c r="A92" s="30" t="s">
        <v>133</v>
      </c>
      <c r="B92" s="33" t="s">
        <v>32</v>
      </c>
      <c r="C92">
        <f>SUM('Prevalence data'!C202:C204)</f>
        <v>19894.773448560401</v>
      </c>
      <c r="D92">
        <f>SUM('Prevalence data'!D202:D204)</f>
        <v>0.16242131980708668</v>
      </c>
      <c r="E92">
        <f>SUM('Prevalence data'!E202:E204)</f>
        <v>1682571.6418880092</v>
      </c>
      <c r="F92">
        <f>SUM('Prevalence data'!F202:F204)</f>
        <v>0.16242151646159039</v>
      </c>
      <c r="G92">
        <f>SUM('Prevalence data'!G202:G204)</f>
        <v>145081.49455313</v>
      </c>
      <c r="H92">
        <f>SUM('Prevalence data'!H202:H204)</f>
        <v>8.7399451178350011E-3</v>
      </c>
      <c r="I92">
        <f>SUM('Prevalence data'!I202:I204)</f>
        <v>16782.126535060001</v>
      </c>
      <c r="J92">
        <f>SUM('Prevalence data'!J202:J204)</f>
        <v>1.3945700742419999E-2</v>
      </c>
      <c r="K92">
        <f>SUM('Prevalence data'!K202:K204)</f>
        <v>1699353.7684230567</v>
      </c>
      <c r="L92">
        <f>SUM('Prevalence data'!L202:L204)</f>
        <v>0.11605285990101999</v>
      </c>
      <c r="M92">
        <f>SUM('Prevalence data'!M202:M204)</f>
        <v>1981.5625609328731</v>
      </c>
      <c r="N92">
        <f>SUM('Prevalence data'!N202:N204)</f>
        <v>2.695731877710305E-2</v>
      </c>
      <c r="O92">
        <f>SUM('Prevalence data'!O202:O204)</f>
        <v>165738.59727443379</v>
      </c>
      <c r="P92">
        <f>SUM('Prevalence data'!P202:P204)</f>
        <v>2.695712364100724E-2</v>
      </c>
      <c r="Q92">
        <f>SUM('Prevalence data'!Q202:Q204)</f>
        <v>271433.21681180003</v>
      </c>
      <c r="R92">
        <f>SUM('Prevalence data'!R202:R204)</f>
        <v>1.7100533140889999E-2</v>
      </c>
      <c r="S92">
        <f>SUM('Prevalence data'!S202:S204)</f>
        <v>19785.418303389997</v>
      </c>
      <c r="T92">
        <f>SUM('Prevalence data'!T202:T204)</f>
        <v>1.6163287244900001E-2</v>
      </c>
      <c r="U92">
        <f>SUM('Prevalence data'!U202:U204)</f>
        <v>185524.01557782551</v>
      </c>
      <c r="V92">
        <f>SUM('Prevalence data'!V202:V204)</f>
        <v>2.182610219020225E-2</v>
      </c>
      <c r="W92">
        <f>SUM('Prevalence data'!W202:W204)</f>
        <v>119.81342004904931</v>
      </c>
      <c r="X92">
        <f>SUM('Prevalence data'!X202:X204)</f>
        <v>3.3550552612211489E-3</v>
      </c>
      <c r="Y92">
        <f>SUM('Prevalence data'!Y202:Y204)</f>
        <v>9721.0947526256314</v>
      </c>
      <c r="Z92">
        <f>SUM('Prevalence data'!Z202:Z204)</f>
        <v>3.3548321307625799E-3</v>
      </c>
      <c r="AA92">
        <f>SUM('Prevalence data'!AA202:AA204)</f>
        <v>68177.355553950008</v>
      </c>
      <c r="AB92">
        <f>SUM('Prevalence data'!AB202:AB204)</f>
        <v>4.4710504539840004E-3</v>
      </c>
      <c r="AC92">
        <f>SUM('Prevalence data'!AC202:AC204)</f>
        <v>3454.5156618543001</v>
      </c>
      <c r="AD92">
        <f>SUM('Prevalence data'!AD202:AD204)</f>
        <v>2.8402591561996001E-3</v>
      </c>
      <c r="AE92">
        <f>SUM('Prevalence data'!AE202:AE204)</f>
        <v>13175.61041403845</v>
      </c>
      <c r="AF92">
        <f>SUM('Prevalence data'!AF202:AF204)</f>
        <v>3.1279752113628472E-3</v>
      </c>
    </row>
    <row r="93" spans="1:32">
      <c r="A93" s="30" t="s">
        <v>134</v>
      </c>
      <c r="B93" s="33" t="s">
        <v>33</v>
      </c>
      <c r="C93">
        <f>SUM('Prevalence data'!C205:C206)</f>
        <v>7920.7497888258013</v>
      </c>
      <c r="D93">
        <f>SUM('Prevalence data'!D205:D206)</f>
        <v>0.28169767114982791</v>
      </c>
      <c r="E93">
        <f>SUM('Prevalence data'!E205:E206)</f>
        <v>521834.5532032724</v>
      </c>
      <c r="F93">
        <f>SUM('Prevalence data'!F205:F206)</f>
        <v>0.28166304416200921</v>
      </c>
      <c r="G93">
        <f>SUM('Prevalence data'!G205:G206)</f>
        <v>432020.43639660004</v>
      </c>
      <c r="H93">
        <f>SUM('Prevalence data'!H205:H206)</f>
        <v>3.6378431304260002E-2</v>
      </c>
      <c r="I93">
        <f>SUM('Prevalence data'!I205:I206)</f>
        <v>37691.403416729998</v>
      </c>
      <c r="J93">
        <f>SUM('Prevalence data'!J205:J206)</f>
        <v>3.163213829784E-2</v>
      </c>
      <c r="K93">
        <f>SUM('Prevalence data'!K205:K206)</f>
        <v>559525.95662003232</v>
      </c>
      <c r="L93">
        <f>SUM('Prevalence data'!L205:L206)</f>
        <v>0.18274481924154001</v>
      </c>
      <c r="M93">
        <f>SUM('Prevalence data'!M205:M206)</f>
        <v>1225.281972699373</v>
      </c>
      <c r="N93">
        <f>SUM('Prevalence data'!N205:N206)</f>
        <v>5.1451439527995101E-2</v>
      </c>
      <c r="O93">
        <f>SUM('Prevalence data'!O205:O206)</f>
        <v>82638.759718933608</v>
      </c>
      <c r="P93">
        <f>SUM('Prevalence data'!P205:P206)</f>
        <v>5.1450554880080199E-2</v>
      </c>
      <c r="Q93">
        <f>SUM('Prevalence data'!Q205:Q206)</f>
        <v>377223.54969200003</v>
      </c>
      <c r="R93">
        <f>SUM('Prevalence data'!R205:R206)</f>
        <v>3.0255648633399999E-2</v>
      </c>
      <c r="S93">
        <f>SUM('Prevalence data'!S205:S206)</f>
        <v>23668.810973699998</v>
      </c>
      <c r="T93">
        <f>SUM('Prevalence data'!T205:T206)</f>
        <v>1.9755638289709998E-2</v>
      </c>
      <c r="U93">
        <f>SUM('Prevalence data'!U205:U206)</f>
        <v>106307.57069264</v>
      </c>
      <c r="V93">
        <f>SUM('Prevalence data'!V205:V206)</f>
        <v>3.7744912789372795E-2</v>
      </c>
      <c r="W93">
        <f>SUM('Prevalence data'!W205:W206)</f>
        <v>152.30409658879341</v>
      </c>
      <c r="X93">
        <f>SUM('Prevalence data'!X205:X206)</f>
        <v>6.8132115330354305E-3</v>
      </c>
      <c r="Y93">
        <f>SUM('Prevalence data'!Y205:Y206)</f>
        <v>10375.66310988548</v>
      </c>
      <c r="Z93">
        <f>SUM('Prevalence data'!Z205:Z206)</f>
        <v>6.8121361519421306E-3</v>
      </c>
      <c r="AA93">
        <f>SUM('Prevalence data'!AA205:AA206)</f>
        <v>276425.90945400001</v>
      </c>
      <c r="AB93">
        <f>SUM('Prevalence data'!AB205:AB206)</f>
        <v>2.254331251971E-2</v>
      </c>
      <c r="AC93">
        <f>SUM('Prevalence data'!AC205:AC206)</f>
        <v>17380.009738500001</v>
      </c>
      <c r="AD93">
        <f>SUM('Prevalence data'!AD205:AD206)</f>
        <v>1.448650684421E-2</v>
      </c>
      <c r="AE93">
        <f>SUM('Prevalence data'!AE205:AE206)</f>
        <v>27755.6728485366</v>
      </c>
      <c r="AF93">
        <f>SUM('Prevalence data'!AF205:AF206)</f>
        <v>9.8715491915609601E-3</v>
      </c>
    </row>
    <row r="94" spans="1:32">
      <c r="A94" s="30" t="s">
        <v>135</v>
      </c>
      <c r="B94" s="33" t="s">
        <v>8</v>
      </c>
      <c r="C94">
        <f>'Prevalence data'!C207</f>
        <v>22143.4846844924</v>
      </c>
      <c r="D94">
        <f>'Prevalence data'!D207</f>
        <v>0.48732495796638797</v>
      </c>
      <c r="E94">
        <f>'Prevalence data'!E207</f>
        <v>1340238.51965623</v>
      </c>
      <c r="F94">
        <f>'Prevalence data'!F207</f>
        <v>0.48733000568787199</v>
      </c>
      <c r="G94">
        <f>'Prevalence data'!G207</f>
        <v>553154.60279699997</v>
      </c>
      <c r="H94">
        <f>'Prevalence data'!H207</f>
        <v>5.5550193303100001E-2</v>
      </c>
      <c r="I94">
        <f>'Prevalence data'!I207</f>
        <v>59879.8906498</v>
      </c>
      <c r="J94">
        <f>'Prevalence data'!J207</f>
        <v>5.1529011868199998E-2</v>
      </c>
      <c r="K94">
        <f>'Prevalence data'!K207</f>
        <v>1400118.41030607</v>
      </c>
      <c r="L94">
        <f>'Prevalence data'!L207</f>
        <v>0.356655561629589</v>
      </c>
      <c r="M94">
        <f>'Prevalence data'!M207</f>
        <v>784.55701579906395</v>
      </c>
      <c r="N94">
        <f>'Prevalence data'!N207</f>
        <v>1.7721722250994599E-2</v>
      </c>
      <c r="O94">
        <f>'Prevalence data'!O207</f>
        <v>47485.1177701618</v>
      </c>
      <c r="P94">
        <f>'Prevalence data'!P207</f>
        <v>1.7721776267346199E-2</v>
      </c>
      <c r="Q94">
        <f>'Prevalence data'!Q207</f>
        <v>172757.70379299999</v>
      </c>
      <c r="R94">
        <f>'Prevalence data'!R207</f>
        <v>1.73490658699E-2</v>
      </c>
      <c r="S94">
        <f>'Prevalence data'!S207</f>
        <v>10916.659433299999</v>
      </c>
      <c r="T94">
        <f>'Prevalence data'!T207</f>
        <v>9.3773082673200003E-3</v>
      </c>
      <c r="U94">
        <f>'Prevalence data'!U207</f>
        <v>58401.777203426303</v>
      </c>
      <c r="V94">
        <f>'Prevalence data'!V207</f>
        <v>1.51466819621595E-2</v>
      </c>
      <c r="W94">
        <f>'Prevalence data'!W207</f>
        <v>109.248721860304</v>
      </c>
      <c r="X94">
        <f>'Prevalence data'!X207</f>
        <v>2.4678140677595098E-3</v>
      </c>
      <c r="Y94">
        <f>'Prevalence data'!Y207</f>
        <v>6612.7108424418402</v>
      </c>
      <c r="Z94">
        <f>'Prevalence data'!Z207</f>
        <v>2.4679930421800098E-3</v>
      </c>
      <c r="AA94">
        <f>'Prevalence data'!AA207</f>
        <v>192608.66125500001</v>
      </c>
      <c r="AB94">
        <f>'Prevalence data'!AB207</f>
        <v>1.9342586158999999E-2</v>
      </c>
      <c r="AC94">
        <f>'Prevalence data'!AC207</f>
        <v>14348.454248800001</v>
      </c>
      <c r="AD94">
        <f>'Prevalence data'!AD207</f>
        <v>1.22925944281E-2</v>
      </c>
      <c r="AE94">
        <f>'Prevalence data'!AE207</f>
        <v>20961.165091284998</v>
      </c>
      <c r="AF94">
        <f>'Prevalence data'!AF207</f>
        <v>5.4473002380438697E-3</v>
      </c>
    </row>
    <row r="95" spans="1:32">
      <c r="A95" s="30" t="s">
        <v>136</v>
      </c>
      <c r="B95" s="33" t="s">
        <v>77</v>
      </c>
      <c r="C95">
        <f>SUM('Prevalence data'!C208:C212)</f>
        <v>94249.605421989108</v>
      </c>
      <c r="D95">
        <f>SUM('Prevalence data'!D208:D212)</f>
        <v>2.1105883749377541</v>
      </c>
      <c r="E95">
        <f>SUM('Prevalence data'!E208:E212)</f>
        <v>4554239.4824239118</v>
      </c>
      <c r="F95">
        <f>SUM('Prevalence data'!F208:F212)</f>
        <v>2.1105830169882882</v>
      </c>
      <c r="G95">
        <f>SUM('Prevalence data'!G208:G212)</f>
        <v>1429883.9721981001</v>
      </c>
      <c r="H95">
        <f>SUM('Prevalence data'!H208:H212)</f>
        <v>0.23660953882799998</v>
      </c>
      <c r="I95">
        <f>SUM('Prevalence data'!I208:I212)</f>
        <v>210678.06601210003</v>
      </c>
      <c r="J95">
        <f>SUM('Prevalence data'!J208:J212)</f>
        <v>0.244663829508</v>
      </c>
      <c r="K95">
        <f>SUM('Prevalence data'!K208:K212)</f>
        <v>4764917.5484361956</v>
      </c>
      <c r="L95">
        <f>SUM('Prevalence data'!L208:L212)</f>
        <v>1.568618842956446</v>
      </c>
      <c r="M95">
        <f>SUM('Prevalence data'!M208:M212)</f>
        <v>12877.55005864048</v>
      </c>
      <c r="N95">
        <f>SUM('Prevalence data'!N208:N212)</f>
        <v>0.30682281855755889</v>
      </c>
      <c r="O95">
        <f>SUM('Prevalence data'!O208:O212)</f>
        <v>547422.039065046</v>
      </c>
      <c r="P95">
        <f>SUM('Prevalence data'!P208:P212)</f>
        <v>0.30682129677875458</v>
      </c>
      <c r="Q95">
        <f>SUM('Prevalence data'!Q208:Q212)</f>
        <v>1152846.2496789999</v>
      </c>
      <c r="R95">
        <f>SUM('Prevalence data'!R208:R212)</f>
        <v>0.24436402091609999</v>
      </c>
      <c r="S95">
        <f>SUM('Prevalence data'!S208:S212)</f>
        <v>64780.535529300003</v>
      </c>
      <c r="T95">
        <f>SUM('Prevalence data'!T208:T212)</f>
        <v>8.4761743916400012E-2</v>
      </c>
      <c r="U95">
        <f>SUM('Prevalence data'!U208:U212)</f>
        <v>612202.57459424797</v>
      </c>
      <c r="V95">
        <f>SUM('Prevalence data'!V208:V212)</f>
        <v>0.242202805476539</v>
      </c>
      <c r="W95">
        <f>SUM('Prevalence data'!W208:W212)</f>
        <v>1288.6680622444539</v>
      </c>
      <c r="X95">
        <f>SUM('Prevalence data'!X208:X212)</f>
        <v>3.0845553862467571E-2</v>
      </c>
      <c r="Y95">
        <f>SUM('Prevalence data'!Y208:Y212)</f>
        <v>54232.389401085769</v>
      </c>
      <c r="Z95">
        <f>SUM('Prevalence data'!Z208:Z212)</f>
        <v>3.0845609337594712E-2</v>
      </c>
      <c r="AA95">
        <f>SUM('Prevalence data'!AA208:AA212)</f>
        <v>999176.96688399999</v>
      </c>
      <c r="AB95">
        <f>SUM('Prevalence data'!AB208:AB212)</f>
        <v>0.19879418494270001</v>
      </c>
      <c r="AC95">
        <f>SUM('Prevalence data'!AC208:AC212)</f>
        <v>89954.768710599994</v>
      </c>
      <c r="AD95">
        <f>SUM('Prevalence data'!AD208:AD212)</f>
        <v>0.1152776545322</v>
      </c>
      <c r="AE95">
        <f>SUM('Prevalence data'!AE208:AE212)</f>
        <v>144187.15811182139</v>
      </c>
      <c r="AF95">
        <f>SUM('Prevalence data'!AF208:AF212)</f>
        <v>5.5499318584907795E-2</v>
      </c>
    </row>
    <row r="96" spans="1:32">
      <c r="A96" s="30" t="s">
        <v>137</v>
      </c>
      <c r="B96" s="33" t="s">
        <v>14</v>
      </c>
      <c r="C96">
        <f>'Prevalence data'!C213</f>
        <v>5483.4753691263004</v>
      </c>
      <c r="D96">
        <f>'Prevalence data'!D213</f>
        <v>0.137091411462504</v>
      </c>
      <c r="E96">
        <f>'Prevalence data'!E213</f>
        <v>172982.79423910601</v>
      </c>
      <c r="F96">
        <f>'Prevalence data'!F213</f>
        <v>0.137091411462504</v>
      </c>
      <c r="G96">
        <f>'Prevalence data'!G213</f>
        <v>58956.319637499997</v>
      </c>
      <c r="H96">
        <f>'Prevalence data'!H213</f>
        <v>2.21805754767E-2</v>
      </c>
      <c r="I96">
        <f>'Prevalence data'!I213</f>
        <v>10904.923705900001</v>
      </c>
      <c r="J96">
        <f>'Prevalence data'!J213</f>
        <v>2.1856678716899999E-2</v>
      </c>
      <c r="K96">
        <f>'Prevalence data'!K213</f>
        <v>183887.717944959</v>
      </c>
      <c r="L96">
        <f>'Prevalence data'!L213</f>
        <v>0.104005323571343</v>
      </c>
      <c r="M96">
        <f>'Prevalence data'!M213</f>
        <v>6430.6879170725697</v>
      </c>
      <c r="N96">
        <f>'Prevalence data'!N213</f>
        <v>0.15706122438725401</v>
      </c>
      <c r="O96">
        <f>'Prevalence data'!O213</f>
        <v>202863.747877491</v>
      </c>
      <c r="P96">
        <f>'Prevalence data'!P213</f>
        <v>0.15706122438725401</v>
      </c>
      <c r="Q96">
        <f>'Prevalence data'!Q213</f>
        <v>308259.06207599997</v>
      </c>
      <c r="R96">
        <f>'Prevalence data'!R213</f>
        <v>0.11597327912700001</v>
      </c>
      <c r="S96">
        <f>'Prevalence data'!S213</f>
        <v>17193.628493699998</v>
      </c>
      <c r="T96">
        <f>'Prevalence data'!T213</f>
        <v>3.4378183798799998E-2</v>
      </c>
      <c r="U96">
        <f>'Prevalence data'!U213</f>
        <v>220057.376371155</v>
      </c>
      <c r="V96">
        <f>'Prevalence data'!V213</f>
        <v>0.122519458923911</v>
      </c>
      <c r="W96">
        <f>'Prevalence data'!W213</f>
        <v>558.06685788834102</v>
      </c>
      <c r="X96">
        <f>'Prevalence data'!X213</f>
        <v>1.36272507047353E-2</v>
      </c>
      <c r="Y96">
        <f>'Prevalence data'!Y213</f>
        <v>17604.887038116602</v>
      </c>
      <c r="Z96">
        <f>'Prevalence data'!Z213</f>
        <v>1.36272507047353E-2</v>
      </c>
      <c r="AA96">
        <f>'Prevalence data'!AA213</f>
        <v>197554.08156600001</v>
      </c>
      <c r="AB96">
        <f>'Prevalence data'!AB213</f>
        <v>7.4323842698599998E-2</v>
      </c>
      <c r="AC96">
        <f>'Prevalence data'!AC213</f>
        <v>19055.602848499999</v>
      </c>
      <c r="AD96">
        <f>'Prevalence data'!AD213</f>
        <v>3.79043845973E-2</v>
      </c>
      <c r="AE96">
        <f>'Prevalence data'!AE213</f>
        <v>36660.489886635798</v>
      </c>
      <c r="AF96">
        <f>'Prevalence data'!AF213</f>
        <v>2.0516434757210399E-2</v>
      </c>
    </row>
    <row r="97" spans="1:32">
      <c r="A97" s="30" t="s">
        <v>138</v>
      </c>
      <c r="B97" s="33" t="s">
        <v>98</v>
      </c>
      <c r="C97">
        <f>SUM('Prevalence data'!C214:C217)</f>
        <v>9007.5358050701998</v>
      </c>
      <c r="D97">
        <f>SUM('Prevalence data'!D214:D217)</f>
        <v>0.1831570263004387</v>
      </c>
      <c r="E97">
        <f>SUM('Prevalence data'!E214:E217)</f>
        <v>202413.22588324954</v>
      </c>
      <c r="F97">
        <f>SUM('Prevalence data'!F214:F217)</f>
        <v>0.18316927830619251</v>
      </c>
      <c r="G97">
        <f>SUM('Prevalence data'!G214:G217)</f>
        <v>98371.914839699981</v>
      </c>
      <c r="H97">
        <f>SUM('Prevalence data'!H214:H217)</f>
        <v>7.0579834523300009E-2</v>
      </c>
      <c r="I97">
        <f>SUM('Prevalence data'!I214:I217)</f>
        <v>17403.312386060003</v>
      </c>
      <c r="J97">
        <f>SUM('Prevalence data'!J214:J217)</f>
        <v>5.0989679328669997E-2</v>
      </c>
      <c r="K97">
        <f>SUM('Prevalence data'!K214:K217)</f>
        <v>219816.53826931122</v>
      </c>
      <c r="L97">
        <f>SUM('Prevalence data'!L214:L217)</f>
        <v>0.14997339167546692</v>
      </c>
      <c r="M97">
        <f>SUM('Prevalence data'!M214:M217)</f>
        <v>51601.783710578558</v>
      </c>
      <c r="N97">
        <f>SUM('Prevalence data'!N214:N217)</f>
        <v>0.9799332025514369</v>
      </c>
      <c r="O97">
        <f>SUM('Prevalence data'!O214:O217)</f>
        <v>1004693.756956542</v>
      </c>
      <c r="P97">
        <f>SUM('Prevalence data'!P214:P217)</f>
        <v>0.97983702819357699</v>
      </c>
      <c r="Q97">
        <f>SUM('Prevalence data'!Q214:Q217)</f>
        <v>1267986.1246549999</v>
      </c>
      <c r="R97">
        <f>SUM('Prevalence data'!R214:R217)</f>
        <v>1.052729843012</v>
      </c>
      <c r="S97">
        <f>SUM('Prevalence data'!S214:S217)</f>
        <v>75472.111161799985</v>
      </c>
      <c r="T97">
        <f>SUM('Prevalence data'!T214:T217)</f>
        <v>0.24617780314369997</v>
      </c>
      <c r="U97">
        <f>SUM('Prevalence data'!U214:U217)</f>
        <v>1080165.868118345</v>
      </c>
      <c r="V97">
        <f>SUM('Prevalence data'!V214:V217)</f>
        <v>0.808586390133891</v>
      </c>
      <c r="W97">
        <f>SUM('Prevalence data'!W214:W217)</f>
        <v>4204.7625195510482</v>
      </c>
      <c r="X97">
        <f>SUM('Prevalence data'!X214:X217)</f>
        <v>8.0330832549748696E-2</v>
      </c>
      <c r="Y97">
        <f>SUM('Prevalence data'!Y214:Y217)</f>
        <v>83233.49900780071</v>
      </c>
      <c r="Z97">
        <f>SUM('Prevalence data'!Z214:Z217)</f>
        <v>8.0325481402310994E-2</v>
      </c>
      <c r="AA97">
        <f>SUM('Prevalence data'!AA214:AA217)</f>
        <v>615276.84323200001</v>
      </c>
      <c r="AB97">
        <f>SUM('Prevalence data'!AB214:AB217)</f>
        <v>0.49406785249779994</v>
      </c>
      <c r="AC97">
        <f>SUM('Prevalence data'!AC214:AC217)</f>
        <v>58383.3981356</v>
      </c>
      <c r="AD97">
        <f>SUM('Prevalence data'!AD214:AD217)</f>
        <v>0.18360100777409999</v>
      </c>
      <c r="AE97">
        <f>SUM('Prevalence data'!AE214:AE217)</f>
        <v>141616.89714343852</v>
      </c>
      <c r="AF97">
        <f>SUM('Prevalence data'!AF214:AF217)</f>
        <v>0.10456584570336158</v>
      </c>
    </row>
    <row r="98" spans="1:32">
      <c r="A98" s="30" t="s">
        <v>139</v>
      </c>
      <c r="B98" s="33" t="s">
        <v>19</v>
      </c>
      <c r="C98">
        <f>'Prevalence data'!C218</f>
        <v>191.04174220670001</v>
      </c>
      <c r="D98">
        <f>'Prevalence data'!D218</f>
        <v>1.8095358680150901E-3</v>
      </c>
      <c r="E98">
        <f>'Prevalence data'!E218</f>
        <v>1793.51893459038</v>
      </c>
      <c r="F98">
        <f>'Prevalence data'!F218</f>
        <v>2.0066271931865201E-3</v>
      </c>
      <c r="G98">
        <f>'Prevalence data'!G218</f>
        <v>1744.0241020799999</v>
      </c>
      <c r="H98">
        <f>'Prevalence data'!H218</f>
        <v>2.48345769281E-3</v>
      </c>
      <c r="I98">
        <f>'Prevalence data'!I218</f>
        <v>373.672505763</v>
      </c>
      <c r="J98">
        <f>'Prevalence data'!J218</f>
        <v>1.5641359528199999E-3</v>
      </c>
      <c r="K98">
        <f>'Prevalence data'!K218</f>
        <v>2167.1914403533401</v>
      </c>
      <c r="L98">
        <f>'Prevalence data'!L218</f>
        <v>1.9101628876022701E-3</v>
      </c>
      <c r="M98">
        <f>'Prevalence data'!M218</f>
        <v>34770.7914061747</v>
      </c>
      <c r="N98">
        <f>'Prevalence data'!N218</f>
        <v>0.327706825158398</v>
      </c>
      <c r="O98">
        <f>'Prevalence data'!O218</f>
        <v>293091.896580311</v>
      </c>
      <c r="P98">
        <f>'Prevalence data'!P218</f>
        <v>0.32606860889804101</v>
      </c>
      <c r="Q98">
        <f>'Prevalence data'!Q218</f>
        <v>282063.35196399997</v>
      </c>
      <c r="R98">
        <f>'Prevalence data'!R218</f>
        <v>0.40165294454</v>
      </c>
      <c r="S98">
        <f>'Prevalence data'!S218</f>
        <v>18678.497461200001</v>
      </c>
      <c r="T98">
        <f>'Prevalence data'!T218</f>
        <v>7.7897571951E-2</v>
      </c>
      <c r="U98">
        <f>'Prevalence data'!U218</f>
        <v>311770.39404155902</v>
      </c>
      <c r="V98">
        <f>'Prevalence data'!V218</f>
        <v>0.27355916187849699</v>
      </c>
      <c r="W98">
        <f>'Prevalence data'!W218</f>
        <v>2107.0883184635099</v>
      </c>
      <c r="X98">
        <f>'Prevalence data'!X218</f>
        <v>1.9864402038862101E-2</v>
      </c>
      <c r="Y98">
        <f>'Prevalence data'!Y218</f>
        <v>18224.812366876999</v>
      </c>
      <c r="Z98">
        <f>'Prevalence data'!Z218</f>
        <v>2.0283701785373701E-2</v>
      </c>
      <c r="AA98">
        <f>'Prevalence data'!AA218</f>
        <v>120837.786029</v>
      </c>
      <c r="AB98">
        <f>'Prevalence data'!AB218</f>
        <v>0.17207075970499999</v>
      </c>
      <c r="AC98">
        <f>'Prevalence data'!AC218</f>
        <v>11551.286343899999</v>
      </c>
      <c r="AD98">
        <f>'Prevalence data'!AD218</f>
        <v>4.8023821568600002E-2</v>
      </c>
      <c r="AE98">
        <f>'Prevalence data'!AE218</f>
        <v>29776.098710825499</v>
      </c>
      <c r="AF98">
        <f>'Prevalence data'!AF218</f>
        <v>2.6171046470826301E-2</v>
      </c>
    </row>
    <row r="99" spans="1:32">
      <c r="A99" s="30">
        <v>2002</v>
      </c>
      <c r="B99" s="180" t="s">
        <v>36</v>
      </c>
    </row>
    <row r="100" spans="1:32">
      <c r="A100" s="30" t="s">
        <v>133</v>
      </c>
      <c r="B100" s="33" t="s">
        <v>32</v>
      </c>
      <c r="C100">
        <f>SUM('Prevalence data'!C220:C222)</f>
        <v>19533.258449179699</v>
      </c>
      <c r="D100">
        <f>SUM('Prevalence data'!D220:D222)</f>
        <v>0.14105770703590259</v>
      </c>
      <c r="E100">
        <f>SUM('Prevalence data'!E220:E222)</f>
        <v>1655570.8027844748</v>
      </c>
      <c r="F100">
        <f>SUM('Prevalence data'!F220:F222)</f>
        <v>0.1410574875513545</v>
      </c>
      <c r="G100">
        <f>SUM('Prevalence data'!G220:G222)</f>
        <v>167483.27893959999</v>
      </c>
      <c r="H100">
        <f>SUM('Prevalence data'!H220:H222)</f>
        <v>9.7824872860550003E-3</v>
      </c>
      <c r="I100">
        <f>SUM('Prevalence data'!I220:I222)</f>
        <v>18294.63146307</v>
      </c>
      <c r="J100">
        <f>SUM('Prevalence data'!J220:J222)</f>
        <v>1.4713270120139999E-2</v>
      </c>
      <c r="K100">
        <f>SUM('Prevalence data'!K220:K222)</f>
        <v>1673865.434247575</v>
      </c>
      <c r="L100">
        <f>SUM('Prevalence data'!L220:L222)</f>
        <v>0.10135223523394399</v>
      </c>
      <c r="M100">
        <f>SUM('Prevalence data'!M220:M222)</f>
        <v>1906.6805548663829</v>
      </c>
      <c r="N100">
        <f>SUM('Prevalence data'!N220:N222)</f>
        <v>2.6123157401176499E-2</v>
      </c>
      <c r="O100">
        <f>SUM('Prevalence data'!O220:O222)</f>
        <v>159431.43318669789</v>
      </c>
      <c r="P100">
        <f>SUM('Prevalence data'!P220:P222)</f>
        <v>2.6122893687420559E-2</v>
      </c>
      <c r="Q100">
        <f>SUM('Prevalence data'!Q220:Q222)</f>
        <v>283108.09887489997</v>
      </c>
      <c r="R100">
        <f>SUM('Prevalence data'!R220:R222)</f>
        <v>1.7272491397299999E-2</v>
      </c>
      <c r="S100">
        <f>SUM('Prevalence data'!S220:S222)</f>
        <v>20540.39502674</v>
      </c>
      <c r="T100">
        <f>SUM('Prevalence data'!T220:T222)</f>
        <v>1.6256232216630001E-2</v>
      </c>
      <c r="U100">
        <f>SUM('Prevalence data'!U220:U222)</f>
        <v>179971.82821343129</v>
      </c>
      <c r="V100">
        <f>SUM('Prevalence data'!V220:V222)</f>
        <v>2.1285404814283839E-2</v>
      </c>
      <c r="W100">
        <f>SUM('Prevalence data'!W220:W222)</f>
        <v>118.66697210623229</v>
      </c>
      <c r="X100">
        <f>SUM('Prevalence data'!X220:X222)</f>
        <v>3.3319114292101777E-3</v>
      </c>
      <c r="Y100">
        <f>SUM('Prevalence data'!Y220:Y222)</f>
        <v>9623.465901887259</v>
      </c>
      <c r="Z100">
        <f>SUM('Prevalence data'!Z220:Z222)</f>
        <v>3.3315823764993868E-3</v>
      </c>
      <c r="AA100">
        <f>SUM('Prevalence data'!AA220:AA222)</f>
        <v>70464.383037330001</v>
      </c>
      <c r="AB100">
        <f>SUM('Prevalence data'!AB220:AB222)</f>
        <v>4.4774014388559999E-3</v>
      </c>
      <c r="AC100">
        <f>SUM('Prevalence data'!AC220:AC222)</f>
        <v>3550.1316167148002</v>
      </c>
      <c r="AD100">
        <f>SUM('Prevalence data'!AD220:AD222)</f>
        <v>2.8254469274969999E-3</v>
      </c>
      <c r="AE100">
        <f>SUM('Prevalence data'!AE220:AE222)</f>
        <v>13173.59751905506</v>
      </c>
      <c r="AF100">
        <f>SUM('Prevalence data'!AF220:AF222)</f>
        <v>3.105471552357476E-3</v>
      </c>
    </row>
    <row r="101" spans="1:32">
      <c r="A101" s="30" t="s">
        <v>134</v>
      </c>
      <c r="B101" s="33" t="s">
        <v>33</v>
      </c>
      <c r="C101">
        <f>SUM('Prevalence data'!C223:C224)</f>
        <v>7880.9109463579107</v>
      </c>
      <c r="D101">
        <f>SUM('Prevalence data'!D223:D224)</f>
        <v>0.2818311791045236</v>
      </c>
      <c r="E101">
        <f>SUM('Prevalence data'!E223:E224)</f>
        <v>519023.87346778682</v>
      </c>
      <c r="F101">
        <f>SUM('Prevalence data'!F223:F224)</f>
        <v>0.28179799039985071</v>
      </c>
      <c r="G101">
        <f>SUM('Prevalence data'!G223:G224)</f>
        <v>424158.84801459999</v>
      </c>
      <c r="H101">
        <f>SUM('Prevalence data'!H223:H224)</f>
        <v>3.4680305831490003E-2</v>
      </c>
      <c r="I101">
        <f>SUM('Prevalence data'!I223:I224)</f>
        <v>37106.732023260003</v>
      </c>
      <c r="J101">
        <f>SUM('Prevalence data'!J223:J224)</f>
        <v>3.0425083868779998E-2</v>
      </c>
      <c r="K101">
        <f>SUM('Prevalence data'!K223:K224)</f>
        <v>556130.60549109627</v>
      </c>
      <c r="L101">
        <f>SUM('Prevalence data'!L223:L224)</f>
        <v>0.18055454811137112</v>
      </c>
      <c r="M101">
        <f>SUM('Prevalence data'!M223:M224)</f>
        <v>1214.0014586227101</v>
      </c>
      <c r="N101">
        <f>SUM('Prevalence data'!N223:N224)</f>
        <v>5.13874815167897E-2</v>
      </c>
      <c r="O101">
        <f>SUM('Prevalence data'!O223:O224)</f>
        <v>81862.296792701803</v>
      </c>
      <c r="P101">
        <f>SUM('Prevalence data'!P223:P224)</f>
        <v>5.13869744151179E-2</v>
      </c>
      <c r="Q101">
        <f>SUM('Prevalence data'!Q223:Q224)</f>
        <v>396383.59822400002</v>
      </c>
      <c r="R101">
        <f>SUM('Prevalence data'!R223:R224)</f>
        <v>3.08547839463E-2</v>
      </c>
      <c r="S101">
        <f>SUM('Prevalence data'!S223:S224)</f>
        <v>24825.6674656</v>
      </c>
      <c r="T101">
        <f>SUM('Prevalence data'!T223:T224)</f>
        <v>2.0227710459029997E-2</v>
      </c>
      <c r="U101">
        <f>SUM('Prevalence data'!U223:U224)</f>
        <v>106687.9642582994</v>
      </c>
      <c r="V101">
        <f>SUM('Prevalence data'!V223:V224)</f>
        <v>3.7670552661987301E-2</v>
      </c>
      <c r="W101">
        <f>SUM('Prevalence data'!W223:W224)</f>
        <v>153.0958002873177</v>
      </c>
      <c r="X101">
        <f>SUM('Prevalence data'!X223:X224)</f>
        <v>6.9131428447948605E-3</v>
      </c>
      <c r="Y101">
        <f>SUM('Prevalence data'!Y223:Y224)</f>
        <v>10429.780090058979</v>
      </c>
      <c r="Z101">
        <f>SUM('Prevalence data'!Z223:Z224)</f>
        <v>6.9121221464847104E-3</v>
      </c>
      <c r="AA101">
        <f>SUM('Prevalence data'!AA223:AA224)</f>
        <v>285022.81068200001</v>
      </c>
      <c r="AB101">
        <f>SUM('Prevalence data'!AB223:AB224)</f>
        <v>2.2572130044560001E-2</v>
      </c>
      <c r="AC101">
        <f>SUM('Prevalence data'!AC223:AC224)</f>
        <v>17927.2226902</v>
      </c>
      <c r="AD101">
        <f>SUM('Prevalence data'!AD223:AD224)</f>
        <v>1.4594213738019999E-2</v>
      </c>
      <c r="AE101">
        <f>SUM('Prevalence data'!AE223:AE224)</f>
        <v>28357.002780049697</v>
      </c>
      <c r="AF101">
        <f>SUM('Prevalence data'!AF223:AF224)</f>
        <v>1.0026025508096319E-2</v>
      </c>
    </row>
    <row r="102" spans="1:32">
      <c r="A102" s="30" t="s">
        <v>135</v>
      </c>
      <c r="B102" s="33" t="s">
        <v>8</v>
      </c>
      <c r="C102">
        <f>'Prevalence data'!C225</f>
        <v>23274.6693284332</v>
      </c>
      <c r="D102">
        <f>'Prevalence data'!D225</f>
        <v>0.50016690498223304</v>
      </c>
      <c r="E102">
        <f>'Prevalence data'!E225</f>
        <v>1408477.9690858501</v>
      </c>
      <c r="F102">
        <f>'Prevalence data'!F225</f>
        <v>0.50017248141331305</v>
      </c>
      <c r="G102">
        <f>'Prevalence data'!G225</f>
        <v>561574.75954799994</v>
      </c>
      <c r="H102">
        <f>'Prevalence data'!H225</f>
        <v>5.46468524592E-2</v>
      </c>
      <c r="I102">
        <f>'Prevalence data'!I225</f>
        <v>62313.443577500002</v>
      </c>
      <c r="J102">
        <f>'Prevalence data'!J225</f>
        <v>5.2131847677399999E-2</v>
      </c>
      <c r="K102">
        <f>'Prevalence data'!K225</f>
        <v>1470791.4126633599</v>
      </c>
      <c r="L102">
        <f>'Prevalence data'!L225</f>
        <v>0.36524111711027402</v>
      </c>
      <c r="M102">
        <f>'Prevalence data'!M225</f>
        <v>782.14776011364199</v>
      </c>
      <c r="N102">
        <f>'Prevalence data'!N225</f>
        <v>1.7282497132383098E-2</v>
      </c>
      <c r="O102">
        <f>'Prevalence data'!O225</f>
        <v>47331.531676183302</v>
      </c>
      <c r="P102">
        <f>'Prevalence data'!P225</f>
        <v>1.7282498320129101E-2</v>
      </c>
      <c r="Q102">
        <f>'Prevalence data'!Q225</f>
        <v>179579.15463400001</v>
      </c>
      <c r="R102">
        <f>'Prevalence data'!R225</f>
        <v>1.7474850423899999E-2</v>
      </c>
      <c r="S102">
        <f>'Prevalence data'!S225</f>
        <v>11340.974861299999</v>
      </c>
      <c r="T102">
        <f>'Prevalence data'!T225</f>
        <v>9.4683353439199997E-3</v>
      </c>
      <c r="U102">
        <f>'Prevalence data'!U225</f>
        <v>58672.506537526402</v>
      </c>
      <c r="V102">
        <f>'Prevalence data'!V225</f>
        <v>1.4849537449748399E-2</v>
      </c>
      <c r="W102">
        <f>'Prevalence data'!W225</f>
        <v>109.61497251605</v>
      </c>
      <c r="X102">
        <f>'Prevalence data'!X225</f>
        <v>2.42189267924285E-3</v>
      </c>
      <c r="Y102">
        <f>'Prevalence data'!Y225</f>
        <v>6633.8003183988303</v>
      </c>
      <c r="Z102">
        <f>'Prevalence data'!Z225</f>
        <v>2.42206441075265E-3</v>
      </c>
      <c r="AA102">
        <f>'Prevalence data'!AA225</f>
        <v>199120.294348</v>
      </c>
      <c r="AB102">
        <f>'Prevalence data'!AB225</f>
        <v>1.93763803071E-2</v>
      </c>
      <c r="AC102">
        <f>'Prevalence data'!AC225</f>
        <v>14874.244464400001</v>
      </c>
      <c r="AD102">
        <f>'Prevalence data'!AD225</f>
        <v>1.23800377697E-2</v>
      </c>
      <c r="AE102">
        <f>'Prevalence data'!AE225</f>
        <v>21508.0447827559</v>
      </c>
      <c r="AF102">
        <f>'Prevalence data'!AF225</f>
        <v>5.4567851816087996E-3</v>
      </c>
    </row>
    <row r="103" spans="1:32">
      <c r="A103" s="30" t="s">
        <v>136</v>
      </c>
      <c r="B103" s="33" t="s">
        <v>77</v>
      </c>
      <c r="C103">
        <f>SUM('Prevalence data'!C226:C230)</f>
        <v>105505.7052258262</v>
      </c>
      <c r="D103">
        <f>SUM('Prevalence data'!D226:D230)</f>
        <v>2.227950758975247</v>
      </c>
      <c r="E103">
        <f>SUM('Prevalence data'!E226:E230)</f>
        <v>5095108.8425432537</v>
      </c>
      <c r="F103">
        <f>SUM('Prevalence data'!F226:F230)</f>
        <v>2.2279450674602441</v>
      </c>
      <c r="G103">
        <f>SUM('Prevalence data'!G226:G230)</f>
        <v>1515472.1171804001</v>
      </c>
      <c r="H103">
        <f>SUM('Prevalence data'!H226:H230)</f>
        <v>0.24254949656069996</v>
      </c>
      <c r="I103">
        <f>SUM('Prevalence data'!I226:I230)</f>
        <v>232114.67571869999</v>
      </c>
      <c r="J103">
        <f>SUM('Prevalence data'!J226:J230)</f>
        <v>0.26087743216760001</v>
      </c>
      <c r="K103">
        <f>SUM('Prevalence data'!K226:K230)</f>
        <v>5327223.5182620641</v>
      </c>
      <c r="L103">
        <f>SUM('Prevalence data'!L226:L230)</f>
        <v>1.666994943351761</v>
      </c>
      <c r="M103">
        <f>SUM('Prevalence data'!M226:M230)</f>
        <v>13014.41236582829</v>
      </c>
      <c r="N103">
        <f>SUM('Prevalence data'!N226:N230)</f>
        <v>0.29407841588550471</v>
      </c>
      <c r="O103">
        <f>SUM('Prevalence data'!O226:O230)</f>
        <v>552914.58053669101</v>
      </c>
      <c r="P103">
        <f>SUM('Prevalence data'!P226:P230)</f>
        <v>0.29407710398220849</v>
      </c>
      <c r="Q103">
        <f>SUM('Prevalence data'!Q226:Q230)</f>
        <v>1194744.3038189998</v>
      </c>
      <c r="R103">
        <f>SUM('Prevalence data'!R226:R230)</f>
        <v>0.2446396151479</v>
      </c>
      <c r="S103">
        <f>SUM('Prevalence data'!S226:S230)</f>
        <v>66991.001567400002</v>
      </c>
      <c r="T103">
        <f>SUM('Prevalence data'!T226:T230)</f>
        <v>8.4892805301800003E-2</v>
      </c>
      <c r="U103">
        <f>SUM('Prevalence data'!U226:U230)</f>
        <v>619905.58210402145</v>
      </c>
      <c r="V103">
        <f>SUM('Prevalence data'!V226:V230)</f>
        <v>0.23415255348169101</v>
      </c>
      <c r="W103">
        <f>SUM('Prevalence data'!W226:W230)</f>
        <v>1320.502323185659</v>
      </c>
      <c r="X103">
        <f>SUM('Prevalence data'!X226:X230)</f>
        <v>2.9999478979891379E-2</v>
      </c>
      <c r="Y103">
        <f>SUM('Prevalence data'!Y226:Y230)</f>
        <v>55504.111853773793</v>
      </c>
      <c r="Z103">
        <f>SUM('Prevalence data'!Z226:Z230)</f>
        <v>2.9999713854633958E-2</v>
      </c>
      <c r="AA103">
        <f>SUM('Prevalence data'!AA226:AA230)</f>
        <v>1033771.640102</v>
      </c>
      <c r="AB103">
        <f>SUM('Prevalence data'!AB226:AB230)</f>
        <v>0.1986918719447</v>
      </c>
      <c r="AC103">
        <f>SUM('Prevalence data'!AC226:AC230)</f>
        <v>93119.629075600009</v>
      </c>
      <c r="AD103">
        <f>SUM('Prevalence data'!AD226:AD230)</f>
        <v>0.1155806626036</v>
      </c>
      <c r="AE103">
        <f>SUM('Prevalence data'!AE226:AE230)</f>
        <v>148623.74092940029</v>
      </c>
      <c r="AF103">
        <f>SUM('Prevalence data'!AF226:AF230)</f>
        <v>5.4565008615561308E-2</v>
      </c>
    </row>
    <row r="104" spans="1:32">
      <c r="A104" s="30" t="s">
        <v>137</v>
      </c>
      <c r="B104" s="33" t="s">
        <v>14</v>
      </c>
      <c r="C104">
        <f>'Prevalence data'!C231</f>
        <v>5803.2837620259997</v>
      </c>
      <c r="D104">
        <f>'Prevalence data'!D231</f>
        <v>0.14602047540544699</v>
      </c>
      <c r="E104">
        <f>'Prevalence data'!E231</f>
        <v>183071.53280377301</v>
      </c>
      <c r="F104">
        <f>'Prevalence data'!F231</f>
        <v>0.14602047540544699</v>
      </c>
      <c r="G104">
        <f>'Prevalence data'!G231</f>
        <v>60121.336371199999</v>
      </c>
      <c r="H104">
        <f>'Prevalence data'!H231</f>
        <v>2.2299402706200001E-2</v>
      </c>
      <c r="I104">
        <f>'Prevalence data'!I231</f>
        <v>11508.6870282</v>
      </c>
      <c r="J104">
        <f>'Prevalence data'!J231</f>
        <v>2.2862877437199999E-2</v>
      </c>
      <c r="K104">
        <f>'Prevalence data'!K231</f>
        <v>194580.21983193199</v>
      </c>
      <c r="L104">
        <f>'Prevalence data'!L231</f>
        <v>0.110248803301274</v>
      </c>
      <c r="M104">
        <f>'Prevalence data'!M231</f>
        <v>6279.7638978478299</v>
      </c>
      <c r="N104">
        <f>'Prevalence data'!N231</f>
        <v>0.15417495516507901</v>
      </c>
      <c r="O104">
        <f>'Prevalence data'!O231</f>
        <v>198102.66903499499</v>
      </c>
      <c r="P104">
        <f>'Prevalence data'!P231</f>
        <v>0.15417495516507901</v>
      </c>
      <c r="Q104">
        <f>'Prevalence data'!Q231</f>
        <v>313377.94120300002</v>
      </c>
      <c r="R104">
        <f>'Prevalence data'!R231</f>
        <v>0.11623402381800001</v>
      </c>
      <c r="S104">
        <f>'Prevalence data'!S231</f>
        <v>17447.404109800002</v>
      </c>
      <c r="T104">
        <f>'Prevalence data'!T231</f>
        <v>3.4555339071299998E-2</v>
      </c>
      <c r="U104">
        <f>'Prevalence data'!U231</f>
        <v>215550.073144781</v>
      </c>
      <c r="V104">
        <f>'Prevalence data'!V231</f>
        <v>0.120149312177038</v>
      </c>
      <c r="W104">
        <f>'Prevalence data'!W231</f>
        <v>556.90805385352303</v>
      </c>
      <c r="X104">
        <f>'Prevalence data'!X231</f>
        <v>1.3671329393529301E-2</v>
      </c>
      <c r="Y104">
        <f>'Prevalence data'!Y231</f>
        <v>17568.3311777499</v>
      </c>
      <c r="Z104">
        <f>'Prevalence data'!Z231</f>
        <v>1.3671329393529301E-2</v>
      </c>
      <c r="AA104">
        <f>'Prevalence data'!AA231</f>
        <v>199994.710311</v>
      </c>
      <c r="AB104">
        <f>'Prevalence data'!AB231</f>
        <v>7.4179417896399993E-2</v>
      </c>
      <c r="AC104">
        <f>'Prevalence data'!AC231</f>
        <v>19275.041839400001</v>
      </c>
      <c r="AD104">
        <f>'Prevalence data'!AD231</f>
        <v>3.7994721171699997E-2</v>
      </c>
      <c r="AE104">
        <f>'Prevalence data'!AE231</f>
        <v>36843.373017147002</v>
      </c>
      <c r="AF104">
        <f>'Prevalence data'!AF231</f>
        <v>2.0648268708282201E-2</v>
      </c>
    </row>
    <row r="105" spans="1:32">
      <c r="A105" s="30" t="s">
        <v>138</v>
      </c>
      <c r="B105" s="33" t="s">
        <v>98</v>
      </c>
      <c r="C105">
        <f>SUM('Prevalence data'!C232:C235)</f>
        <v>9639.1338793737996</v>
      </c>
      <c r="D105">
        <f>SUM('Prevalence data'!D232:D235)</f>
        <v>0.19490976830751061</v>
      </c>
      <c r="E105">
        <f>SUM('Prevalence data'!E232:E235)</f>
        <v>216826.53775369891</v>
      </c>
      <c r="F105">
        <f>SUM('Prevalence data'!F232:F235)</f>
        <v>0.1949212630381395</v>
      </c>
      <c r="G105">
        <f>SUM('Prevalence data'!G232:G235)</f>
        <v>100157.31013309999</v>
      </c>
      <c r="H105">
        <f>SUM('Prevalence data'!H232:H235)</f>
        <v>7.0773980502100001E-2</v>
      </c>
      <c r="I105">
        <f>SUM('Prevalence data'!I232:I235)</f>
        <v>18224.572505370001</v>
      </c>
      <c r="J105">
        <f>SUM('Prevalence data'!J232:J235)</f>
        <v>5.2819586239039998E-2</v>
      </c>
      <c r="K105">
        <f>SUM('Prevalence data'!K232:K235)</f>
        <v>235051.11025907978</v>
      </c>
      <c r="L105">
        <f>SUM('Prevalence data'!L232:L235)</f>
        <v>0.1591099631993099</v>
      </c>
      <c r="M105">
        <f>SUM('Prevalence data'!M232:M235)</f>
        <v>51025.470014604893</v>
      </c>
      <c r="N105">
        <f>SUM('Prevalence data'!N232:N235)</f>
        <v>0.96668277147917303</v>
      </c>
      <c r="O105">
        <f>SUM('Prevalence data'!O232:O235)</f>
        <v>995237.65311183792</v>
      </c>
      <c r="P105">
        <f>SUM('Prevalence data'!P232:P235)</f>
        <v>0.96658793494628203</v>
      </c>
      <c r="Q105">
        <f>SUM('Prevalence data'!Q232:Q235)</f>
        <v>1288219.697891</v>
      </c>
      <c r="R105">
        <f>SUM('Prevalence data'!R232:R235)</f>
        <v>1.055057086843</v>
      </c>
      <c r="S105">
        <f>SUM('Prevalence data'!S232:S235)</f>
        <v>76701.039921899996</v>
      </c>
      <c r="T105">
        <f>SUM('Prevalence data'!T232:T235)</f>
        <v>0.24790751925409998</v>
      </c>
      <c r="U105">
        <f>SUM('Prevalence data'!U232:U235)</f>
        <v>1071938.6930336331</v>
      </c>
      <c r="V105">
        <f>SUM('Prevalence data'!V232:V235)</f>
        <v>0.798013437826392</v>
      </c>
      <c r="W105">
        <f>SUM('Prevalence data'!W232:W235)</f>
        <v>4283.140955969362</v>
      </c>
      <c r="X105">
        <f>SUM('Prevalence data'!X232:X235)</f>
        <v>8.1591451969213899E-2</v>
      </c>
      <c r="Y105">
        <f>SUM('Prevalence data'!Y232:Y235)</f>
        <v>84912.203008619093</v>
      </c>
      <c r="Z105">
        <f>SUM('Prevalence data'!Z232:Z235)</f>
        <v>8.1585473557916705E-2</v>
      </c>
      <c r="AA105">
        <f>SUM('Prevalence data'!AA232:AA235)</f>
        <v>624895.29679499997</v>
      </c>
      <c r="AB105">
        <f>SUM('Prevalence data'!AB232:AB235)</f>
        <v>0.49472759959939994</v>
      </c>
      <c r="AC105">
        <f>SUM('Prevalence data'!AC232:AC235)</f>
        <v>59330.179775899996</v>
      </c>
      <c r="AD105">
        <f>SUM('Prevalence data'!AD232:AD235)</f>
        <v>0.18478143676610001</v>
      </c>
      <c r="AE105">
        <f>SUM('Prevalence data'!AE232:AE235)</f>
        <v>144242.38278454929</v>
      </c>
      <c r="AF105">
        <f>SUM('Prevalence data'!AF232:AF235)</f>
        <v>0.105931140446673</v>
      </c>
    </row>
    <row r="106" spans="1:32">
      <c r="A106" s="30" t="s">
        <v>139</v>
      </c>
      <c r="B106" s="33" t="s">
        <v>19</v>
      </c>
      <c r="C106">
        <f>'Prevalence data'!C236</f>
        <v>207.9118814366</v>
      </c>
      <c r="D106">
        <f>'Prevalence data'!D236</f>
        <v>1.94738190856113E-3</v>
      </c>
      <c r="E106">
        <f>'Prevalence data'!E236</f>
        <v>1947.02274318633</v>
      </c>
      <c r="F106">
        <f>'Prevalence data'!F236</f>
        <v>2.1590230646107399E-3</v>
      </c>
      <c r="G106">
        <f>'Prevalence data'!G236</f>
        <v>1871.6070308599999</v>
      </c>
      <c r="H106">
        <f>'Prevalence data'!H236</f>
        <v>2.6162765545200001E-3</v>
      </c>
      <c r="I106">
        <f>'Prevalence data'!I236</f>
        <v>410.702791875</v>
      </c>
      <c r="J106">
        <f>'Prevalence data'!J236</f>
        <v>1.69258555168E-3</v>
      </c>
      <c r="K106">
        <f>'Prevalence data'!K236</f>
        <v>2357.7255350615301</v>
      </c>
      <c r="L106">
        <f>'Prevalence data'!L236</f>
        <v>2.0567210268815899E-3</v>
      </c>
      <c r="M106">
        <f>'Prevalence data'!M236</f>
        <v>34763.756786310398</v>
      </c>
      <c r="N106">
        <f>'Prevalence data'!N236</f>
        <v>0.32380152192388301</v>
      </c>
      <c r="O106">
        <f>'Prevalence data'!O236</f>
        <v>292386.18539850699</v>
      </c>
      <c r="P106">
        <f>'Prevalence data'!P236</f>
        <v>0.32219909821206499</v>
      </c>
      <c r="Q106">
        <f>'Prevalence data'!Q236</f>
        <v>288737.41428999999</v>
      </c>
      <c r="R106">
        <f>'Prevalence data'!R236</f>
        <v>0.40361941852400002</v>
      </c>
      <c r="S106">
        <f>'Prevalence data'!S236</f>
        <v>19186.8515357</v>
      </c>
      <c r="T106">
        <f>'Prevalence data'!T236</f>
        <v>7.8806995672599994E-2</v>
      </c>
      <c r="U106">
        <f>'Prevalence data'!U236</f>
        <v>311573.03693423001</v>
      </c>
      <c r="V106">
        <f>'Prevalence data'!V236</f>
        <v>0.27044797506481899</v>
      </c>
      <c r="W106">
        <f>'Prevalence data'!W236</f>
        <v>2159.3848915820199</v>
      </c>
      <c r="X106">
        <f>'Prevalence data'!X236</f>
        <v>2.01175189265594E-2</v>
      </c>
      <c r="Y106">
        <f>'Prevalence data'!Y236</f>
        <v>18653.5285329129</v>
      </c>
      <c r="Z106">
        <f>'Prevalence data'!Z236</f>
        <v>2.0562641933339901E-2</v>
      </c>
      <c r="AA106">
        <f>'Prevalence data'!AA236</f>
        <v>123451.124115</v>
      </c>
      <c r="AB106">
        <f>'Prevalence data'!AB236</f>
        <v>0.17256950270300001</v>
      </c>
      <c r="AC106">
        <f>'Prevalence data'!AC236</f>
        <v>11810.092485200001</v>
      </c>
      <c r="AD106">
        <f>'Prevalence data'!AD236</f>
        <v>4.83578930335E-2</v>
      </c>
      <c r="AE106">
        <f>'Prevalence data'!AE236</f>
        <v>30463.621018102702</v>
      </c>
      <c r="AF106">
        <f>'Prevalence data'!AF236</f>
        <v>2.6490482785457899E-2</v>
      </c>
    </row>
    <row r="107" spans="1:32">
      <c r="A107" s="30">
        <v>2003</v>
      </c>
      <c r="B107" s="180" t="s">
        <v>36</v>
      </c>
    </row>
    <row r="108" spans="1:32">
      <c r="A108" s="30" t="s">
        <v>133</v>
      </c>
      <c r="B108" s="33" t="s">
        <v>32</v>
      </c>
      <c r="C108">
        <f>SUM('Prevalence data'!C238:C240)</f>
        <v>20443.860052295298</v>
      </c>
      <c r="D108">
        <f>SUM('Prevalence data'!D238:D240)</f>
        <v>0.1616841188328566</v>
      </c>
      <c r="E108">
        <f>SUM('Prevalence data'!E238:E240)</f>
        <v>1729961.3827651313</v>
      </c>
      <c r="F108">
        <f>SUM('Prevalence data'!F238:F240)</f>
        <v>0.16168359019405187</v>
      </c>
      <c r="G108">
        <f>SUM('Prevalence data'!G238:G240)</f>
        <v>192930.8415673</v>
      </c>
      <c r="H108">
        <f>SUM('Prevalence data'!H238:H240)</f>
        <v>1.092455937808E-2</v>
      </c>
      <c r="I108">
        <f>SUM('Prevalence data'!I238:I240)</f>
        <v>19979.689816499998</v>
      </c>
      <c r="J108">
        <f>SUM('Prevalence data'!J238:J240)</f>
        <v>1.555791986122E-2</v>
      </c>
      <c r="K108">
        <f>SUM('Prevalence data'!K238:K240)</f>
        <v>1749941.0725816356</v>
      </c>
      <c r="L108">
        <f>SUM('Prevalence data'!L238:L240)</f>
        <v>0.11249348344433172</v>
      </c>
      <c r="M108">
        <f>SUM('Prevalence data'!M238:M240)</f>
        <v>1849.506815641904</v>
      </c>
      <c r="N108">
        <f>SUM('Prevalence data'!N238:N240)</f>
        <v>2.507281501797496E-2</v>
      </c>
      <c r="O108">
        <f>SUM('Prevalence data'!O238:O240)</f>
        <v>154623.47518081361</v>
      </c>
      <c r="P108">
        <f>SUM('Prevalence data'!P238:P240)</f>
        <v>2.507257448674367E-2</v>
      </c>
      <c r="Q108">
        <f>SUM('Prevalence data'!Q238:Q240)</f>
        <v>295898.68003230001</v>
      </c>
      <c r="R108">
        <f>SUM('Prevalence data'!R238:R240)</f>
        <v>1.747428994713E-2</v>
      </c>
      <c r="S108">
        <f>SUM('Prevalence data'!S238:S240)</f>
        <v>21333.25413809</v>
      </c>
      <c r="T108">
        <f>SUM('Prevalence data'!T238:T240)</f>
        <v>1.6342311712229999E-2</v>
      </c>
      <c r="U108">
        <f>SUM('Prevalence data'!U238:U240)</f>
        <v>175956.7293189012</v>
      </c>
      <c r="V108">
        <f>SUM('Prevalence data'!V238:V240)</f>
        <v>2.067868688026249E-2</v>
      </c>
      <c r="W108">
        <f>SUM('Prevalence data'!W238:W240)</f>
        <v>117.37989708471841</v>
      </c>
      <c r="X108">
        <f>SUM('Prevalence data'!X238:X240)</f>
        <v>3.2584885654495192E-3</v>
      </c>
      <c r="Y108">
        <f>SUM('Prevalence data'!Y238:Y240)</f>
        <v>9514.0540221108604</v>
      </c>
      <c r="Z108">
        <f>SUM('Prevalence data'!Z238:Z240)</f>
        <v>3.2581661896569441E-3</v>
      </c>
      <c r="AA108">
        <f>SUM('Prevalence data'!AA238:AA240)</f>
        <v>72872.593075259996</v>
      </c>
      <c r="AB108">
        <f>SUM('Prevalence data'!AB238:AB240)</f>
        <v>4.4839946863562997E-3</v>
      </c>
      <c r="AC108">
        <f>SUM('Prevalence data'!AC238:AC240)</f>
        <v>3670.3851941786997</v>
      </c>
      <c r="AD108">
        <f>SUM('Prevalence data'!AD238:AD240)</f>
        <v>2.8297927144682001E-3</v>
      </c>
      <c r="AE108">
        <f>SUM('Prevalence data'!AE238:AE240)</f>
        <v>13184.43921629103</v>
      </c>
      <c r="AF108">
        <f>SUM('Prevalence data'!AF238:AF240)</f>
        <v>3.0679014464386209E-3</v>
      </c>
    </row>
    <row r="109" spans="1:32">
      <c r="A109" s="30" t="s">
        <v>134</v>
      </c>
      <c r="B109" s="33" t="s">
        <v>33</v>
      </c>
      <c r="C109">
        <f>SUM('Prevalence data'!C241:C242)</f>
        <v>7786.9498770976998</v>
      </c>
      <c r="D109">
        <f>SUM('Prevalence data'!D241:D242)</f>
        <v>0.28066787096360868</v>
      </c>
      <c r="E109">
        <f>SUM('Prevalence data'!E241:E242)</f>
        <v>512922.5265746091</v>
      </c>
      <c r="F109">
        <f>SUM('Prevalence data'!F241:F242)</f>
        <v>0.2806294871802954</v>
      </c>
      <c r="G109">
        <f>SUM('Prevalence data'!G241:G242)</f>
        <v>409316.04072229995</v>
      </c>
      <c r="H109">
        <f>SUM('Prevalence data'!H241:H242)</f>
        <v>3.2516717002300001E-2</v>
      </c>
      <c r="I109">
        <f>SUM('Prevalence data'!I241:I242)</f>
        <v>35920.294609880002</v>
      </c>
      <c r="J109">
        <f>SUM('Prevalence data'!J241:J242)</f>
        <v>2.880741016722E-2</v>
      </c>
      <c r="K109">
        <f>SUM('Prevalence data'!K241:K242)</f>
        <v>548842.82118453155</v>
      </c>
      <c r="L109">
        <f>SUM('Prevalence data'!L241:L242)</f>
        <v>0.17729372904022189</v>
      </c>
      <c r="M109">
        <f>SUM('Prevalence data'!M241:M242)</f>
        <v>1193.850778983807</v>
      </c>
      <c r="N109">
        <f>SUM('Prevalence data'!N241:N242)</f>
        <v>5.0785077947596804E-2</v>
      </c>
      <c r="O109">
        <f>SUM('Prevalence data'!O241:O242)</f>
        <v>80500.077009871398</v>
      </c>
      <c r="P109">
        <f>SUM('Prevalence data'!P241:P242)</f>
        <v>5.07848059941442E-2</v>
      </c>
      <c r="Q109">
        <f>SUM('Prevalence data'!Q241:Q242)</f>
        <v>416615.83766700001</v>
      </c>
      <c r="R109">
        <f>SUM('Prevalence data'!R241:R242)</f>
        <v>3.1496771078800001E-2</v>
      </c>
      <c r="S109">
        <f>SUM('Prevalence data'!S241:S242)</f>
        <v>25925.179625700002</v>
      </c>
      <c r="T109">
        <f>SUM('Prevalence data'!T241:T242)</f>
        <v>2.0637681608870001E-2</v>
      </c>
      <c r="U109">
        <f>SUM('Prevalence data'!U241:U242)</f>
        <v>106425.25663561831</v>
      </c>
      <c r="V109">
        <f>SUM('Prevalence data'!V241:V242)</f>
        <v>3.73195991105294E-2</v>
      </c>
      <c r="W109">
        <f>SUM('Prevalence data'!W241:W242)</f>
        <v>151.61390800753742</v>
      </c>
      <c r="X109">
        <f>SUM('Prevalence data'!X241:X242)</f>
        <v>6.8846028026134896E-3</v>
      </c>
      <c r="Y109">
        <f>SUM('Prevalence data'!Y241:Y242)</f>
        <v>10330.65381246954</v>
      </c>
      <c r="Z109">
        <f>SUM('Prevalence data'!Z241:Z242)</f>
        <v>6.8834734259472004E-3</v>
      </c>
      <c r="AA109">
        <f>SUM('Prevalence data'!AA241:AA242)</f>
        <v>293654.195542</v>
      </c>
      <c r="AB109">
        <f>SUM('Prevalence data'!AB241:AB242)</f>
        <v>2.259636187304E-2</v>
      </c>
      <c r="AC109">
        <f>SUM('Prevalence data'!AC241:AC242)</f>
        <v>18507.566670749999</v>
      </c>
      <c r="AD109">
        <f>SUM('Prevalence data'!AD241:AD242)</f>
        <v>1.472527149876E-2</v>
      </c>
      <c r="AE109">
        <f>SUM('Prevalence data'!AE241:AE242)</f>
        <v>28838.220483215002</v>
      </c>
      <c r="AF109">
        <f>SUM('Prevalence data'!AF241:AF242)</f>
        <v>1.0118411887199551E-2</v>
      </c>
    </row>
    <row r="110" spans="1:32">
      <c r="A110" s="30" t="s">
        <v>135</v>
      </c>
      <c r="B110" s="33" t="s">
        <v>8</v>
      </c>
      <c r="C110">
        <f>'Prevalence data'!C243</f>
        <v>23949.7772223949</v>
      </c>
      <c r="D110">
        <f>'Prevalence data'!D243</f>
        <v>0.50748613865164505</v>
      </c>
      <c r="E110">
        <f>'Prevalence data'!E243</f>
        <v>1448961.5771228501</v>
      </c>
      <c r="F110">
        <f>'Prevalence data'!F243</f>
        <v>0.50748935279555096</v>
      </c>
      <c r="G110">
        <f>'Prevalence data'!G243</f>
        <v>564609.04917400004</v>
      </c>
      <c r="H110">
        <f>'Prevalence data'!H243</f>
        <v>5.3301563157E-2</v>
      </c>
      <c r="I110">
        <f>'Prevalence data'!I243</f>
        <v>64327.866246400001</v>
      </c>
      <c r="J110">
        <f>'Prevalence data'!J243</f>
        <v>5.2391378497799998E-2</v>
      </c>
      <c r="K110">
        <f>'Prevalence data'!K243</f>
        <v>1513289.44336921</v>
      </c>
      <c r="L110">
        <f>'Prevalence data'!L243</f>
        <v>0.36907035496608598</v>
      </c>
      <c r="M110">
        <f>'Prevalence data'!M243</f>
        <v>772.48850809221506</v>
      </c>
      <c r="N110">
        <f>'Prevalence data'!N243</f>
        <v>1.6855784626881899E-2</v>
      </c>
      <c r="O110">
        <f>'Prevalence data'!O243</f>
        <v>46735.1929147134</v>
      </c>
      <c r="P110">
        <f>'Prevalence data'!P243</f>
        <v>1.6855760227534902E-2</v>
      </c>
      <c r="Q110">
        <f>'Prevalence data'!Q243</f>
        <v>185050.903486</v>
      </c>
      <c r="R110">
        <f>'Prevalence data'!R243</f>
        <v>1.7469591785199998E-2</v>
      </c>
      <c r="S110">
        <f>'Prevalence data'!S243</f>
        <v>11679.985094400001</v>
      </c>
      <c r="T110">
        <f>'Prevalence data'!T243</f>
        <v>9.4864144692500003E-3</v>
      </c>
      <c r="U110">
        <f>'Prevalence data'!U243</f>
        <v>58415.178009145799</v>
      </c>
      <c r="V110">
        <f>'Prevalence data'!V243</f>
        <v>1.45325395280104E-2</v>
      </c>
      <c r="W110">
        <f>'Prevalence data'!W243</f>
        <v>108.331301201008</v>
      </c>
      <c r="X110">
        <f>'Prevalence data'!X243</f>
        <v>2.3630842026686502E-3</v>
      </c>
      <c r="Y110">
        <f>'Prevalence data'!Y243</f>
        <v>6554.2287857375004</v>
      </c>
      <c r="Z110">
        <f>'Prevalence data'!Z243</f>
        <v>2.3631657965024599E-3</v>
      </c>
      <c r="AA110">
        <f>'Prevalence data'!AA243</f>
        <v>205560.54875099999</v>
      </c>
      <c r="AB110">
        <f>'Prevalence data'!AB243</f>
        <v>1.94058055621E-2</v>
      </c>
      <c r="AC110">
        <f>'Prevalence data'!AC243</f>
        <v>15325.1224982</v>
      </c>
      <c r="AD110">
        <f>'Prevalence data'!AD243</f>
        <v>1.2413663742500001E-2</v>
      </c>
      <c r="AE110">
        <f>'Prevalence data'!AE243</f>
        <v>21879.351283965501</v>
      </c>
      <c r="AF110">
        <f>'Prevalence data'!AF243</f>
        <v>5.4577229974327396E-3</v>
      </c>
    </row>
    <row r="111" spans="1:32">
      <c r="A111" s="30" t="s">
        <v>136</v>
      </c>
      <c r="B111" s="33" t="s">
        <v>77</v>
      </c>
      <c r="C111">
        <f>SUM('Prevalence data'!C244:C248)</f>
        <v>115587.63952067141</v>
      </c>
      <c r="D111">
        <f>SUM('Prevalence data'!D244:D248)</f>
        <v>2.3270359187009975</v>
      </c>
      <c r="E111">
        <f>SUM('Prevalence data'!E244:E248)</f>
        <v>5577437.0575083606</v>
      </c>
      <c r="F111">
        <f>SUM('Prevalence data'!F244:F248)</f>
        <v>2.3270360070953657</v>
      </c>
      <c r="G111">
        <f>SUM('Prevalence data'!G244:G248)</f>
        <v>1599907.1604155998</v>
      </c>
      <c r="H111">
        <f>SUM('Prevalence data'!H244:H248)</f>
        <v>0.24768191219630001</v>
      </c>
      <c r="I111">
        <f>SUM('Prevalence data'!I244:I248)</f>
        <v>253432.71413079998</v>
      </c>
      <c r="J111">
        <f>SUM('Prevalence data'!J244:J248)</f>
        <v>0.27597753148179999</v>
      </c>
      <c r="K111">
        <f>SUM('Prevalence data'!K244:K248)</f>
        <v>5830869.7716391664</v>
      </c>
      <c r="L111">
        <f>SUM('Prevalence data'!L244:L248)</f>
        <v>1.748763283706646</v>
      </c>
      <c r="M111">
        <f>SUM('Prevalence data'!M244:M248)</f>
        <v>13017.816600665321</v>
      </c>
      <c r="N111">
        <f>SUM('Prevalence data'!N244:N248)</f>
        <v>0.28183238054178761</v>
      </c>
      <c r="O111">
        <f>SUM('Prevalence data'!O244:O248)</f>
        <v>552833.82257295679</v>
      </c>
      <c r="P111">
        <f>SUM('Prevalence data'!P244:P248)</f>
        <v>0.28183052591564522</v>
      </c>
      <c r="Q111">
        <f>SUM('Prevalence data'!Q244:Q248)</f>
        <v>1238612.1012879999</v>
      </c>
      <c r="R111">
        <f>SUM('Prevalence data'!R244:R248)</f>
        <v>0.24493891518499999</v>
      </c>
      <c r="S111">
        <f>SUM('Prevalence data'!S244:S248)</f>
        <v>69371.517396199997</v>
      </c>
      <c r="T111">
        <f>SUM('Prevalence data'!T244:T248)</f>
        <v>8.51991483582E-2</v>
      </c>
      <c r="U111">
        <f>SUM('Prevalence data'!U244:U248)</f>
        <v>622205.33996918472</v>
      </c>
      <c r="V111">
        <f>SUM('Prevalence data'!V244:V248)</f>
        <v>0.2259850153506151</v>
      </c>
      <c r="W111">
        <f>SUM('Prevalence data'!W244:W248)</f>
        <v>1335.780229282251</v>
      </c>
      <c r="X111">
        <f>SUM('Prevalence data'!X244:X248)</f>
        <v>2.910053269155418E-2</v>
      </c>
      <c r="Y111">
        <f>SUM('Prevalence data'!Y244:Y248)</f>
        <v>56084.063384798654</v>
      </c>
      <c r="Z111">
        <f>SUM('Prevalence data'!Z244:Z248)</f>
        <v>2.9100635612527896E-2</v>
      </c>
      <c r="AA111">
        <f>SUM('Prevalence data'!AA244:AA248)</f>
        <v>1069481.4123860002</v>
      </c>
      <c r="AB111">
        <f>SUM('Prevalence data'!AB244:AB248)</f>
        <v>0.19847033914209999</v>
      </c>
      <c r="AC111">
        <f>SUM('Prevalence data'!AC244:AC248)</f>
        <v>96380.778778399996</v>
      </c>
      <c r="AD111">
        <f>SUM('Prevalence data'!AD244:AD248)</f>
        <v>0.11592028572179999</v>
      </c>
      <c r="AE111">
        <f>SUM('Prevalence data'!AE244:AE248)</f>
        <v>152464.8421633401</v>
      </c>
      <c r="AF111">
        <f>SUM('Prevalence data'!AF244:AF248)</f>
        <v>5.3766993429066268E-2</v>
      </c>
    </row>
    <row r="112" spans="1:32">
      <c r="A112" s="30" t="s">
        <v>137</v>
      </c>
      <c r="B112" s="33" t="s">
        <v>14</v>
      </c>
      <c r="C112">
        <f>'Prevalence data'!C249</f>
        <v>6048.3181762438899</v>
      </c>
      <c r="D112">
        <f>'Prevalence data'!D249</f>
        <v>0.15339551770724899</v>
      </c>
      <c r="E112">
        <f>'Prevalence data'!E249</f>
        <v>190823.97492060799</v>
      </c>
      <c r="F112">
        <f>'Prevalence data'!F249</f>
        <v>0.153396172273637</v>
      </c>
      <c r="G112">
        <f>'Prevalence data'!G249</f>
        <v>60721.812929400003</v>
      </c>
      <c r="H112">
        <f>'Prevalence data'!H249</f>
        <v>2.22726739809E-2</v>
      </c>
      <c r="I112">
        <f>'Prevalence data'!I249</f>
        <v>11972.6808029</v>
      </c>
      <c r="J112">
        <f>'Prevalence data'!J249</f>
        <v>2.36539079293E-2</v>
      </c>
      <c r="K112">
        <f>'Prevalence data'!K249</f>
        <v>202796.655723534</v>
      </c>
      <c r="L112">
        <f>'Prevalence data'!L249</f>
        <v>0.11534251479180301</v>
      </c>
      <c r="M112">
        <f>'Prevalence data'!M249</f>
        <v>6097.7332298093897</v>
      </c>
      <c r="N112">
        <f>'Prevalence data'!N249</f>
        <v>0.150738595480055</v>
      </c>
      <c r="O112">
        <f>'Prevalence data'!O249</f>
        <v>192386.607677533</v>
      </c>
      <c r="P112">
        <f>'Prevalence data'!P249</f>
        <v>0.15074200381192901</v>
      </c>
      <c r="Q112">
        <f>'Prevalence data'!Q249</f>
        <v>317168.48995399999</v>
      </c>
      <c r="R112">
        <f>'Prevalence data'!R249</f>
        <v>0.116336920681</v>
      </c>
      <c r="S112">
        <f>'Prevalence data'!S249</f>
        <v>17648.871280700001</v>
      </c>
      <c r="T112">
        <f>'Prevalence data'!T249</f>
        <v>3.4758037830500001E-2</v>
      </c>
      <c r="U112">
        <f>'Prevalence data'!U249</f>
        <v>210035.47895825299</v>
      </c>
      <c r="V112">
        <f>'Prevalence data'!V249</f>
        <v>0.11746240318602399</v>
      </c>
      <c r="W112">
        <f>'Prevalence data'!W249</f>
        <v>551.72765489730705</v>
      </c>
      <c r="X112">
        <f>'Prevalence data'!X249</f>
        <v>1.36365168448842E-2</v>
      </c>
      <c r="Y112">
        <f>'Prevalence data'!Y249</f>
        <v>17407.100502773701</v>
      </c>
      <c r="Z112">
        <f>'Prevalence data'!Z249</f>
        <v>1.3636676092130699E-2</v>
      </c>
      <c r="AA112">
        <f>'Prevalence data'!AA249</f>
        <v>201715.019994</v>
      </c>
      <c r="AB112">
        <f>'Prevalence data'!AB249</f>
        <v>7.3988781303000004E-2</v>
      </c>
      <c r="AC112">
        <f>'Prevalence data'!AC249</f>
        <v>19485.8007942</v>
      </c>
      <c r="AD112">
        <f>'Prevalence data'!AD249</f>
        <v>3.81946221096E-2</v>
      </c>
      <c r="AE112">
        <f>'Prevalence data'!AE249</f>
        <v>36892.901296982003</v>
      </c>
      <c r="AF112">
        <f>'Prevalence data'!AF249</f>
        <v>2.07486118635953E-2</v>
      </c>
    </row>
    <row r="113" spans="1:32">
      <c r="A113" s="30" t="s">
        <v>138</v>
      </c>
      <c r="B113" s="33" t="s">
        <v>98</v>
      </c>
      <c r="C113">
        <f>SUM('Prevalence data'!C250:C253)</f>
        <v>10119.986350041701</v>
      </c>
      <c r="D113">
        <f>SUM('Prevalence data'!D250:D253)</f>
        <v>0.20450881670603627</v>
      </c>
      <c r="E113">
        <f>SUM('Prevalence data'!E250:E253)</f>
        <v>227916.25537620141</v>
      </c>
      <c r="F113">
        <f>SUM('Prevalence data'!F250:F253)</f>
        <v>0.2045186546864603</v>
      </c>
      <c r="G113">
        <f>SUM('Prevalence data'!G250:G253)</f>
        <v>101351.4800597</v>
      </c>
      <c r="H113">
        <f>SUM('Prevalence data'!H250:H253)</f>
        <v>7.0489509183300006E-2</v>
      </c>
      <c r="I113">
        <f>SUM('Prevalence data'!I250:I253)</f>
        <v>18983.863023409998</v>
      </c>
      <c r="J113">
        <f>SUM('Prevalence data'!J250:J253)</f>
        <v>5.4464823890780001E-2</v>
      </c>
      <c r="K113">
        <f>SUM('Prevalence data'!K250:K253)</f>
        <v>246900.11839961397</v>
      </c>
      <c r="L113">
        <f>SUM('Prevalence data'!L250:L253)</f>
        <v>0.16644006865986219</v>
      </c>
      <c r="M113">
        <f>SUM('Prevalence data'!M250:M253)</f>
        <v>49996.99106395564</v>
      </c>
      <c r="N113">
        <f>SUM('Prevalence data'!N250:N253)</f>
        <v>0.94893332234369598</v>
      </c>
      <c r="O113">
        <f>SUM('Prevalence data'!O250:O253)</f>
        <v>976695.96603013994</v>
      </c>
      <c r="P113">
        <f>SUM('Prevalence data'!P250:P253)</f>
        <v>0.94884775799841004</v>
      </c>
      <c r="Q113">
        <f>SUM('Prevalence data'!Q250:Q253)</f>
        <v>1309064.031525</v>
      </c>
      <c r="R113">
        <f>SUM('Prevalence data'!R250:R253)</f>
        <v>1.056809884445</v>
      </c>
      <c r="S113">
        <f>SUM('Prevalence data'!S250:S253)</f>
        <v>78062.704861899998</v>
      </c>
      <c r="T113">
        <f>SUM('Prevalence data'!T250:T253)</f>
        <v>0.24996620049320001</v>
      </c>
      <c r="U113">
        <f>SUM('Prevalence data'!U250:U253)</f>
        <v>1054758.670891982</v>
      </c>
      <c r="V113">
        <f>SUM('Prevalence data'!V250:V253)</f>
        <v>0.78356202703705702</v>
      </c>
      <c r="W113">
        <f>SUM('Prevalence data'!W250:W253)</f>
        <v>4317.0109042219365</v>
      </c>
      <c r="X113">
        <f>SUM('Prevalence data'!X250:X253)</f>
        <v>8.2335973915476007E-2</v>
      </c>
      <c r="Y113">
        <f>SUM('Prevalence data'!Y250:Y253)</f>
        <v>85685.205970728493</v>
      </c>
      <c r="Z113">
        <f>SUM('Prevalence data'!Z250:Z253)</f>
        <v>8.2330282265594704E-2</v>
      </c>
      <c r="AA113">
        <f>SUM('Prevalence data'!AA250:AA253)</f>
        <v>634707.169888</v>
      </c>
      <c r="AB113">
        <f>SUM('Prevalence data'!AB250:AB253)</f>
        <v>0.49513721554500001</v>
      </c>
      <c r="AC113">
        <f>SUM('Prevalence data'!AC250:AC253)</f>
        <v>60312.229790400001</v>
      </c>
      <c r="AD113">
        <f>SUM('Prevalence data'!AD250:AD253)</f>
        <v>0.1860207856586</v>
      </c>
      <c r="AE113">
        <f>SUM('Prevalence data'!AE250:AE253)</f>
        <v>145997.4357610959</v>
      </c>
      <c r="AF113">
        <f>SUM('Prevalence data'!AF250:AF253)</f>
        <v>0.1070040109950184</v>
      </c>
    </row>
    <row r="114" spans="1:32">
      <c r="A114" s="30" t="s">
        <v>139</v>
      </c>
      <c r="B114" s="33" t="s">
        <v>19</v>
      </c>
      <c r="C114">
        <f>'Prevalence data'!C254</f>
        <v>221.1666875132</v>
      </c>
      <c r="D114">
        <f>'Prevalence data'!D254</f>
        <v>2.0557575558643498E-3</v>
      </c>
      <c r="E114">
        <f>'Prevalence data'!E254</f>
        <v>2065.45756612781</v>
      </c>
      <c r="F114">
        <f>'Prevalence data'!F254</f>
        <v>2.2788036367253199E-3</v>
      </c>
      <c r="G114">
        <f>'Prevalence data'!G254</f>
        <v>1999.0576456700001</v>
      </c>
      <c r="H114">
        <f>'Prevalence data'!H254</f>
        <v>2.74454302543E-3</v>
      </c>
      <c r="I114">
        <f>'Prevalence data'!I254</f>
        <v>443.09863422299998</v>
      </c>
      <c r="J114">
        <f>'Prevalence data'!J254</f>
        <v>1.8006181154800001E-3</v>
      </c>
      <c r="K114">
        <f>'Prevalence data'!K254</f>
        <v>2508.55620035117</v>
      </c>
      <c r="L114">
        <f>'Prevalence data'!L254</f>
        <v>2.1724489339318199E-3</v>
      </c>
      <c r="M114">
        <f>'Prevalence data'!M254</f>
        <v>34436.072819626002</v>
      </c>
      <c r="N114">
        <f>'Prevalence data'!N254</f>
        <v>0.31811944955784899</v>
      </c>
      <c r="O114">
        <f>'Prevalence data'!O254</f>
        <v>288877.56587941002</v>
      </c>
      <c r="P114">
        <f>'Prevalence data'!P254</f>
        <v>0.31653449391107302</v>
      </c>
      <c r="Q114">
        <f>'Prevalence data'!Q254</f>
        <v>295605.22416799999</v>
      </c>
      <c r="R114">
        <f>'Prevalence data'!R254</f>
        <v>0.40584184068399998</v>
      </c>
      <c r="S114">
        <f>'Prevalence data'!S254</f>
        <v>19735.260375400001</v>
      </c>
      <c r="T114">
        <f>'Prevalence data'!T254</f>
        <v>7.9879864528200006E-2</v>
      </c>
      <c r="U114">
        <f>'Prevalence data'!U254</f>
        <v>308612.82625478198</v>
      </c>
      <c r="V114">
        <f>'Prevalence data'!V254</f>
        <v>0.26584458385054599</v>
      </c>
      <c r="W114">
        <f>'Prevalence data'!W254</f>
        <v>2188.1107987954401</v>
      </c>
      <c r="X114">
        <f>'Prevalence data'!X254</f>
        <v>2.0216642937269099E-2</v>
      </c>
      <c r="Y114">
        <f>'Prevalence data'!Y254</f>
        <v>18867.471900872399</v>
      </c>
      <c r="Z114">
        <f>'Prevalence data'!Z254</f>
        <v>2.0679626125015699E-2</v>
      </c>
      <c r="AA114">
        <f>'Prevalence data'!AA254</f>
        <v>126021.462484</v>
      </c>
      <c r="AB114">
        <f>'Prevalence data'!AB254</f>
        <v>0.17301717867700001</v>
      </c>
      <c r="AC114">
        <f>'Prevalence data'!AC254</f>
        <v>12077.720111299999</v>
      </c>
      <c r="AD114">
        <f>'Prevalence data'!AD254</f>
        <v>4.87347458156E-2</v>
      </c>
      <c r="AE114">
        <f>'Prevalence data'!AE254</f>
        <v>30945.192012136202</v>
      </c>
      <c r="AF114">
        <f>'Prevalence data'!AF254</f>
        <v>2.6708056739911799E-2</v>
      </c>
    </row>
    <row r="115" spans="1:32">
      <c r="A115" s="30">
        <v>2004</v>
      </c>
      <c r="B115" s="180" t="s">
        <v>36</v>
      </c>
    </row>
    <row r="116" spans="1:32">
      <c r="A116" s="30" t="s">
        <v>133</v>
      </c>
      <c r="B116" s="33" t="s">
        <v>32</v>
      </c>
      <c r="C116">
        <f>SUM('Prevalence data'!C256:C258)</f>
        <v>21231.895145585</v>
      </c>
      <c r="D116">
        <f>SUM('Prevalence data'!D256:D258)</f>
        <v>0.18264897496972249</v>
      </c>
      <c r="E116">
        <f>SUM('Prevalence data'!E256:E258)</f>
        <v>1793646.8677802701</v>
      </c>
      <c r="F116">
        <f>SUM('Prevalence data'!F256:F258)</f>
        <v>0.1826484910673338</v>
      </c>
      <c r="G116">
        <f>SUM('Prevalence data'!G256:G258)</f>
        <v>218330.36738729998</v>
      </c>
      <c r="H116">
        <f>SUM('Prevalence data'!H256:H258)</f>
        <v>1.1974259829039999E-2</v>
      </c>
      <c r="I116">
        <f>SUM('Prevalence data'!I256:I258)</f>
        <v>21600.980081270001</v>
      </c>
      <c r="J116">
        <f>SUM('Prevalence data'!J256:J258)</f>
        <v>1.6269365908210001E-2</v>
      </c>
      <c r="K116">
        <f>SUM('Prevalence data'!K256:K258)</f>
        <v>1815247.8478615789</v>
      </c>
      <c r="L116">
        <f>SUM('Prevalence data'!L256:L258)</f>
        <v>0.1237549991290047</v>
      </c>
      <c r="M116">
        <f>SUM('Prevalence data'!M256:M258)</f>
        <v>1809.4386358060451</v>
      </c>
      <c r="N116">
        <f>SUM('Prevalence data'!N256:N258)</f>
        <v>2.434307510136674E-2</v>
      </c>
      <c r="O116">
        <f>SUM('Prevalence data'!O256:O258)</f>
        <v>151235.54838828099</v>
      </c>
      <c r="P116">
        <f>SUM('Prevalence data'!P256:P258)</f>
        <v>2.4342864876632439E-2</v>
      </c>
      <c r="Q116">
        <f>SUM('Prevalence data'!Q256:Q258)</f>
        <v>309976.0783472</v>
      </c>
      <c r="R116">
        <f>SUM('Prevalence data'!R256:R258)</f>
        <v>1.770303792775E-2</v>
      </c>
      <c r="S116">
        <f>SUM('Prevalence data'!S256:S258)</f>
        <v>22167.966764229997</v>
      </c>
      <c r="T116">
        <f>SUM('Prevalence data'!T256:T258)</f>
        <v>1.644735694492E-2</v>
      </c>
      <c r="U116">
        <f>SUM('Prevalence data'!U256:U258)</f>
        <v>173403.5151525132</v>
      </c>
      <c r="V116">
        <f>SUM('Prevalence data'!V256:V258)</f>
        <v>2.0294630667444302E-2</v>
      </c>
      <c r="W116">
        <f>SUM('Prevalence data'!W256:W258)</f>
        <v>116.5971250627581</v>
      </c>
      <c r="X116">
        <f>SUM('Prevalence data'!X256:X258)</f>
        <v>3.1982665490482972E-3</v>
      </c>
      <c r="Y116">
        <f>SUM('Prevalence data'!Y256:Y258)</f>
        <v>9445.1418171624209</v>
      </c>
      <c r="Z116">
        <f>SUM('Prevalence data'!Z256:Z258)</f>
        <v>3.1980378590129072E-3</v>
      </c>
      <c r="AA116">
        <f>SUM('Prevalence data'!AA256:AA258)</f>
        <v>75402.756522409996</v>
      </c>
      <c r="AB116">
        <f>SUM('Prevalence data'!AB256:AB258)</f>
        <v>4.4902400995136E-3</v>
      </c>
      <c r="AC116">
        <f>SUM('Prevalence data'!AC256:AC258)</f>
        <v>3832.8515612131996</v>
      </c>
      <c r="AD116">
        <f>SUM('Prevalence data'!AD256:AD258)</f>
        <v>2.8651307091002E-3</v>
      </c>
      <c r="AE116">
        <f>SUM('Prevalence data'!AE256:AE258)</f>
        <v>13277.993378380381</v>
      </c>
      <c r="AF116">
        <f>SUM('Prevalence data'!AF256:AF258)</f>
        <v>3.052899717440132E-3</v>
      </c>
    </row>
    <row r="117" spans="1:32">
      <c r="A117" s="30" t="s">
        <v>134</v>
      </c>
      <c r="B117" s="33" t="s">
        <v>33</v>
      </c>
      <c r="C117">
        <f>SUM('Prevalence data'!C259:C260)</f>
        <v>7654.0866012301003</v>
      </c>
      <c r="D117">
        <f>SUM('Prevalence data'!D259:D260)</f>
        <v>0.27228961091977572</v>
      </c>
      <c r="E117">
        <f>SUM('Prevalence data'!E259:E260)</f>
        <v>504504.8470621357</v>
      </c>
      <c r="F117">
        <f>SUM('Prevalence data'!F259:F260)</f>
        <v>0.27224368574714319</v>
      </c>
      <c r="G117">
        <f>SUM('Prevalence data'!G259:G260)</f>
        <v>393386.37090460001</v>
      </c>
      <c r="H117">
        <f>SUM('Prevalence data'!H259:H260)</f>
        <v>3.0383519781299998E-2</v>
      </c>
      <c r="I117">
        <f>SUM('Prevalence data'!I259:I260)</f>
        <v>34733.325241829996</v>
      </c>
      <c r="J117">
        <f>SUM('Prevalence data'!J259:J260)</f>
        <v>2.7230800145860001E-2</v>
      </c>
      <c r="K117">
        <f>SUM('Prevalence data'!K259:K260)</f>
        <v>539238.17230398266</v>
      </c>
      <c r="L117">
        <f>SUM('Prevalence data'!L259:L260)</f>
        <v>0.17119811038751662</v>
      </c>
      <c r="M117">
        <f>SUM('Prevalence data'!M259:M260)</f>
        <v>1171.968110864731</v>
      </c>
      <c r="N117">
        <f>SUM('Prevalence data'!N259:N260)</f>
        <v>4.88057077803861E-2</v>
      </c>
      <c r="O117">
        <f>SUM('Prevalence data'!O259:O260)</f>
        <v>79031.307576180305</v>
      </c>
      <c r="P117">
        <f>SUM('Prevalence data'!P259:P260)</f>
        <v>4.8805119018224701E-2</v>
      </c>
      <c r="Q117">
        <f>SUM('Prevalence data'!Q259:Q260)</f>
        <v>437540.99304800003</v>
      </c>
      <c r="R117">
        <f>SUM('Prevalence data'!R259:R260)</f>
        <v>3.21475698248E-2</v>
      </c>
      <c r="S117">
        <f>SUM('Prevalence data'!S259:S260)</f>
        <v>27105.100113100001</v>
      </c>
      <c r="T117">
        <f>SUM('Prevalence data'!T259:T260)</f>
        <v>2.1080036533169998E-2</v>
      </c>
      <c r="U117">
        <f>SUM('Prevalence data'!U259:U260)</f>
        <v>106136.4076892912</v>
      </c>
      <c r="V117">
        <f>SUM('Prevalence data'!V259:V260)</f>
        <v>3.6437908670666402E-2</v>
      </c>
      <c r="W117">
        <f>SUM('Prevalence data'!W259:W260)</f>
        <v>149.79481111431448</v>
      </c>
      <c r="X117">
        <f>SUM('Prevalence data'!X259:X260)</f>
        <v>6.6549453225552601E-3</v>
      </c>
      <c r="Y117">
        <f>SUM('Prevalence data'!Y259:Y260)</f>
        <v>10209.18586745478</v>
      </c>
      <c r="Z117">
        <f>SUM('Prevalence data'!Z259:Z260)</f>
        <v>6.6536630038076501E-3</v>
      </c>
      <c r="AA117">
        <f>SUM('Prevalence data'!AA259:AA260)</f>
        <v>302465.837275</v>
      </c>
      <c r="AB117">
        <f>SUM('Prevalence data'!AB259:AB260)</f>
        <v>2.2628443435580001E-2</v>
      </c>
      <c r="AC117">
        <f>SUM('Prevalence data'!AC259:AC260)</f>
        <v>19041.75694707</v>
      </c>
      <c r="AD117">
        <f>SUM('Prevalence data'!AD259:AD260)</f>
        <v>1.4809655062849999E-2</v>
      </c>
      <c r="AE117">
        <f>SUM('Prevalence data'!AE259:AE260)</f>
        <v>29250.9428145438</v>
      </c>
      <c r="AF117">
        <f>SUM('Prevalence data'!AF259:AF260)</f>
        <v>1.004329871250456E-2</v>
      </c>
    </row>
    <row r="118" spans="1:32">
      <c r="A118" s="30" t="s">
        <v>135</v>
      </c>
      <c r="B118" s="33" t="s">
        <v>8</v>
      </c>
      <c r="C118">
        <f>'Prevalence data'!C261</f>
        <v>24147.377137360301</v>
      </c>
      <c r="D118">
        <f>'Prevalence data'!D261</f>
        <v>0.50417953075271904</v>
      </c>
      <c r="E118">
        <f>'Prevalence data'!E261</f>
        <v>1460679.3754209301</v>
      </c>
      <c r="F118">
        <f>'Prevalence data'!F261</f>
        <v>0.50418362167993802</v>
      </c>
      <c r="G118">
        <f>'Prevalence data'!G261</f>
        <v>564317.15481700003</v>
      </c>
      <c r="H118">
        <f>'Prevalence data'!H261</f>
        <v>5.1743413826199999E-2</v>
      </c>
      <c r="I118">
        <f>'Prevalence data'!I261</f>
        <v>65667.475997400004</v>
      </c>
      <c r="J118">
        <f>'Prevalence data'!J261</f>
        <v>5.2153047131200003E-2</v>
      </c>
      <c r="K118">
        <f>'Prevalence data'!K261</f>
        <v>1526346.85141828</v>
      </c>
      <c r="L118">
        <f>'Prevalence data'!L261</f>
        <v>0.36564067029929997</v>
      </c>
      <c r="M118">
        <f>'Prevalence data'!M261</f>
        <v>761.10186472583803</v>
      </c>
      <c r="N118">
        <f>'Prevalence data'!N261</f>
        <v>1.6382054610424902E-2</v>
      </c>
      <c r="O118">
        <f>'Prevalence data'!O261</f>
        <v>46038.726727065798</v>
      </c>
      <c r="P118">
        <f>'Prevalence data'!P261</f>
        <v>1.6382022079534202E-2</v>
      </c>
      <c r="Q118">
        <f>'Prevalence data'!Q261</f>
        <v>191174.73528299999</v>
      </c>
      <c r="R118">
        <f>'Prevalence data'!R261</f>
        <v>1.75291765773E-2</v>
      </c>
      <c r="S118">
        <f>'Prevalence data'!S261</f>
        <v>12059.142556299999</v>
      </c>
      <c r="T118">
        <f>'Prevalence data'!T261</f>
        <v>9.5446664850099994E-3</v>
      </c>
      <c r="U118">
        <f>'Prevalence data'!U261</f>
        <v>58097.869283336498</v>
      </c>
      <c r="V118">
        <f>'Prevalence data'!V261</f>
        <v>1.42079361821307E-2</v>
      </c>
      <c r="W118">
        <f>'Prevalence data'!W261</f>
        <v>106.55489027682199</v>
      </c>
      <c r="X118">
        <f>'Prevalence data'!X261</f>
        <v>2.2919677691779802E-3</v>
      </c>
      <c r="Y118">
        <f>'Prevalence data'!Y261</f>
        <v>6445.6960608109202</v>
      </c>
      <c r="Z118">
        <f>'Prevalence data'!Z261</f>
        <v>2.29204719419198E-3</v>
      </c>
      <c r="AA118">
        <f>'Prevalence data'!AA261</f>
        <v>212037.63914399999</v>
      </c>
      <c r="AB118">
        <f>'Prevalence data'!AB261</f>
        <v>1.94421230791E-2</v>
      </c>
      <c r="AC118">
        <f>'Prevalence data'!AC261</f>
        <v>15857.3075008</v>
      </c>
      <c r="AD118">
        <f>'Prevalence data'!AD261</f>
        <v>1.25237890564E-2</v>
      </c>
      <c r="AE118">
        <f>'Prevalence data'!AE261</f>
        <v>22303.0035616475</v>
      </c>
      <c r="AF118">
        <f>'Prevalence data'!AF261</f>
        <v>5.46712486165338E-3</v>
      </c>
    </row>
    <row r="119" spans="1:32">
      <c r="A119" s="30" t="s">
        <v>136</v>
      </c>
      <c r="B119" s="33" t="s">
        <v>77</v>
      </c>
      <c r="C119">
        <f>SUM('Prevalence data'!C262:C266)</f>
        <v>123730.7164139243</v>
      </c>
      <c r="D119">
        <f>SUM('Prevalence data'!D262:D266)</f>
        <v>2.394998988953327</v>
      </c>
      <c r="E119">
        <f>SUM('Prevalence data'!E262:E266)</f>
        <v>5964534.0557153169</v>
      </c>
      <c r="F119">
        <f>SUM('Prevalence data'!F262:F266)</f>
        <v>2.3950040458576258</v>
      </c>
      <c r="G119">
        <f>SUM('Prevalence data'!G262:G266)</f>
        <v>1678654.4713979999</v>
      </c>
      <c r="H119">
        <f>SUM('Prevalence data'!H262:H266)</f>
        <v>0.25130672586550001</v>
      </c>
      <c r="I119">
        <f>SUM('Prevalence data'!I262:I266)</f>
        <v>271992.23502630001</v>
      </c>
      <c r="J119">
        <f>SUM('Prevalence data'!J262:J266)</f>
        <v>0.28692059052969998</v>
      </c>
      <c r="K119">
        <f>SUM('Prevalence data'!K262:K266)</f>
        <v>6236526.2907415805</v>
      </c>
      <c r="L119">
        <f>SUM('Prevalence data'!L262:L266)</f>
        <v>1.8037615408186582</v>
      </c>
      <c r="M119">
        <f>SUM('Prevalence data'!M262:M266)</f>
        <v>12966.547214599472</v>
      </c>
      <c r="N119">
        <f>SUM('Prevalence data'!N262:N266)</f>
        <v>0.2714478957190562</v>
      </c>
      <c r="O119">
        <f>SUM('Prevalence data'!O262:O266)</f>
        <v>550496.62226050964</v>
      </c>
      <c r="P119">
        <f>SUM('Prevalence data'!P262:P266)</f>
        <v>0.27144446111025677</v>
      </c>
      <c r="Q119">
        <f>SUM('Prevalence data'!Q262:Q266)</f>
        <v>1285869.34186</v>
      </c>
      <c r="R119">
        <f>SUM('Prevalence data'!R262:R266)</f>
        <v>0.24498821749949998</v>
      </c>
      <c r="S119">
        <f>SUM('Prevalence data'!S262:S266)</f>
        <v>71981.782457900001</v>
      </c>
      <c r="T119">
        <f>SUM('Prevalence data'!T262:T266)</f>
        <v>8.5538231982900004E-2</v>
      </c>
      <c r="U119">
        <f>SUM('Prevalence data'!U262:U266)</f>
        <v>622478.40471838764</v>
      </c>
      <c r="V119">
        <f>SUM('Prevalence data'!V262:V266)</f>
        <v>0.21858035291070133</v>
      </c>
      <c r="W119">
        <f>SUM('Prevalence data'!W262:W266)</f>
        <v>1341.062809514038</v>
      </c>
      <c r="X119">
        <f>SUM('Prevalence data'!X262:X266)</f>
        <v>2.8277881450561683E-2</v>
      </c>
      <c r="Y119">
        <f>SUM('Prevalence data'!Y262:Y266)</f>
        <v>56259.952100824041</v>
      </c>
      <c r="Z119">
        <f>SUM('Prevalence data'!Z262:Z266)</f>
        <v>2.8277913160072322E-2</v>
      </c>
      <c r="AA119">
        <f>SUM('Prevalence data'!AA262:AA266)</f>
        <v>1108820.371642</v>
      </c>
      <c r="AB119">
        <f>SUM('Prevalence data'!AB262:AB266)</f>
        <v>0.19833620072700001</v>
      </c>
      <c r="AC119">
        <f>SUM('Prevalence data'!AC262:AC266)</f>
        <v>100004.46148890001</v>
      </c>
      <c r="AD119">
        <f>SUM('Prevalence data'!AD262:AD266)</f>
        <v>0.1163410370524</v>
      </c>
      <c r="AE119">
        <f>SUM('Prevalence data'!AE262:AE266)</f>
        <v>156264.41358968022</v>
      </c>
      <c r="AF119">
        <f>SUM('Prevalence data'!AF262:AF266)</f>
        <v>5.3225566105593314E-2</v>
      </c>
    </row>
    <row r="120" spans="1:32">
      <c r="A120" s="30" t="s">
        <v>137</v>
      </c>
      <c r="B120" s="33" t="s">
        <v>14</v>
      </c>
      <c r="C120">
        <f>'Prevalence data'!C267</f>
        <v>6223.0991731599997</v>
      </c>
      <c r="D120">
        <f>'Prevalence data'!D267</f>
        <v>0.15880161494578399</v>
      </c>
      <c r="E120">
        <f>'Prevalence data'!E267</f>
        <v>196339.10055871101</v>
      </c>
      <c r="F120">
        <f>'Prevalence data'!F267</f>
        <v>0.158802601057591</v>
      </c>
      <c r="G120">
        <f>'Prevalence data'!G267</f>
        <v>60415.560001400001</v>
      </c>
      <c r="H120">
        <f>'Prevalence data'!H267</f>
        <v>2.21543454966E-2</v>
      </c>
      <c r="I120">
        <f>'Prevalence data'!I267</f>
        <v>12150.0777127</v>
      </c>
      <c r="J120">
        <f>'Prevalence data'!J267</f>
        <v>2.4134307002300001E-2</v>
      </c>
      <c r="K120">
        <f>'Prevalence data'!K267</f>
        <v>208489.17827141</v>
      </c>
      <c r="L120">
        <f>'Prevalence data'!L267</f>
        <v>0.119282776037334</v>
      </c>
      <c r="M120">
        <f>'Prevalence data'!M267</f>
        <v>5968.8249872440701</v>
      </c>
      <c r="N120">
        <f>'Prevalence data'!N267</f>
        <v>0.14833794410729301</v>
      </c>
      <c r="O120">
        <f>'Prevalence data'!O267</f>
        <v>188319.95362327099</v>
      </c>
      <c r="P120">
        <f>'Prevalence data'!P267</f>
        <v>0.148341344719392</v>
      </c>
      <c r="Q120">
        <f>'Prevalence data'!Q267</f>
        <v>317178.10127599997</v>
      </c>
      <c r="R120">
        <f>'Prevalence data'!R267</f>
        <v>0.11630898466800001</v>
      </c>
      <c r="S120">
        <f>'Prevalence data'!S267</f>
        <v>17610.302832400001</v>
      </c>
      <c r="T120">
        <f>'Prevalence data'!T267</f>
        <v>3.48807811675E-2</v>
      </c>
      <c r="U120">
        <f>'Prevalence data'!U267</f>
        <v>205930.25645568999</v>
      </c>
      <c r="V120">
        <f>'Prevalence data'!V267</f>
        <v>0.11579299419004201</v>
      </c>
      <c r="W120">
        <f>'Prevalence data'!W267</f>
        <v>548.05836629626901</v>
      </c>
      <c r="X120">
        <f>'Prevalence data'!X267</f>
        <v>1.36142577636291E-2</v>
      </c>
      <c r="Y120">
        <f>'Prevalence data'!Y267</f>
        <v>17291.375095781601</v>
      </c>
      <c r="Z120">
        <f>'Prevalence data'!Z267</f>
        <v>1.36144197545692E-2</v>
      </c>
      <c r="AA120">
        <f>'Prevalence data'!AA267</f>
        <v>201320.986833</v>
      </c>
      <c r="AB120">
        <f>'Prevalence data'!AB267</f>
        <v>7.3824267468600005E-2</v>
      </c>
      <c r="AC120">
        <f>'Prevalence data'!AC267</f>
        <v>19437.8089912</v>
      </c>
      <c r="AD120">
        <f>'Prevalence data'!AD267</f>
        <v>3.8320228004199999E-2</v>
      </c>
      <c r="AE120">
        <f>'Prevalence data'!AE267</f>
        <v>36729.184087024303</v>
      </c>
      <c r="AF120">
        <f>'Prevalence data'!AF267</f>
        <v>2.0771773286310601E-2</v>
      </c>
    </row>
    <row r="121" spans="1:32">
      <c r="A121" s="30" t="s">
        <v>138</v>
      </c>
      <c r="B121" s="33" t="s">
        <v>98</v>
      </c>
      <c r="C121">
        <f>SUM('Prevalence data'!C268:C271)</f>
        <v>10355.2419339355</v>
      </c>
      <c r="D121">
        <f>SUM('Prevalence data'!D268:D271)</f>
        <v>0.21070734562519328</v>
      </c>
      <c r="E121">
        <f>SUM('Prevalence data'!E268:E271)</f>
        <v>233435.8119923156</v>
      </c>
      <c r="F121">
        <f>SUM('Prevalence data'!F268:F271)</f>
        <v>0.21071532372688642</v>
      </c>
      <c r="G121">
        <f>SUM('Prevalence data'!G268:G271)</f>
        <v>102105.3523447</v>
      </c>
      <c r="H121">
        <f>SUM('Prevalence data'!H268:H271)</f>
        <v>6.989837893289999E-2</v>
      </c>
      <c r="I121">
        <f>SUM('Prevalence data'!I268:I271)</f>
        <v>19565.628195999998</v>
      </c>
      <c r="J121">
        <f>SUM('Prevalence data'!J268:J271)</f>
        <v>5.5583760427580002E-2</v>
      </c>
      <c r="K121">
        <f>SUM('Prevalence data'!K268:K271)</f>
        <v>253001.4401883134</v>
      </c>
      <c r="L121">
        <f>SUM('Prevalence data'!L268:L271)</f>
        <v>0.17086617774824278</v>
      </c>
      <c r="M121">
        <f>SUM('Prevalence data'!M268:M271)</f>
        <v>48934.621329226444</v>
      </c>
      <c r="N121">
        <f>SUM('Prevalence data'!N268:N271)</f>
        <v>0.93598835163200289</v>
      </c>
      <c r="O121">
        <f>SUM('Prevalence data'!O268:O271)</f>
        <v>956885.0060158011</v>
      </c>
      <c r="P121">
        <f>SUM('Prevalence data'!P268:P271)</f>
        <v>0.935911519868869</v>
      </c>
      <c r="Q121">
        <f>SUM('Prevalence data'!Q268:Q271)</f>
        <v>1331341.903892</v>
      </c>
      <c r="R121">
        <f>SUM('Prevalence data'!R268:R271)</f>
        <v>1.0588386195849999</v>
      </c>
      <c r="S121">
        <f>SUM('Prevalence data'!S268:S271)</f>
        <v>79402.276192999998</v>
      </c>
      <c r="T121">
        <f>SUM('Prevalence data'!T268:T271)</f>
        <v>0.25185036716210002</v>
      </c>
      <c r="U121">
        <f>SUM('Prevalence data'!U268:U271)</f>
        <v>1036287.2822087391</v>
      </c>
      <c r="V121">
        <f>SUM('Prevalence data'!V268:V271)</f>
        <v>0.77194332017459999</v>
      </c>
      <c r="W121">
        <f>SUM('Prevalence data'!W268:W271)</f>
        <v>4325.3145025408458</v>
      </c>
      <c r="X121">
        <f>SUM('Prevalence data'!X268:X271)</f>
        <v>8.3080354531571005E-2</v>
      </c>
      <c r="Y121">
        <f>SUM('Prevalence data'!Y268:Y271)</f>
        <v>85906.749158907711</v>
      </c>
      <c r="Z121">
        <f>SUM('Prevalence data'!Z268:Z271)</f>
        <v>8.3075223127023104E-2</v>
      </c>
      <c r="AA121">
        <f>SUM('Prevalence data'!AA268:AA271)</f>
        <v>645014.61137499998</v>
      </c>
      <c r="AB121">
        <f>SUM('Prevalence data'!AB268:AB271)</f>
        <v>0.49567560428830004</v>
      </c>
      <c r="AC121">
        <f>SUM('Prevalence data'!AC268:AC271)</f>
        <v>61323.734811199996</v>
      </c>
      <c r="AD121">
        <f>SUM('Prevalence data'!AD268:AD271)</f>
        <v>0.18731969689290001</v>
      </c>
      <c r="AE121">
        <f>SUM('Prevalence data'!AE268:AE271)</f>
        <v>147230.4839701548</v>
      </c>
      <c r="AF121">
        <f>SUM('Prevalence data'!AF268:AF271)</f>
        <v>0.10822275739695029</v>
      </c>
    </row>
    <row r="122" spans="1:32">
      <c r="A122" s="30" t="s">
        <v>139</v>
      </c>
      <c r="B122" s="33" t="s">
        <v>19</v>
      </c>
      <c r="C122">
        <f>'Prevalence data'!C272</f>
        <v>228.6394884858</v>
      </c>
      <c r="D122">
        <f>'Prevalence data'!D272</f>
        <v>2.1163914854435998E-3</v>
      </c>
      <c r="E122">
        <f>'Prevalence data'!E272</f>
        <v>2127.71344348301</v>
      </c>
      <c r="F122">
        <f>'Prevalence data'!F272</f>
        <v>2.34613385491986E-3</v>
      </c>
      <c r="G122">
        <f>'Prevalence data'!G272</f>
        <v>2116.4270602900001</v>
      </c>
      <c r="H122">
        <f>'Prevalence data'!H272</f>
        <v>2.8538087032899998E-3</v>
      </c>
      <c r="I122">
        <f>'Prevalence data'!I272</f>
        <v>473.65180796800001</v>
      </c>
      <c r="J122">
        <f>'Prevalence data'!J272</f>
        <v>1.8951541848400001E-3</v>
      </c>
      <c r="K122">
        <f>'Prevalence data'!K272</f>
        <v>2601.3652514512901</v>
      </c>
      <c r="L122">
        <f>'Prevalence data'!L272</f>
        <v>2.2446268743327499E-3</v>
      </c>
      <c r="M122">
        <f>'Prevalence data'!M272</f>
        <v>34047.719058348397</v>
      </c>
      <c r="N122">
        <f>'Prevalence data'!N272</f>
        <v>0.31304486798178599</v>
      </c>
      <c r="O122">
        <f>'Prevalence data'!O272</f>
        <v>284606.952802699</v>
      </c>
      <c r="P122">
        <f>'Prevalence data'!P272</f>
        <v>0.31149150781534501</v>
      </c>
      <c r="Q122">
        <f>'Prevalence data'!Q272</f>
        <v>302607.20876800001</v>
      </c>
      <c r="R122">
        <f>'Prevalence data'!R272</f>
        <v>0.40803815649699998</v>
      </c>
      <c r="S122">
        <f>'Prevalence data'!S272</f>
        <v>20288.574371499999</v>
      </c>
      <c r="T122">
        <f>'Prevalence data'!T272</f>
        <v>8.0934331143699995E-2</v>
      </c>
      <c r="U122">
        <f>'Prevalence data'!U272</f>
        <v>304895.52717418899</v>
      </c>
      <c r="V122">
        <f>'Prevalence data'!V272</f>
        <v>0.261570586126122</v>
      </c>
      <c r="W122">
        <f>'Prevalence data'!W272</f>
        <v>2205.5022512379501</v>
      </c>
      <c r="X122">
        <f>'Prevalence data'!X272</f>
        <v>2.0279622751507399E-2</v>
      </c>
      <c r="Y122">
        <f>'Prevalence data'!Y272</f>
        <v>18961.634889895398</v>
      </c>
      <c r="Z122">
        <f>'Prevalence data'!Z272</f>
        <v>2.0757215802435499E-2</v>
      </c>
      <c r="AA122">
        <f>'Prevalence data'!AA272</f>
        <v>128710.12065</v>
      </c>
      <c r="AB122">
        <f>'Prevalence data'!AB272</f>
        <v>0.173553831198</v>
      </c>
      <c r="AC122">
        <f>'Prevalence data'!AC272</f>
        <v>12342.837370699999</v>
      </c>
      <c r="AD122">
        <f>'Prevalence data'!AD272</f>
        <v>4.9085808611899998E-2</v>
      </c>
      <c r="AE122">
        <f>'Prevalence data'!AE272</f>
        <v>31304.472260618899</v>
      </c>
      <c r="AF122">
        <f>'Prevalence data'!AF272</f>
        <v>2.6910187369942301E-2</v>
      </c>
    </row>
    <row r="123" spans="1:32">
      <c r="A123" s="30">
        <v>2005</v>
      </c>
      <c r="B123" s="180" t="s">
        <v>36</v>
      </c>
    </row>
    <row r="124" spans="1:32">
      <c r="A124" s="30" t="s">
        <v>133</v>
      </c>
      <c r="B124" s="33" t="s">
        <v>32</v>
      </c>
      <c r="C124">
        <f>SUM('Prevalence data'!C274:C276)</f>
        <v>21848.282012616201</v>
      </c>
      <c r="D124">
        <f>SUM('Prevalence data'!D274:D276)</f>
        <v>0.20554941926404172</v>
      </c>
      <c r="E124">
        <f>SUM('Prevalence data'!E274:E276)</f>
        <v>1842292.228147673</v>
      </c>
      <c r="F124">
        <f>SUM('Prevalence data'!F274:F276)</f>
        <v>0.20554863175018118</v>
      </c>
      <c r="G124">
        <f>SUM('Prevalence data'!G274:G276)</f>
        <v>240160.79691400001</v>
      </c>
      <c r="H124">
        <f>SUM('Prevalence data'!H274:H276)</f>
        <v>1.273993004699E-2</v>
      </c>
      <c r="I124">
        <f>SUM('Prevalence data'!I274:I276)</f>
        <v>23236.46604512</v>
      </c>
      <c r="J124">
        <f>SUM('Prevalence data'!J274:J276)</f>
        <v>1.6909332435669999E-2</v>
      </c>
      <c r="K124">
        <f>SUM('Prevalence data'!K274:K276)</f>
        <v>1865528.6941927932</v>
      </c>
      <c r="L124">
        <f>SUM('Prevalence data'!L274:L276)</f>
        <v>0.13519691532110889</v>
      </c>
      <c r="M124">
        <f>SUM('Prevalence data'!M274:M276)</f>
        <v>1758.549094349376</v>
      </c>
      <c r="N124">
        <f>SUM('Prevalence data'!N274:N276)</f>
        <v>2.375151138067598E-2</v>
      </c>
      <c r="O124">
        <f>SUM('Prevalence data'!O274:O276)</f>
        <v>146939.67848611411</v>
      </c>
      <c r="P124">
        <f>SUM('Prevalence data'!P274:P276)</f>
        <v>2.375131770895474E-2</v>
      </c>
      <c r="Q124">
        <f>SUM('Prevalence data'!Q274:Q276)</f>
        <v>322811.9968882</v>
      </c>
      <c r="R124">
        <f>SUM('Prevalence data'!R274:R276)</f>
        <v>1.782346245837E-2</v>
      </c>
      <c r="S124">
        <f>SUM('Prevalence data'!S274:S276)</f>
        <v>23003.41493155</v>
      </c>
      <c r="T124">
        <f>SUM('Prevalence data'!T274:T276)</f>
        <v>1.651027182831E-2</v>
      </c>
      <c r="U124">
        <f>SUM('Prevalence data'!U274:U276)</f>
        <v>169943.09341766001</v>
      </c>
      <c r="V124">
        <f>SUM('Prevalence data'!V274:V276)</f>
        <v>1.9938697799689341E-2</v>
      </c>
      <c r="W124">
        <f>SUM('Prevalence data'!W274:W276)</f>
        <v>114.4267486523469</v>
      </c>
      <c r="X124">
        <f>SUM('Prevalence data'!X274:X276)</f>
        <v>3.1479955893696267E-3</v>
      </c>
      <c r="Y124">
        <f>SUM('Prevalence data'!Y274:Y276)</f>
        <v>9263.5649571546401</v>
      </c>
      <c r="Z124">
        <f>SUM('Prevalence data'!Z274:Z276)</f>
        <v>3.1477714097952508E-3</v>
      </c>
      <c r="AA124">
        <f>SUM('Prevalence data'!AA274:AA276)</f>
        <v>78061.965773620002</v>
      </c>
      <c r="AB124">
        <f>SUM('Prevalence data'!AB274:AB276)</f>
        <v>4.4957381859980997E-3</v>
      </c>
      <c r="AC124">
        <f>SUM('Prevalence data'!AC274:AC276)</f>
        <v>3946.5843151526997</v>
      </c>
      <c r="AD124">
        <f>SUM('Prevalence data'!AD274:AD276)</f>
        <v>2.8564941679619996E-3</v>
      </c>
      <c r="AE124">
        <f>SUM('Prevalence data'!AE274:AE276)</f>
        <v>13210.149272305491</v>
      </c>
      <c r="AF124">
        <f>SUM('Prevalence data'!AF274:AF276)</f>
        <v>3.0196043615552323E-3</v>
      </c>
    </row>
    <row r="125" spans="1:32">
      <c r="A125" s="30" t="s">
        <v>134</v>
      </c>
      <c r="B125" s="33" t="s">
        <v>33</v>
      </c>
      <c r="C125">
        <f>SUM('Prevalence data'!C277:C278)</f>
        <v>7544.0267234180001</v>
      </c>
      <c r="D125">
        <f>SUM('Prevalence data'!D277:D278)</f>
        <v>0.28375846424983758</v>
      </c>
      <c r="E125">
        <f>SUM('Prevalence data'!E277:E278)</f>
        <v>497790.1587443134</v>
      </c>
      <c r="F125">
        <f>SUM('Prevalence data'!F277:F278)</f>
        <v>0.28371487981040372</v>
      </c>
      <c r="G125">
        <f>SUM('Prevalence data'!G277:G278)</f>
        <v>383128.45044039999</v>
      </c>
      <c r="H125">
        <f>SUM('Prevalence data'!H277:H278)</f>
        <v>2.8774896763960001E-2</v>
      </c>
      <c r="I125">
        <f>SUM('Prevalence data'!I277:I278)</f>
        <v>33886.115863760002</v>
      </c>
      <c r="J125">
        <f>SUM('Prevalence data'!J277:J278)</f>
        <v>2.5961691992119999E-2</v>
      </c>
      <c r="K125">
        <f>SUM('Prevalence data'!K277:K278)</f>
        <v>531676.27460805629</v>
      </c>
      <c r="L125">
        <f>SUM('Prevalence data'!L277:L278)</f>
        <v>0.17236287598648209</v>
      </c>
      <c r="M125">
        <f>SUM('Prevalence data'!M277:M278)</f>
        <v>1135.3431547880609</v>
      </c>
      <c r="N125">
        <f>SUM('Prevalence data'!N277:N278)</f>
        <v>4.94684646657979E-2</v>
      </c>
      <c r="O125">
        <f>SUM('Prevalence data'!O277:O278)</f>
        <v>76560.238780014202</v>
      </c>
      <c r="P125">
        <f>SUM('Prevalence data'!P277:P278)</f>
        <v>4.9468717816676694E-2</v>
      </c>
      <c r="Q125">
        <f>SUM('Prevalence data'!Q277:Q278)</f>
        <v>453331.87948500004</v>
      </c>
      <c r="R125">
        <f>SUM('Prevalence data'!R277:R278)</f>
        <v>3.2385080441600003E-2</v>
      </c>
      <c r="S125">
        <f>SUM('Prevalence data'!S277:S278)</f>
        <v>28021.935509700001</v>
      </c>
      <c r="T125">
        <f>SUM('Prevalence data'!T277:T278)</f>
        <v>2.1295907003069998E-2</v>
      </c>
      <c r="U125">
        <f>SUM('Prevalence data'!U277:U278)</f>
        <v>104582.1742897847</v>
      </c>
      <c r="V125">
        <f>SUM('Prevalence data'!V277:V278)</f>
        <v>3.6426498702466004E-2</v>
      </c>
      <c r="W125">
        <f>SUM('Prevalence data'!W277:W278)</f>
        <v>145.85954883539651</v>
      </c>
      <c r="X125">
        <f>SUM('Prevalence data'!X277:X278)</f>
        <v>6.7766113609415302E-3</v>
      </c>
      <c r="Y125">
        <f>SUM('Prevalence data'!Y277:Y278)</f>
        <v>9942.4028054025985</v>
      </c>
      <c r="Z125">
        <f>SUM('Prevalence data'!Z277:Z278)</f>
        <v>6.7754383705258808E-3</v>
      </c>
      <c r="AA125">
        <f>SUM('Prevalence data'!AA277:AA278)</f>
        <v>311661.11185999995</v>
      </c>
      <c r="AB125">
        <f>SUM('Prevalence data'!AB277:AB278)</f>
        <v>2.2679879184239998E-2</v>
      </c>
      <c r="AC125">
        <f>SUM('Prevalence data'!AC277:AC278)</f>
        <v>19623.61519484</v>
      </c>
      <c r="AD125">
        <f>SUM('Prevalence data'!AD277:AD278)</f>
        <v>1.490827622335E-2</v>
      </c>
      <c r="AE125">
        <f>SUM('Prevalence data'!AE277:AE278)</f>
        <v>29566.018000262797</v>
      </c>
      <c r="AF125">
        <f>SUM('Prevalence data'!AF277:AF278)</f>
        <v>1.028976107966395E-2</v>
      </c>
    </row>
    <row r="126" spans="1:32">
      <c r="A126" s="30" t="s">
        <v>135</v>
      </c>
      <c r="B126" s="33" t="s">
        <v>8</v>
      </c>
      <c r="C126">
        <f>'Prevalence data'!C279</f>
        <v>23948.648875665302</v>
      </c>
      <c r="D126">
        <f>'Prevalence data'!D279</f>
        <v>0.51265595942581499</v>
      </c>
      <c r="E126">
        <f>'Prevalence data'!E279</f>
        <v>1448423.15133713</v>
      </c>
      <c r="F126">
        <f>'Prevalence data'!F279</f>
        <v>0.51266009073262697</v>
      </c>
      <c r="G126">
        <f>'Prevalence data'!G279</f>
        <v>563061.01304600004</v>
      </c>
      <c r="H126">
        <f>'Prevalence data'!H279</f>
        <v>5.0199333685599999E-2</v>
      </c>
      <c r="I126">
        <f>'Prevalence data'!I279</f>
        <v>66361.323360800001</v>
      </c>
      <c r="J126">
        <f>'Prevalence data'!J279</f>
        <v>5.1503430792400003E-2</v>
      </c>
      <c r="K126">
        <f>'Prevalence data'!K279</f>
        <v>1514784.47469791</v>
      </c>
      <c r="L126">
        <f>'Prevalence data'!L279</f>
        <v>0.36640416070531401</v>
      </c>
      <c r="M126">
        <f>'Prevalence data'!M279</f>
        <v>741.265421541141</v>
      </c>
      <c r="N126">
        <f>'Prevalence data'!N279</f>
        <v>1.6388926901025801E-2</v>
      </c>
      <c r="O126">
        <f>'Prevalence data'!O279</f>
        <v>44831.420148845697</v>
      </c>
      <c r="P126">
        <f>'Prevalence data'!P279</f>
        <v>1.6388845928981599E-2</v>
      </c>
      <c r="Q126">
        <f>'Prevalence data'!Q279</f>
        <v>197048.81163099999</v>
      </c>
      <c r="R126">
        <f>'Prevalence data'!R279</f>
        <v>1.7567715106200001E-2</v>
      </c>
      <c r="S126">
        <f>'Prevalence data'!S279</f>
        <v>12401.2238039</v>
      </c>
      <c r="T126">
        <f>'Prevalence data'!T279</f>
        <v>9.5919949617300007E-3</v>
      </c>
      <c r="U126">
        <f>'Prevalence data'!U279</f>
        <v>57232.643952706399</v>
      </c>
      <c r="V126">
        <f>'Prevalence data'!V279</f>
        <v>1.41458721061377E-2</v>
      </c>
      <c r="W126">
        <f>'Prevalence data'!W279</f>
        <v>103.212957842381</v>
      </c>
      <c r="X126">
        <f>'Prevalence data'!X279</f>
        <v>2.2800493100257301E-3</v>
      </c>
      <c r="Y126">
        <f>'Prevalence data'!Y279</f>
        <v>6242.5108434472104</v>
      </c>
      <c r="Z126">
        <f>'Prevalence data'!Z279</f>
        <v>2.2801236701169799E-3</v>
      </c>
      <c r="AA126">
        <f>'Prevalence data'!AA279</f>
        <v>218679.20974399999</v>
      </c>
      <c r="AB126">
        <f>'Prevalence data'!AB279</f>
        <v>1.9496155861300001E-2</v>
      </c>
      <c r="AC126">
        <f>'Prevalence data'!AC279</f>
        <v>16374.538019899999</v>
      </c>
      <c r="AD126">
        <f>'Prevalence data'!AD279</f>
        <v>1.26316280936E-2</v>
      </c>
      <c r="AE126">
        <f>'Prevalence data'!AE279</f>
        <v>22617.048863387001</v>
      </c>
      <c r="AF126">
        <f>'Prevalence data'!AF279</f>
        <v>5.6039044259429197E-3</v>
      </c>
    </row>
    <row r="127" spans="1:32">
      <c r="A127" s="30" t="s">
        <v>136</v>
      </c>
      <c r="B127" s="33" t="s">
        <v>77</v>
      </c>
      <c r="C127">
        <f>SUM('Prevalence data'!C280:C284)</f>
        <v>129706.4181270073</v>
      </c>
      <c r="D127">
        <f>SUM('Prevalence data'!D280:D284)</f>
        <v>2.4743845219890517</v>
      </c>
      <c r="E127">
        <f>SUM('Prevalence data'!E280:E284)</f>
        <v>6249169.4971143296</v>
      </c>
      <c r="F127">
        <f>SUM('Prevalence data'!F280:F284)</f>
        <v>2.474391170293964</v>
      </c>
      <c r="G127">
        <f>SUM('Prevalence data'!G280:G284)</f>
        <v>1742990.7809659999</v>
      </c>
      <c r="H127">
        <f>SUM('Prevalence data'!H280:H284)</f>
        <v>0.25272031833770003</v>
      </c>
      <c r="I127">
        <f>SUM('Prevalence data'!I280:I284)</f>
        <v>285565.5494359</v>
      </c>
      <c r="J127">
        <f>SUM('Prevalence data'!J280:J284)</f>
        <v>0.29249447665740003</v>
      </c>
      <c r="K127">
        <f>SUM('Prevalence data'!K280:K284)</f>
        <v>6534735.0465502236</v>
      </c>
      <c r="L127">
        <f>SUM('Prevalence data'!L280:L284)</f>
        <v>1.8556086287146731</v>
      </c>
      <c r="M127">
        <f>SUM('Prevalence data'!M280:M284)</f>
        <v>12738.980108901811</v>
      </c>
      <c r="N127">
        <f>SUM('Prevalence data'!N280:N284)</f>
        <v>0.26515171511026209</v>
      </c>
      <c r="O127">
        <f>SUM('Prevalence data'!O280:O284)</f>
        <v>540972.03607116849</v>
      </c>
      <c r="P127">
        <f>SUM('Prevalence data'!P280:P284)</f>
        <v>0.26515106203331029</v>
      </c>
      <c r="Q127">
        <f>SUM('Prevalence data'!Q280:Q284)</f>
        <v>1328772.3368519999</v>
      </c>
      <c r="R127">
        <f>SUM('Prevalence data'!R280:R284)</f>
        <v>0.24503975543989998</v>
      </c>
      <c r="S127">
        <f>SUM('Prevalence data'!S280:S284)</f>
        <v>74429.996830399992</v>
      </c>
      <c r="T127">
        <f>SUM('Prevalence data'!T280:T284)</f>
        <v>8.5919962788900003E-2</v>
      </c>
      <c r="U127">
        <f>SUM('Prevalence data'!U280:U284)</f>
        <v>615402.03290169081</v>
      </c>
      <c r="V127">
        <f>SUM('Prevalence data'!V280:V284)</f>
        <v>0.2132905309567184</v>
      </c>
      <c r="W127">
        <f>SUM('Prevalence data'!W280:W284)</f>
        <v>1324.447040198758</v>
      </c>
      <c r="X127">
        <f>SUM('Prevalence data'!X280:X284)</f>
        <v>2.7806331873609161E-2</v>
      </c>
      <c r="Y127">
        <f>SUM('Prevalence data'!Y280:Y284)</f>
        <v>55558.125889350078</v>
      </c>
      <c r="Z127">
        <f>SUM('Prevalence data'!Z280:Z284)</f>
        <v>2.7806588946983891E-2</v>
      </c>
      <c r="AA127">
        <f>SUM('Prevalence data'!AA280:AA284)</f>
        <v>1147141.2543890001</v>
      </c>
      <c r="AB127">
        <f>SUM('Prevalence data'!AB280:AB284)</f>
        <v>0.19850166488989998</v>
      </c>
      <c r="AC127">
        <f>SUM('Prevalence data'!AC280:AC284)</f>
        <v>103460.31806179999</v>
      </c>
      <c r="AD127">
        <f>SUM('Prevalence data'!AD280:AD284)</f>
        <v>0.1168850835544</v>
      </c>
      <c r="AE127">
        <f>SUM('Prevalence data'!AE280:AE284)</f>
        <v>159018.44395118271</v>
      </c>
      <c r="AF127">
        <f>SUM('Prevalence data'!AF280:AF284)</f>
        <v>5.3359951338824367E-2</v>
      </c>
    </row>
    <row r="128" spans="1:32">
      <c r="A128" s="30" t="s">
        <v>137</v>
      </c>
      <c r="B128" s="33" t="s">
        <v>14</v>
      </c>
      <c r="C128">
        <f>'Prevalence data'!C285</f>
        <v>6603.4558709181001</v>
      </c>
      <c r="D128">
        <f>'Prevalence data'!D285</f>
        <v>0.16296966119481501</v>
      </c>
      <c r="E128">
        <f>'Prevalence data'!E285</f>
        <v>208338.62981980899</v>
      </c>
      <c r="F128">
        <f>'Prevalence data'!F285</f>
        <v>0.16297093770705301</v>
      </c>
      <c r="G128">
        <f>'Prevalence data'!G285</f>
        <v>62072.449182199998</v>
      </c>
      <c r="H128">
        <f>'Prevalence data'!H285</f>
        <v>2.20005582368E-2</v>
      </c>
      <c r="I128">
        <f>'Prevalence data'!I285</f>
        <v>12620.5915897</v>
      </c>
      <c r="J128">
        <f>'Prevalence data'!J285</f>
        <v>2.43194359147E-2</v>
      </c>
      <c r="K128">
        <f>'Prevalence data'!K285</f>
        <v>220959.221409508</v>
      </c>
      <c r="L128">
        <f>'Prevalence data'!L285</f>
        <v>0.122370839156326</v>
      </c>
      <c r="M128">
        <f>'Prevalence data'!M285</f>
        <v>6056.0576463057096</v>
      </c>
      <c r="N128">
        <f>'Prevalence data'!N285</f>
        <v>0.14547231455612</v>
      </c>
      <c r="O128">
        <f>'Prevalence data'!O285</f>
        <v>191071.02234468699</v>
      </c>
      <c r="P128">
        <f>'Prevalence data'!P285</f>
        <v>0.14547549783613201</v>
      </c>
      <c r="Q128">
        <f>'Prevalence data'!Q285</f>
        <v>327669.97870199999</v>
      </c>
      <c r="R128">
        <f>'Prevalence data'!R285</f>
        <v>0.116137067939</v>
      </c>
      <c r="S128">
        <f>'Prevalence data'!S285</f>
        <v>18200.849291499999</v>
      </c>
      <c r="T128">
        <f>'Prevalence data'!T285</f>
        <v>3.4992126747000002E-2</v>
      </c>
      <c r="U128">
        <f>'Prevalence data'!U285</f>
        <v>209271.87163615401</v>
      </c>
      <c r="V128">
        <f>'Prevalence data'!V285</f>
        <v>0.113865839994572</v>
      </c>
      <c r="W128">
        <f>'Prevalence data'!W285</f>
        <v>564.120294560807</v>
      </c>
      <c r="X128">
        <f>'Prevalence data'!X285</f>
        <v>1.35417786144366E-2</v>
      </c>
      <c r="Y128">
        <f>'Prevalence data'!Y285</f>
        <v>17798.027880699901</v>
      </c>
      <c r="Z128">
        <f>'Prevalence data'!Z285</f>
        <v>1.35419287942177E-2</v>
      </c>
      <c r="AA128">
        <f>'Prevalence data'!AA285</f>
        <v>208076.81112</v>
      </c>
      <c r="AB128">
        <f>'Prevalence data'!AB285</f>
        <v>7.37493160467E-2</v>
      </c>
      <c r="AC128">
        <f>'Prevalence data'!AC285</f>
        <v>20093.672157199999</v>
      </c>
      <c r="AD128">
        <f>'Prevalence data'!AD285</f>
        <v>3.84426299693E-2</v>
      </c>
      <c r="AE128">
        <f>'Prevalence data'!AE285</f>
        <v>37891.700037926203</v>
      </c>
      <c r="AF128">
        <f>'Prevalence data'!AF285</f>
        <v>2.0739287201823501E-2</v>
      </c>
    </row>
    <row r="129" spans="1:32">
      <c r="A129" s="30" t="s">
        <v>138</v>
      </c>
      <c r="B129" s="33" t="s">
        <v>98</v>
      </c>
      <c r="C129">
        <f>SUM('Prevalence data'!C286:C289)</f>
        <v>10337.1838855856</v>
      </c>
      <c r="D129">
        <f>SUM('Prevalence data'!D286:D289)</f>
        <v>0.21395189536526552</v>
      </c>
      <c r="E129">
        <f>SUM('Prevalence data'!E286:E289)</f>
        <v>233025.08862091298</v>
      </c>
      <c r="F129">
        <f>SUM('Prevalence data'!F286:F289)</f>
        <v>0.21395978434929219</v>
      </c>
      <c r="G129">
        <f>SUM('Prevalence data'!G286:G289)</f>
        <v>102205.8638604</v>
      </c>
      <c r="H129">
        <f>SUM('Prevalence data'!H286:H289)</f>
        <v>6.9178279589899999E-2</v>
      </c>
      <c r="I129">
        <f>SUM('Prevalence data'!I286:I289)</f>
        <v>19874.699042290002</v>
      </c>
      <c r="J129">
        <f>SUM('Prevalence data'!J286:J289)</f>
        <v>5.6085530593130005E-2</v>
      </c>
      <c r="K129">
        <f>SUM('Prevalence data'!K286:K289)</f>
        <v>252899.78766319351</v>
      </c>
      <c r="L129">
        <f>SUM('Prevalence data'!L286:L289)</f>
        <v>0.1726912891347242</v>
      </c>
      <c r="M129">
        <f>SUM('Prevalence data'!M286:M289)</f>
        <v>47731.451681241531</v>
      </c>
      <c r="N129">
        <f>SUM('Prevalence data'!N286:N289)</f>
        <v>0.9257640448220199</v>
      </c>
      <c r="O129">
        <f>SUM('Prevalence data'!O286:O289)</f>
        <v>933069.93018518796</v>
      </c>
      <c r="P129">
        <f>SUM('Prevalence data'!P286:P289)</f>
        <v>0.92568389116373795</v>
      </c>
      <c r="Q129">
        <f>SUM('Prevalence data'!Q286:Q289)</f>
        <v>1350459.5385290002</v>
      </c>
      <c r="R129">
        <f>SUM('Prevalence data'!R286:R289)</f>
        <v>1.060212340584</v>
      </c>
      <c r="S129">
        <f>SUM('Prevalence data'!S286:S289)</f>
        <v>80604.8642253</v>
      </c>
      <c r="T129">
        <f>SUM('Prevalence data'!T286:T289)</f>
        <v>0.25330590443419998</v>
      </c>
      <c r="U129">
        <f>SUM('Prevalence data'!U286:U289)</f>
        <v>1013674.794410454</v>
      </c>
      <c r="V129">
        <f>SUM('Prevalence data'!V286:V289)</f>
        <v>0.76155348271270995</v>
      </c>
      <c r="W129">
        <f>SUM('Prevalence data'!W286:W289)</f>
        <v>4288.220729843506</v>
      </c>
      <c r="X129">
        <f>SUM('Prevalence data'!X286:X289)</f>
        <v>8.3473768549348792E-2</v>
      </c>
      <c r="Y129">
        <f>SUM('Prevalence data'!Y286:Y289)</f>
        <v>85117.796497736403</v>
      </c>
      <c r="Z129">
        <f>SUM('Prevalence data'!Z286:Z289)</f>
        <v>8.3467698093251108E-2</v>
      </c>
      <c r="AA129">
        <f>SUM('Prevalence data'!AA286:AA289)</f>
        <v>654373.53389399999</v>
      </c>
      <c r="AB129">
        <f>SUM('Prevalence data'!AB286:AB289)</f>
        <v>0.49673321618720001</v>
      </c>
      <c r="AC129">
        <f>SUM('Prevalence data'!AC286:AC289)</f>
        <v>62231.176360999998</v>
      </c>
      <c r="AD129">
        <f>SUM('Prevalence data'!AD286:AD289)</f>
        <v>0.18849426933410002</v>
      </c>
      <c r="AE129">
        <f>SUM('Prevalence data'!AE286:AE289)</f>
        <v>147348.97285875829</v>
      </c>
      <c r="AF129">
        <f>SUM('Prevalence data'!AF286:AF289)</f>
        <v>0.10927656159505558</v>
      </c>
    </row>
    <row r="130" spans="1:32">
      <c r="A130" s="30" t="s">
        <v>139</v>
      </c>
      <c r="B130" s="33" t="s">
        <v>19</v>
      </c>
      <c r="C130">
        <f>'Prevalence data'!C290</f>
        <v>231.3940906503</v>
      </c>
      <c r="D130">
        <f>'Prevalence data'!D290</f>
        <v>2.1386257044029699E-3</v>
      </c>
      <c r="E130">
        <f>'Prevalence data'!E290</f>
        <v>2145.6733653053602</v>
      </c>
      <c r="F130">
        <f>'Prevalence data'!F290</f>
        <v>2.3714350212415899E-3</v>
      </c>
      <c r="G130">
        <f>'Prevalence data'!G290</f>
        <v>2213.1310763400002</v>
      </c>
      <c r="H130">
        <f>'Prevalence data'!H290</f>
        <v>2.92951672364E-3</v>
      </c>
      <c r="I130">
        <f>'Prevalence data'!I290</f>
        <v>495.16091369899999</v>
      </c>
      <c r="J130">
        <f>'Prevalence data'!J290</f>
        <v>1.9507075784000001E-3</v>
      </c>
      <c r="K130">
        <f>'Prevalence data'!K290</f>
        <v>2640.8342790040701</v>
      </c>
      <c r="L130">
        <f>'Prevalence data'!L290</f>
        <v>2.2746457034730498E-3</v>
      </c>
      <c r="M130">
        <f>'Prevalence data'!M290</f>
        <v>33627.682912442899</v>
      </c>
      <c r="N130">
        <f>'Prevalence data'!N290</f>
        <v>0.30850935866884399</v>
      </c>
      <c r="O130">
        <f>'Prevalence data'!O290</f>
        <v>280068.93895573303</v>
      </c>
      <c r="P130">
        <f>'Prevalence data'!P290</f>
        <v>0.30702966423926198</v>
      </c>
      <c r="Q130">
        <f>'Prevalence data'!Q290</f>
        <v>309679.049986</v>
      </c>
      <c r="R130">
        <f>'Prevalence data'!R290</f>
        <v>0.40992152104899998</v>
      </c>
      <c r="S130">
        <f>'Prevalence data'!S290</f>
        <v>20825.306603100002</v>
      </c>
      <c r="T130">
        <f>'Prevalence data'!T290</f>
        <v>8.1778529049900003E-2</v>
      </c>
      <c r="U130">
        <f>'Prevalence data'!U290</f>
        <v>300894.24555888202</v>
      </c>
      <c r="V130">
        <f>'Prevalence data'!V290</f>
        <v>0.25757650765689699</v>
      </c>
      <c r="W130">
        <f>'Prevalence data'!W290</f>
        <v>2208.2903788352301</v>
      </c>
      <c r="X130">
        <f>'Prevalence data'!X290</f>
        <v>2.0258590088321E-2</v>
      </c>
      <c r="Y130">
        <f>'Prevalence data'!Y290</f>
        <v>18920.401592644699</v>
      </c>
      <c r="Z130">
        <f>'Prevalence data'!Z290</f>
        <v>2.0743367930316701E-2</v>
      </c>
      <c r="AA130">
        <f>'Prevalence data'!AA290</f>
        <v>131690.983672</v>
      </c>
      <c r="AB130">
        <f>'Prevalence data'!AB290</f>
        <v>0.17431908567500001</v>
      </c>
      <c r="AC130">
        <f>'Prevalence data'!AC290</f>
        <v>12637.4498315</v>
      </c>
      <c r="AD130">
        <f>'Prevalence data'!AD290</f>
        <v>4.9477735921E-2</v>
      </c>
      <c r="AE130">
        <f>'Prevalence data'!AE290</f>
        <v>31557.851424130298</v>
      </c>
      <c r="AF130">
        <f>'Prevalence data'!AF290</f>
        <v>2.7071111581651802E-2</v>
      </c>
    </row>
    <row r="131" spans="1:32">
      <c r="A131" s="30">
        <v>2006</v>
      </c>
      <c r="B131" s="180" t="s">
        <v>36</v>
      </c>
    </row>
    <row r="132" spans="1:32">
      <c r="A132" s="30" t="s">
        <v>133</v>
      </c>
      <c r="B132" s="33" t="s">
        <v>32</v>
      </c>
      <c r="C132">
        <f>SUM('Prevalence data'!C292:C294)</f>
        <v>21877.633033989696</v>
      </c>
      <c r="D132">
        <f>SUM('Prevalence data'!D292:D294)</f>
        <v>0.21733797301416041</v>
      </c>
      <c r="E132">
        <f>SUM('Prevalence data'!E292:E294)</f>
        <v>1842358.0942139667</v>
      </c>
      <c r="F132">
        <f>SUM('Prevalence data'!F292:F294)</f>
        <v>0.2173370982790786</v>
      </c>
      <c r="G132">
        <f>SUM('Prevalence data'!G292:G294)</f>
        <v>255659.39373890002</v>
      </c>
      <c r="H132">
        <f>SUM('Prevalence data'!H292:H294)</f>
        <v>1.3120982819089999E-2</v>
      </c>
      <c r="I132">
        <f>SUM('Prevalence data'!I292:I294)</f>
        <v>24553.463866920003</v>
      </c>
      <c r="J132">
        <f>SUM('Prevalence data'!J292:J294)</f>
        <v>1.7245781961509998E-2</v>
      </c>
      <c r="K132">
        <f>SUM('Prevalence data'!K292:K294)</f>
        <v>1866911.5580809037</v>
      </c>
      <c r="L132">
        <f>SUM('Prevalence data'!L292:L294)</f>
        <v>0.14129318190580048</v>
      </c>
      <c r="M132">
        <f>SUM('Prevalence data'!M292:M294)</f>
        <v>1828.9253938406109</v>
      </c>
      <c r="N132">
        <f>SUM('Prevalence data'!N292:N294)</f>
        <v>2.5050600436868499E-2</v>
      </c>
      <c r="O132">
        <f>SUM('Prevalence data'!O292:O294)</f>
        <v>152719.2352202654</v>
      </c>
      <c r="P132">
        <f>SUM('Prevalence data'!P292:P294)</f>
        <v>2.5050404081189012E-2</v>
      </c>
      <c r="Q132">
        <f>SUM('Prevalence data'!Q292:Q294)</f>
        <v>334985.16621749999</v>
      </c>
      <c r="R132">
        <f>SUM('Prevalence data'!R292:R294)</f>
        <v>1.7872206050180001E-2</v>
      </c>
      <c r="S132">
        <f>SUM('Prevalence data'!S292:S294)</f>
        <v>23844.301319359998</v>
      </c>
      <c r="T132">
        <f>SUM('Prevalence data'!T292:T294)</f>
        <v>1.6559984314729999E-2</v>
      </c>
      <c r="U132">
        <f>SUM('Prevalence data'!U292:U294)</f>
        <v>176563.53653961181</v>
      </c>
      <c r="V132">
        <f>SUM('Prevalence data'!V292:V294)</f>
        <v>2.071807568031387E-2</v>
      </c>
      <c r="W132">
        <f>SUM('Prevalence data'!W292:W294)</f>
        <v>119.17484089130599</v>
      </c>
      <c r="X132">
        <f>SUM('Prevalence data'!X292:X294)</f>
        <v>3.299251109161923E-3</v>
      </c>
      <c r="Y132">
        <f>SUM('Prevalence data'!Y292:Y294)</f>
        <v>9638.6641390962614</v>
      </c>
      <c r="Z132">
        <f>SUM('Prevalence data'!Z292:Z294)</f>
        <v>3.2990140922989119E-3</v>
      </c>
      <c r="AA132">
        <f>SUM('Prevalence data'!AA292:AA294)</f>
        <v>80823.093009709992</v>
      </c>
      <c r="AB132">
        <f>SUM('Prevalence data'!AB292:AB294)</f>
        <v>4.5006515718573996E-3</v>
      </c>
      <c r="AC132">
        <f>SUM('Prevalence data'!AC292:AC294)</f>
        <v>4086.4951211525004</v>
      </c>
      <c r="AD132">
        <f>SUM('Prevalence data'!AD292:AD294)</f>
        <v>2.8698775277150998E-3</v>
      </c>
      <c r="AE132">
        <f>SUM('Prevalence data'!AE292:AE294)</f>
        <v>13725.15926024424</v>
      </c>
      <c r="AF132">
        <f>SUM('Prevalence data'!AF292:AF294)</f>
        <v>3.1076817692531761E-3</v>
      </c>
    </row>
    <row r="133" spans="1:32">
      <c r="A133" s="30" t="s">
        <v>134</v>
      </c>
      <c r="B133" s="33" t="s">
        <v>33</v>
      </c>
      <c r="C133">
        <f>SUM('Prevalence data'!C295:C296)</f>
        <v>7499.5926506118894</v>
      </c>
      <c r="D133">
        <f>SUM('Prevalence data'!D295:D296)</f>
        <v>0.28820840176367241</v>
      </c>
      <c r="E133">
        <f>SUM('Prevalence data'!E295:E296)</f>
        <v>495693.83764184837</v>
      </c>
      <c r="F133">
        <f>SUM('Prevalence data'!F295:F296)</f>
        <v>0.28816396113181519</v>
      </c>
      <c r="G133">
        <f>SUM('Prevalence data'!G295:G296)</f>
        <v>379104.19939169998</v>
      </c>
      <c r="H133">
        <f>SUM('Prevalence data'!H295:H296)</f>
        <v>2.7700925464579997E-2</v>
      </c>
      <c r="I133">
        <f>SUM('Prevalence data'!I295:I296)</f>
        <v>33633.448694339997</v>
      </c>
      <c r="J133">
        <f>SUM('Prevalence data'!J295:J296)</f>
        <v>2.5134436227070001E-2</v>
      </c>
      <c r="K133">
        <f>SUM('Prevalence data'!K295:K296)</f>
        <v>529327.28633620939</v>
      </c>
      <c r="L133">
        <f>SUM('Prevalence data'!L295:L296)</f>
        <v>0.1716273343965217</v>
      </c>
      <c r="M133">
        <f>SUM('Prevalence data'!M295:M296)</f>
        <v>1128.0729713541959</v>
      </c>
      <c r="N133">
        <f>SUM('Prevalence data'!N295:N296)</f>
        <v>4.9421223121975097E-2</v>
      </c>
      <c r="O133">
        <f>SUM('Prevalence data'!O295:O296)</f>
        <v>76093.694061497998</v>
      </c>
      <c r="P133">
        <f>SUM('Prevalence data'!P295:P296)</f>
        <v>4.9421569747605198E-2</v>
      </c>
      <c r="Q133">
        <f>SUM('Prevalence data'!Q295:Q296)</f>
        <v>466339.74924199999</v>
      </c>
      <c r="R133">
        <f>SUM('Prevalence data'!R295:R296)</f>
        <v>3.2418579785700001E-2</v>
      </c>
      <c r="S133">
        <f>SUM('Prevalence data'!S295:S296)</f>
        <v>28848.936330600001</v>
      </c>
      <c r="T133">
        <f>SUM('Prevalence data'!T295:T296)</f>
        <v>2.138607128031E-2</v>
      </c>
      <c r="U133">
        <f>SUM('Prevalence data'!U295:U296)</f>
        <v>104942.6303921613</v>
      </c>
      <c r="V133">
        <f>SUM('Prevalence data'!V295:V296)</f>
        <v>3.6253051030659705E-2</v>
      </c>
      <c r="W133">
        <f>SUM('Prevalence data'!W295:W296)</f>
        <v>147.22153315694271</v>
      </c>
      <c r="X133">
        <f>SUM('Prevalence data'!X295:X296)</f>
        <v>6.8621659724340802E-3</v>
      </c>
      <c r="Y133">
        <f>SUM('Prevalence data'!Y295:Y296)</f>
        <v>10039.40723544498</v>
      </c>
      <c r="Z133">
        <f>SUM('Prevalence data'!Z295:Z296)</f>
        <v>6.8609580269355002E-3</v>
      </c>
      <c r="AA133">
        <f>SUM('Prevalence data'!AA295:AA296)</f>
        <v>321365.858053</v>
      </c>
      <c r="AB133">
        <f>SUM('Prevalence data'!AB295:AB296)</f>
        <v>2.2762710840070002E-2</v>
      </c>
      <c r="AC133">
        <f>SUM('Prevalence data'!AC295:AC296)</f>
        <v>20243.392690650002</v>
      </c>
      <c r="AD133">
        <f>SUM('Prevalence data'!AD295:AD296)</f>
        <v>1.501132086504E-2</v>
      </c>
      <c r="AE133">
        <f>SUM('Prevalence data'!AE295:AE296)</f>
        <v>30282.799926049702</v>
      </c>
      <c r="AF133">
        <f>SUM('Prevalence data'!AF295:AF296)</f>
        <v>1.0449937519980541E-2</v>
      </c>
    </row>
    <row r="134" spans="1:32">
      <c r="A134" s="30" t="s">
        <v>135</v>
      </c>
      <c r="B134" s="33" t="s">
        <v>8</v>
      </c>
      <c r="C134">
        <f>'Prevalence data'!C297</f>
        <v>23410.4609654899</v>
      </c>
      <c r="D134">
        <f>'Prevalence data'!D297</f>
        <v>0.50846208243884305</v>
      </c>
      <c r="E134">
        <f>'Prevalence data'!E297</f>
        <v>1415734.25951479</v>
      </c>
      <c r="F134">
        <f>'Prevalence data'!F297</f>
        <v>0.50846208243884305</v>
      </c>
      <c r="G134">
        <f>'Prevalence data'!G297</f>
        <v>558489.23822399997</v>
      </c>
      <c r="H134">
        <f>'Prevalence data'!H297</f>
        <v>4.8469699631E-2</v>
      </c>
      <c r="I134">
        <f>'Prevalence data'!I297</f>
        <v>66346.311200199998</v>
      </c>
      <c r="J134">
        <f>'Prevalence data'!J297</f>
        <v>5.0326571818200001E-2</v>
      </c>
      <c r="K134">
        <f>'Prevalence data'!K297</f>
        <v>1482080.5707149699</v>
      </c>
      <c r="L134">
        <f>'Prevalence data'!L297</f>
        <v>0.35941865747615198</v>
      </c>
      <c r="M134">
        <f>'Prevalence data'!M297</f>
        <v>730.56573251636803</v>
      </c>
      <c r="N134">
        <f>'Prevalence data'!N297</f>
        <v>1.64066023565827E-2</v>
      </c>
      <c r="O134">
        <f>'Prevalence data'!O297</f>
        <v>44180.545520893997</v>
      </c>
      <c r="P134">
        <f>'Prevalence data'!P297</f>
        <v>1.64066023565827E-2</v>
      </c>
      <c r="Q134">
        <f>'Prevalence data'!Q297</f>
        <v>202583.28696600001</v>
      </c>
      <c r="R134">
        <f>'Prevalence data'!R297</f>
        <v>1.7581594287700002E-2</v>
      </c>
      <c r="S134">
        <f>'Prevalence data'!S297</f>
        <v>12768.869188000001</v>
      </c>
      <c r="T134">
        <f>'Prevalence data'!T297</f>
        <v>9.6474507602699999E-3</v>
      </c>
      <c r="U134">
        <f>'Prevalence data'!U297</f>
        <v>56949.414708916898</v>
      </c>
      <c r="V134">
        <f>'Prevalence data'!V297</f>
        <v>1.4117532581527001E-2</v>
      </c>
      <c r="W134">
        <f>'Prevalence data'!W297</f>
        <v>102.50439545726999</v>
      </c>
      <c r="X134">
        <f>'Prevalence data'!X297</f>
        <v>2.3001135094178398E-3</v>
      </c>
      <c r="Y134">
        <f>'Prevalence data'!Y297</f>
        <v>6198.8947852685696</v>
      </c>
      <c r="Z134">
        <f>'Prevalence data'!Z297</f>
        <v>2.3001135094178398E-3</v>
      </c>
      <c r="AA134">
        <f>'Prevalence data'!AA297</f>
        <v>225749.95293999999</v>
      </c>
      <c r="AB134">
        <f>'Prevalence data'!AB297</f>
        <v>1.9592149881600001E-2</v>
      </c>
      <c r="AC134">
        <f>'Prevalence data'!AC297</f>
        <v>16857.2923194</v>
      </c>
      <c r="AD134">
        <f>'Prevalence data'!AD297</f>
        <v>1.27088894608E-2</v>
      </c>
      <c r="AE134">
        <f>'Prevalence data'!AE297</f>
        <v>23056.187104663801</v>
      </c>
      <c r="AF134">
        <f>'Prevalence data'!AF297</f>
        <v>5.7316375729285296E-3</v>
      </c>
    </row>
    <row r="135" spans="1:32">
      <c r="A135" s="30" t="s">
        <v>136</v>
      </c>
      <c r="B135" s="33" t="s">
        <v>77</v>
      </c>
      <c r="C135">
        <f>SUM('Prevalence data'!C298:C302)</f>
        <v>134236.45708462221</v>
      </c>
      <c r="D135">
        <f>SUM('Prevalence data'!D298:D302)</f>
        <v>2.515050140524886</v>
      </c>
      <c r="E135">
        <f>SUM('Prevalence data'!E298:E302)</f>
        <v>6457504.0653733173</v>
      </c>
      <c r="F135">
        <f>SUM('Prevalence data'!F298:F302)</f>
        <v>2.5150622326436509</v>
      </c>
      <c r="G135">
        <f>SUM('Prevalence data'!G298:G302)</f>
        <v>1788562.6998429999</v>
      </c>
      <c r="H135">
        <f>SUM('Prevalence data'!H298:H302)</f>
        <v>0.25169555597109999</v>
      </c>
      <c r="I135">
        <f>SUM('Prevalence data'!I298:I302)</f>
        <v>293551.23886720004</v>
      </c>
      <c r="J135">
        <f>SUM('Prevalence data'!J298:J302)</f>
        <v>0.29267458938950003</v>
      </c>
      <c r="K135">
        <f>SUM('Prevalence data'!K298:K302)</f>
        <v>6751055.3042405006</v>
      </c>
      <c r="L135">
        <f>SUM('Prevalence data'!L298:L302)</f>
        <v>1.8808510587053058</v>
      </c>
      <c r="M135">
        <f>SUM('Prevalence data'!M298:M302)</f>
        <v>12659.421144399021</v>
      </c>
      <c r="N135">
        <f>SUM('Prevalence data'!N298:N302)</f>
        <v>0.25880587261537519</v>
      </c>
      <c r="O135">
        <f>SUM('Prevalence data'!O298:O302)</f>
        <v>537276.64143580478</v>
      </c>
      <c r="P135">
        <f>SUM('Prevalence data'!P298:P302)</f>
        <v>0.25880471272884398</v>
      </c>
      <c r="Q135">
        <f>SUM('Prevalence data'!Q298:Q302)</f>
        <v>1369599.76027</v>
      </c>
      <c r="R135">
        <f>SUM('Prevalence data'!R298:R302)</f>
        <v>0.2449250820468</v>
      </c>
      <c r="S135">
        <f>SUM('Prevalence data'!S298:S302)</f>
        <v>76740.620467699991</v>
      </c>
      <c r="T135">
        <f>SUM('Prevalence data'!T298:T302)</f>
        <v>8.6233802340900001E-2</v>
      </c>
      <c r="U135">
        <f>SUM('Prevalence data'!U298:U302)</f>
        <v>614017.26190347364</v>
      </c>
      <c r="V135">
        <f>SUM('Prevalence data'!V298:V302)</f>
        <v>0.20866009352530621</v>
      </c>
      <c r="W135">
        <f>SUM('Prevalence data'!W298:W302)</f>
        <v>1342.7513423942319</v>
      </c>
      <c r="X135">
        <f>SUM('Prevalence data'!X298:X302)</f>
        <v>2.7701572543475272E-2</v>
      </c>
      <c r="Y135">
        <f>SUM('Prevalence data'!Y298:Y302)</f>
        <v>56281.231654274045</v>
      </c>
      <c r="Z135">
        <f>SUM('Prevalence data'!Z298:Z302)</f>
        <v>2.7701892867674511E-2</v>
      </c>
      <c r="AA135">
        <f>SUM('Prevalence data'!AA298:AA302)</f>
        <v>1187269.3247830002</v>
      </c>
      <c r="AB135">
        <f>SUM('Prevalence data'!AB298:AB302)</f>
        <v>0.19920476835599998</v>
      </c>
      <c r="AC135">
        <f>SUM('Prevalence data'!AC298:AC302)</f>
        <v>107167.9793586</v>
      </c>
      <c r="AD135">
        <f>SUM('Prevalence data'!AD298:AD302)</f>
        <v>0.11784330346459999</v>
      </c>
      <c r="AE135">
        <f>SUM('Prevalence data'!AE298:AE302)</f>
        <v>163449.2110128472</v>
      </c>
      <c r="AF135">
        <f>SUM('Prevalence data'!AF298:AF302)</f>
        <v>5.3699353809104025E-2</v>
      </c>
    </row>
    <row r="136" spans="1:32">
      <c r="A136" s="30" t="s">
        <v>137</v>
      </c>
      <c r="B136" s="33" t="s">
        <v>14</v>
      </c>
      <c r="C136">
        <f>'Prevalence data'!C303</f>
        <v>6778.7302999688</v>
      </c>
      <c r="D136">
        <f>'Prevalence data'!D303</f>
        <v>0.165646869368373</v>
      </c>
      <c r="E136">
        <f>'Prevalence data'!E303</f>
        <v>213870.078224322</v>
      </c>
      <c r="F136">
        <f>'Prevalence data'!F303</f>
        <v>0.165648391760533</v>
      </c>
      <c r="G136">
        <f>'Prevalence data'!G303</f>
        <v>64508.841160399999</v>
      </c>
      <c r="H136">
        <f>'Prevalence data'!H303</f>
        <v>2.1856525499800002E-2</v>
      </c>
      <c r="I136">
        <f>'Prevalence data'!I303</f>
        <v>13180.360789799999</v>
      </c>
      <c r="J136">
        <f>'Prevalence data'!J303</f>
        <v>2.4325059651699999E-2</v>
      </c>
      <c r="K136">
        <f>'Prevalence data'!K303</f>
        <v>227050.439014148</v>
      </c>
      <c r="L136">
        <f>'Prevalence data'!L303</f>
        <v>0.123298049356448</v>
      </c>
      <c r="M136">
        <f>'Prevalence data'!M303</f>
        <v>6067.1005000048099</v>
      </c>
      <c r="N136">
        <f>'Prevalence data'!N303</f>
        <v>0.14424233263994399</v>
      </c>
      <c r="O136">
        <f>'Prevalence data'!O303</f>
        <v>191420.454643365</v>
      </c>
      <c r="P136">
        <f>'Prevalence data'!P303</f>
        <v>0.14424540319895399</v>
      </c>
      <c r="Q136">
        <f>'Prevalence data'!Q303</f>
        <v>342479.42402400001</v>
      </c>
      <c r="R136">
        <f>'Prevalence data'!R303</f>
        <v>0.116036873153</v>
      </c>
      <c r="S136">
        <f>'Prevalence data'!S303</f>
        <v>19075.361681300001</v>
      </c>
      <c r="T136">
        <f>'Prevalence data'!T303</f>
        <v>3.5130277839299999E-2</v>
      </c>
      <c r="U136">
        <f>'Prevalence data'!U303</f>
        <v>210495.81632461899</v>
      </c>
      <c r="V136">
        <f>'Prevalence data'!V303</f>
        <v>0.11230306754250401</v>
      </c>
      <c r="W136">
        <f>'Prevalence data'!W303</f>
        <v>576.70273979773401</v>
      </c>
      <c r="X136">
        <f>'Prevalence data'!X303</f>
        <v>1.37006065365609E-2</v>
      </c>
      <c r="Y136">
        <f>'Prevalence data'!Y303</f>
        <v>18195.121023425399</v>
      </c>
      <c r="Z136">
        <f>'Prevalence data'!Z303</f>
        <v>1.37007641277999E-2</v>
      </c>
      <c r="AA136">
        <f>'Prevalence data'!AA303</f>
        <v>218082.57603500001</v>
      </c>
      <c r="AB136">
        <f>'Prevalence data'!AB303</f>
        <v>7.3889482516900001E-2</v>
      </c>
      <c r="AC136">
        <f>'Prevalence data'!AC303</f>
        <v>21098.592663200001</v>
      </c>
      <c r="AD136">
        <f>'Prevalence data'!AD303</f>
        <v>3.8677101757200003E-2</v>
      </c>
      <c r="AE136">
        <f>'Prevalence data'!AE303</f>
        <v>39293.713686622701</v>
      </c>
      <c r="AF136">
        <f>'Prevalence data'!AF303</f>
        <v>2.1089273559558301E-2</v>
      </c>
    </row>
    <row r="137" spans="1:32">
      <c r="A137" s="30" t="s">
        <v>138</v>
      </c>
      <c r="B137" s="33" t="s">
        <v>98</v>
      </c>
      <c r="C137">
        <f>SUM('Prevalence data'!C304:C307)</f>
        <v>10215.422648719701</v>
      </c>
      <c r="D137">
        <f>SUM('Prevalence data'!D304:D307)</f>
        <v>0.21359856615411432</v>
      </c>
      <c r="E137">
        <f>SUM('Prevalence data'!E304:E307)</f>
        <v>230302.65811639279</v>
      </c>
      <c r="F137">
        <f>SUM('Prevalence data'!F304:F307)</f>
        <v>0.21360516802448232</v>
      </c>
      <c r="G137">
        <f>SUM('Prevalence data'!G304:G307)</f>
        <v>102217.08819499999</v>
      </c>
      <c r="H137">
        <f>SUM('Prevalence data'!H304:H307)</f>
        <v>6.8197813347200001E-2</v>
      </c>
      <c r="I137">
        <f>SUM('Prevalence data'!I304:I307)</f>
        <v>19871.94772516</v>
      </c>
      <c r="J137">
        <f>SUM('Prevalence data'!J304:J307)</f>
        <v>5.5448184985190004E-2</v>
      </c>
      <c r="K137">
        <f>SUM('Prevalence data'!K304:K307)</f>
        <v>250174.60584156297</v>
      </c>
      <c r="L137">
        <f>SUM('Prevalence data'!L304:L307)</f>
        <v>0.17161230861895133</v>
      </c>
      <c r="M137">
        <f>SUM('Prevalence data'!M304:M307)</f>
        <v>46855.287068918042</v>
      </c>
      <c r="N137">
        <f>SUM('Prevalence data'!N304:N307)</f>
        <v>0.91567013154025401</v>
      </c>
      <c r="O137">
        <f>SUM('Prevalence data'!O304:O307)</f>
        <v>915493.20576966205</v>
      </c>
      <c r="P137">
        <f>SUM('Prevalence data'!P304:P307)</f>
        <v>0.91559320981780101</v>
      </c>
      <c r="Q137">
        <f>SUM('Prevalence data'!Q304:Q307)</f>
        <v>1372567.2159780001</v>
      </c>
      <c r="R137">
        <f>SUM('Prevalence data'!R304:R307)</f>
        <v>1.0615102435270001</v>
      </c>
      <c r="S137">
        <f>SUM('Prevalence data'!S304:S307)</f>
        <v>81991.3644317</v>
      </c>
      <c r="T137">
        <f>SUM('Prevalence data'!T304:T307)</f>
        <v>0.25450121619720001</v>
      </c>
      <c r="U137">
        <f>SUM('Prevalence data'!U304:U307)</f>
        <v>997484.57020139997</v>
      </c>
      <c r="V137">
        <f>SUM('Prevalence data'!V304:V307)</f>
        <v>0.75168225285522094</v>
      </c>
      <c r="W137">
        <f>SUM('Prevalence data'!W304:W307)</f>
        <v>4316.0243822152388</v>
      </c>
      <c r="X137">
        <f>SUM('Prevalence data'!X304:X307)</f>
        <v>8.4652592075314892E-2</v>
      </c>
      <c r="Y137">
        <f>SUM('Prevalence data'!Y304:Y307)</f>
        <v>85591.277209313615</v>
      </c>
      <c r="Z137">
        <f>SUM('Prevalence data'!Z304:Z307)</f>
        <v>8.4646215591672E-2</v>
      </c>
      <c r="AA137">
        <f>SUM('Prevalence data'!AA304:AA307)</f>
        <v>667282.41113100003</v>
      </c>
      <c r="AB137">
        <f>SUM('Prevalence data'!AB304:AB307)</f>
        <v>0.49927623540920008</v>
      </c>
      <c r="AC137">
        <f>SUM('Prevalence data'!AC304:AC307)</f>
        <v>63498.365686599995</v>
      </c>
      <c r="AD137">
        <f>SUM('Prevalence data'!AD304:AD307)</f>
        <v>0.19011228222909998</v>
      </c>
      <c r="AE137">
        <f>SUM('Prevalence data'!AE304:AE307)</f>
        <v>149089.6428959175</v>
      </c>
      <c r="AF137">
        <f>SUM('Prevalence data'!AF304:AF307)</f>
        <v>0.11097407372063089</v>
      </c>
    </row>
    <row r="138" spans="1:32">
      <c r="A138" s="30" t="s">
        <v>139</v>
      </c>
      <c r="B138" s="33" t="s">
        <v>19</v>
      </c>
      <c r="C138">
        <f>'Prevalence data'!C308</f>
        <v>232.26214551979999</v>
      </c>
      <c r="D138">
        <f>'Prevalence data'!D308</f>
        <v>2.1356898001681601E-3</v>
      </c>
      <c r="E138">
        <f>'Prevalence data'!E308</f>
        <v>2147.6251608835</v>
      </c>
      <c r="F138">
        <f>'Prevalence data'!F308</f>
        <v>2.3694791757832901E-3</v>
      </c>
      <c r="G138">
        <f>'Prevalence data'!G308</f>
        <v>2290.7975838000002</v>
      </c>
      <c r="H138">
        <f>'Prevalence data'!H308</f>
        <v>2.9759929661500001E-3</v>
      </c>
      <c r="I138">
        <f>'Prevalence data'!I308</f>
        <v>505.12788898700001</v>
      </c>
      <c r="J138">
        <f>'Prevalence data'!J308</f>
        <v>1.9561823075500001E-3</v>
      </c>
      <c r="K138">
        <f>'Prevalence data'!K308</f>
        <v>2652.7530498706001</v>
      </c>
      <c r="L138">
        <f>'Prevalence data'!L308</f>
        <v>2.2728038374467598E-3</v>
      </c>
      <c r="M138">
        <f>'Prevalence data'!M308</f>
        <v>33270.103798253003</v>
      </c>
      <c r="N138">
        <f>'Prevalence data'!N308</f>
        <v>0.30352887166169101</v>
      </c>
      <c r="O138">
        <f>'Prevalence data'!O308</f>
        <v>276185.09481457999</v>
      </c>
      <c r="P138">
        <f>'Prevalence data'!P308</f>
        <v>0.30210123722242799</v>
      </c>
      <c r="Q138">
        <f>'Prevalence data'!Q308</f>
        <v>316987.11960699997</v>
      </c>
      <c r="R138">
        <f>'Prevalence data'!R308</f>
        <v>0.411800445051</v>
      </c>
      <c r="S138">
        <f>'Prevalence data'!S308</f>
        <v>21371.883902900001</v>
      </c>
      <c r="T138">
        <f>'Prevalence data'!T308</f>
        <v>8.250083859E-2</v>
      </c>
      <c r="U138">
        <f>'Prevalence data'!U308</f>
        <v>297556.97871743998</v>
      </c>
      <c r="V138">
        <f>'Prevalence data'!V308</f>
        <v>0.25332347256842802</v>
      </c>
      <c r="W138">
        <f>'Prevalence data'!W308</f>
        <v>2237.88062610626</v>
      </c>
      <c r="X138">
        <f>'Prevalence data'!X308</f>
        <v>2.0413150554065999E-2</v>
      </c>
      <c r="Y138">
        <f>'Prevalence data'!Y308</f>
        <v>19115.907588895199</v>
      </c>
      <c r="Z138">
        <f>'Prevalence data'!Z308</f>
        <v>2.0907765877564301E-2</v>
      </c>
      <c r="AA138">
        <f>'Prevalence data'!AA308</f>
        <v>135204.16954</v>
      </c>
      <c r="AB138">
        <f>'Prevalence data'!AB308</f>
        <v>0.17564479392499999</v>
      </c>
      <c r="AC138">
        <f>'Prevalence data'!AC308</f>
        <v>12986.2887305</v>
      </c>
      <c r="AD138">
        <f>'Prevalence data'!AD308</f>
        <v>4.9985373711200001E-2</v>
      </c>
      <c r="AE138">
        <f>'Prevalence data'!AE308</f>
        <v>32102.196319370501</v>
      </c>
      <c r="AF138">
        <f>'Prevalence data'!AF308</f>
        <v>2.7387279993525301E-2</v>
      </c>
    </row>
    <row r="139" spans="1:32">
      <c r="A139" s="30">
        <v>2007</v>
      </c>
      <c r="B139" s="180" t="s">
        <v>36</v>
      </c>
    </row>
    <row r="140" spans="1:32">
      <c r="A140" s="30" t="s">
        <v>133</v>
      </c>
      <c r="B140" s="33" t="s">
        <v>32</v>
      </c>
      <c r="C140">
        <f>SUM('Prevalence data'!C310:C312)</f>
        <v>22251.953544993001</v>
      </c>
      <c r="D140">
        <f>SUM('Prevalence data'!D310:D312)</f>
        <v>0.22820080500898948</v>
      </c>
      <c r="E140">
        <f>SUM('Prevalence data'!E310:E312)</f>
        <v>1872468.860676093</v>
      </c>
      <c r="F140">
        <f>SUM('Prevalence data'!F310:F312)</f>
        <v>0.22819987889742299</v>
      </c>
      <c r="G140">
        <f>SUM('Prevalence data'!G310:G312)</f>
        <v>265987.20685620001</v>
      </c>
      <c r="H140">
        <f>SUM('Prevalence data'!H310:H312)</f>
        <v>1.322960976881E-2</v>
      </c>
      <c r="I140">
        <f>SUM('Prevalence data'!I310:I312)</f>
        <v>25549.976584399999</v>
      </c>
      <c r="J140">
        <f>SUM('Prevalence data'!J310:J312)</f>
        <v>1.7338283067370001E-2</v>
      </c>
      <c r="K140">
        <f>SUM('Prevalence data'!K310:K312)</f>
        <v>1898018.8372605199</v>
      </c>
      <c r="L140">
        <f>SUM('Prevalence data'!L310:L312)</f>
        <v>0.14709726115037458</v>
      </c>
      <c r="M140">
        <f>SUM('Prevalence data'!M310:M312)</f>
        <v>1829.769495361704</v>
      </c>
      <c r="N140">
        <f>SUM('Prevalence data'!N310:N312)</f>
        <v>2.560981651020116E-2</v>
      </c>
      <c r="O140">
        <f>SUM('Prevalence data'!O310:O312)</f>
        <v>152671.9399600637</v>
      </c>
      <c r="P140">
        <f>SUM('Prevalence data'!P310:P312)</f>
        <v>2.5609624239620273E-2</v>
      </c>
      <c r="Q140">
        <f>SUM('Prevalence data'!Q310:Q312)</f>
        <v>346700.5489313</v>
      </c>
      <c r="R140">
        <f>SUM('Prevalence data'!R310:R312)</f>
        <v>1.787607404308E-2</v>
      </c>
      <c r="S140">
        <f>SUM('Prevalence data'!S310:S312)</f>
        <v>24676.81650117</v>
      </c>
      <c r="T140">
        <f>SUM('Prevalence data'!T310:T312)</f>
        <v>1.6635536975899999E-2</v>
      </c>
      <c r="U140">
        <f>SUM('Prevalence data'!U310:U312)</f>
        <v>177348.75646127161</v>
      </c>
      <c r="V140">
        <f>SUM('Prevalence data'!V310:V312)</f>
        <v>2.1037133991256101E-2</v>
      </c>
      <c r="W140">
        <f>SUM('Prevalence data'!W310:W312)</f>
        <v>119.02179471344951</v>
      </c>
      <c r="X140">
        <f>SUM('Prevalence data'!X310:X312)</f>
        <v>3.3230392244604839E-3</v>
      </c>
      <c r="Y140">
        <f>SUM('Prevalence data'!Y310:Y312)</f>
        <v>9618.4640477265202</v>
      </c>
      <c r="Z140">
        <f>SUM('Prevalence data'!Z310:Z312)</f>
        <v>3.322799806185862E-3</v>
      </c>
      <c r="AA140">
        <f>SUM('Prevalence data'!AA310:AA312)</f>
        <v>83683.290098049998</v>
      </c>
      <c r="AB140">
        <f>SUM('Prevalence data'!AB310:AB312)</f>
        <v>4.5062318104462E-3</v>
      </c>
      <c r="AC140">
        <f>SUM('Prevalence data'!AC310:AC312)</f>
        <v>4227.3935952750999</v>
      </c>
      <c r="AD140">
        <f>SUM('Prevalence data'!AD310:AD312)</f>
        <v>2.888579023089E-3</v>
      </c>
      <c r="AE140">
        <f>SUM('Prevalence data'!AE310:AE312)</f>
        <v>13845.857643001491</v>
      </c>
      <c r="AF140">
        <f>SUM('Prevalence data'!AF310:AF312)</f>
        <v>3.127439344681379E-3</v>
      </c>
    </row>
    <row r="141" spans="1:32">
      <c r="A141" s="30" t="s">
        <v>134</v>
      </c>
      <c r="B141" s="33" t="s">
        <v>33</v>
      </c>
      <c r="C141">
        <f>SUM('Prevalence data'!C313:C314)</f>
        <v>7529.6880256134</v>
      </c>
      <c r="D141">
        <f>SUM('Prevalence data'!D313:D314)</f>
        <v>0.29725678635026487</v>
      </c>
      <c r="E141">
        <f>SUM('Prevalence data'!E313:E314)</f>
        <v>498773.03953554499</v>
      </c>
      <c r="F141">
        <f>SUM('Prevalence data'!F313:F314)</f>
        <v>0.29721330553646913</v>
      </c>
      <c r="G141">
        <f>SUM('Prevalence data'!G313:G314)</f>
        <v>376944.0584791</v>
      </c>
      <c r="H141">
        <f>SUM('Prevalence data'!H313:H314)</f>
        <v>2.68190188909E-2</v>
      </c>
      <c r="I141">
        <f>SUM('Prevalence data'!I313:I314)</f>
        <v>34099.210894620002</v>
      </c>
      <c r="J141">
        <f>SUM('Prevalence data'!J313:J314)</f>
        <v>2.4879495625049999E-2</v>
      </c>
      <c r="K141">
        <f>SUM('Prevalence data'!K313:K314)</f>
        <v>532872.25043015822</v>
      </c>
      <c r="L141">
        <f>SUM('Prevalence data'!L313:L314)</f>
        <v>0.17320770501161942</v>
      </c>
      <c r="M141">
        <f>SUM('Prevalence data'!M313:M314)</f>
        <v>1110.5900387803069</v>
      </c>
      <c r="N141">
        <f>SUM('Prevalence data'!N313:N314)</f>
        <v>4.9078630857343902E-2</v>
      </c>
      <c r="O141">
        <f>SUM('Prevalence data'!O313:O314)</f>
        <v>74939.85607117851</v>
      </c>
      <c r="P141">
        <f>SUM('Prevalence data'!P313:P314)</f>
        <v>4.9079205844127199E-2</v>
      </c>
      <c r="Q141">
        <f>SUM('Prevalence data'!Q313:Q314)</f>
        <v>480359.98062799999</v>
      </c>
      <c r="R141">
        <f>SUM('Prevalence data'!R313:R314)</f>
        <v>3.2508822910199998E-2</v>
      </c>
      <c r="S141">
        <f>SUM('Prevalence data'!S313:S314)</f>
        <v>29706.571470900002</v>
      </c>
      <c r="T141">
        <f>SUM('Prevalence data'!T313:T314)</f>
        <v>2.1479957884669998E-2</v>
      </c>
      <c r="U141">
        <f>SUM('Prevalence data'!U313:U314)</f>
        <v>104646.4275420261</v>
      </c>
      <c r="V141">
        <f>SUM('Prevalence data'!V313:V314)</f>
        <v>3.5905273160502502E-2</v>
      </c>
      <c r="W141">
        <f>SUM('Prevalence data'!W313:W314)</f>
        <v>146.9628239329445</v>
      </c>
      <c r="X141">
        <f>SUM('Prevalence data'!X313:X314)</f>
        <v>6.8918846971186207E-3</v>
      </c>
      <c r="Y141">
        <f>SUM('Prevalence data'!Y313:Y314)</f>
        <v>10026.0889294274</v>
      </c>
      <c r="Z141">
        <f>SUM('Prevalence data'!Z313:Z314)</f>
        <v>6.8907229008901508E-3</v>
      </c>
      <c r="AA141">
        <f>SUM('Prevalence data'!AA313:AA314)</f>
        <v>331606.10797499999</v>
      </c>
      <c r="AB141">
        <f>SUM('Prevalence data'!AB313:AB314)</f>
        <v>2.2878220327979999E-2</v>
      </c>
      <c r="AC141">
        <f>SUM('Prevalence data'!AC313:AC314)</f>
        <v>20881.682168940002</v>
      </c>
      <c r="AD141">
        <f>SUM('Prevalence data'!AD313:AD314)</f>
        <v>1.5100773402230001E-2</v>
      </c>
      <c r="AE141">
        <f>SUM('Prevalence data'!AE313:AE314)</f>
        <v>30907.771098345504</v>
      </c>
      <c r="AF141">
        <f>SUM('Prevalence data'!AF313:AF314)</f>
        <v>1.0587369260508909E-2</v>
      </c>
    </row>
    <row r="142" spans="1:32">
      <c r="A142" s="30" t="s">
        <v>135</v>
      </c>
      <c r="B142" s="33" t="s">
        <v>8</v>
      </c>
      <c r="C142">
        <f>'Prevalence data'!C315</f>
        <v>22698.233750473701</v>
      </c>
      <c r="D142">
        <f>'Prevalence data'!D315</f>
        <v>0.50352230754496097</v>
      </c>
      <c r="E142">
        <f>'Prevalence data'!E315</f>
        <v>1372524.8409577401</v>
      </c>
      <c r="F142">
        <f>'Prevalence data'!F315</f>
        <v>0.50351736425402405</v>
      </c>
      <c r="G142">
        <f>'Prevalence data'!G315</f>
        <v>548107.00876999996</v>
      </c>
      <c r="H142">
        <f>'Prevalence data'!H315</f>
        <v>4.6374163771699999E-2</v>
      </c>
      <c r="I142">
        <f>'Prevalence data'!I315</f>
        <v>64920.493330400001</v>
      </c>
      <c r="J142">
        <f>'Prevalence data'!J315</f>
        <v>4.83078682904E-2</v>
      </c>
      <c r="K142">
        <f>'Prevalence data'!K315</f>
        <v>1437445.33428812</v>
      </c>
      <c r="L142">
        <f>'Prevalence data'!L315</f>
        <v>0.351278774963596</v>
      </c>
      <c r="M142">
        <f>'Prevalence data'!M315</f>
        <v>716.19891245016197</v>
      </c>
      <c r="N142">
        <f>'Prevalence data'!N315</f>
        <v>1.64537754323913E-2</v>
      </c>
      <c r="O142">
        <f>'Prevalence data'!O315</f>
        <v>43308.207303013703</v>
      </c>
      <c r="P142">
        <f>'Prevalence data'!P315</f>
        <v>1.6453929098381399E-2</v>
      </c>
      <c r="Q142">
        <f>'Prevalence data'!Q315</f>
        <v>208384.10610199999</v>
      </c>
      <c r="R142">
        <f>'Prevalence data'!R315</f>
        <v>1.76309119089E-2</v>
      </c>
      <c r="S142">
        <f>'Prevalence data'!S315</f>
        <v>13121.851863</v>
      </c>
      <c r="T142">
        <f>'Prevalence data'!T315</f>
        <v>9.7236872111099992E-3</v>
      </c>
      <c r="U142">
        <f>'Prevalence data'!U315</f>
        <v>56430.059166037703</v>
      </c>
      <c r="V142">
        <f>'Prevalence data'!V315</f>
        <v>1.4109323211668001E-2</v>
      </c>
      <c r="W142">
        <f>'Prevalence data'!W315</f>
        <v>101.226910067554</v>
      </c>
      <c r="X142">
        <f>'Prevalence data'!X315</f>
        <v>2.3240601981133098E-3</v>
      </c>
      <c r="Y142">
        <f>'Prevalence data'!Y315</f>
        <v>6120.8934600659604</v>
      </c>
      <c r="Z142">
        <f>'Prevalence data'!Z315</f>
        <v>2.3239873171418701E-3</v>
      </c>
      <c r="AA142">
        <f>'Prevalence data'!AA315</f>
        <v>233306.024622</v>
      </c>
      <c r="AB142">
        <f>'Prevalence data'!AB315</f>
        <v>1.9739481553199999E-2</v>
      </c>
      <c r="AC142">
        <f>'Prevalence data'!AC315</f>
        <v>17403.293049299999</v>
      </c>
      <c r="AD142">
        <f>'Prevalence data'!AD315</f>
        <v>1.28618525118E-2</v>
      </c>
      <c r="AE142">
        <f>'Prevalence data'!AE315</f>
        <v>23524.186509338699</v>
      </c>
      <c r="AF142">
        <f>'Prevalence data'!AF315</f>
        <v>5.89487682885813E-3</v>
      </c>
    </row>
    <row r="143" spans="1:32">
      <c r="A143" s="30" t="s">
        <v>136</v>
      </c>
      <c r="B143" s="33" t="s">
        <v>77</v>
      </c>
      <c r="C143">
        <f>SUM('Prevalence data'!C316:C320)</f>
        <v>137387.18056658399</v>
      </c>
      <c r="D143">
        <f>SUM('Prevalence data'!D316:D320)</f>
        <v>2.544674790408751</v>
      </c>
      <c r="E143">
        <f>SUM('Prevalence data'!E316:E320)</f>
        <v>6597906.2909917487</v>
      </c>
      <c r="F143">
        <f>SUM('Prevalence data'!F316:F320)</f>
        <v>2.5446886571805343</v>
      </c>
      <c r="G143">
        <f>SUM('Prevalence data'!G316:G320)</f>
        <v>1819697.130745</v>
      </c>
      <c r="H143">
        <f>SUM('Prevalence data'!H316:H320)</f>
        <v>0.2490510613686</v>
      </c>
      <c r="I143">
        <f>SUM('Prevalence data'!I316:I320)</f>
        <v>299260.82858039998</v>
      </c>
      <c r="J143">
        <f>SUM('Prevalence data'!J316:J320)</f>
        <v>0.29108172967539997</v>
      </c>
      <c r="K143">
        <f>SUM('Prevalence data'!K316:K320)</f>
        <v>6897167.1195721058</v>
      </c>
      <c r="L143">
        <f>SUM('Prevalence data'!L316:L320)</f>
        <v>1.895193624828204</v>
      </c>
      <c r="M143">
        <f>SUM('Prevalence data'!M316:M320)</f>
        <v>12571.162792080599</v>
      </c>
      <c r="N143">
        <f>SUM('Prevalence data'!N316:N320)</f>
        <v>0.25342078131971568</v>
      </c>
      <c r="O143">
        <f>SUM('Prevalence data'!O316:O320)</f>
        <v>532972.77619197196</v>
      </c>
      <c r="P143">
        <f>SUM('Prevalence data'!P316:P320)</f>
        <v>0.25341897128581614</v>
      </c>
      <c r="Q143">
        <f>SUM('Prevalence data'!Q316:Q320)</f>
        <v>1410919.034767</v>
      </c>
      <c r="R143">
        <f>SUM('Prevalence data'!R316:R320)</f>
        <v>0.2444205358912</v>
      </c>
      <c r="S143">
        <f>SUM('Prevalence data'!S316:S320)</f>
        <v>79027.545341499994</v>
      </c>
      <c r="T143">
        <f>SUM('Prevalence data'!T316:T320)</f>
        <v>8.6423606296699998E-2</v>
      </c>
      <c r="U143">
        <f>SUM('Prevalence data'!U316:U320)</f>
        <v>612000.32153350022</v>
      </c>
      <c r="V143">
        <f>SUM('Prevalence data'!V316:V320)</f>
        <v>0.20445111166004259</v>
      </c>
      <c r="W143">
        <f>SUM('Prevalence data'!W316:W320)</f>
        <v>1365.140617071108</v>
      </c>
      <c r="X143">
        <f>SUM('Prevalence data'!X316:X320)</f>
        <v>2.777648563514358E-2</v>
      </c>
      <c r="Y143">
        <f>SUM('Prevalence data'!Y316:Y320)</f>
        <v>57146.717838868695</v>
      </c>
      <c r="Z143">
        <f>SUM('Prevalence data'!Z316:Z320)</f>
        <v>2.7776776108205371E-2</v>
      </c>
      <c r="AA143">
        <f>SUM('Prevalence data'!AA316:AA320)</f>
        <v>1233186.724623</v>
      </c>
      <c r="AB143">
        <f>SUM('Prevalence data'!AB316:AB320)</f>
        <v>0.20047275599250003</v>
      </c>
      <c r="AC143">
        <f>SUM('Prevalence data'!AC316:AC320)</f>
        <v>111323.77929910002</v>
      </c>
      <c r="AD143">
        <f>SUM('Prevalence data'!AD316:AD320)</f>
        <v>0.11913459568769999</v>
      </c>
      <c r="AE143">
        <f>SUM('Prevalence data'!AE316:AE320)</f>
        <v>168470.49713810321</v>
      </c>
      <c r="AF143">
        <f>SUM('Prevalence data'!AF316:AF320)</f>
        <v>5.436727002830026E-2</v>
      </c>
    </row>
    <row r="144" spans="1:32">
      <c r="A144" s="30" t="s">
        <v>137</v>
      </c>
      <c r="B144" s="33" t="s">
        <v>14</v>
      </c>
      <c r="C144">
        <f>'Prevalence data'!C321</f>
        <v>6947.3560214930903</v>
      </c>
      <c r="D144">
        <f>'Prevalence data'!D321</f>
        <v>0.167147141766194</v>
      </c>
      <c r="E144">
        <f>'Prevalence data'!E321</f>
        <v>219191.23860217299</v>
      </c>
      <c r="F144">
        <f>'Prevalence data'!F321</f>
        <v>0.167148817603301</v>
      </c>
      <c r="G144">
        <f>'Prevalence data'!G321</f>
        <v>66530.321994900005</v>
      </c>
      <c r="H144">
        <f>'Prevalence data'!H321</f>
        <v>2.17184125821E-2</v>
      </c>
      <c r="I144">
        <f>'Prevalence data'!I321</f>
        <v>13530.1950944</v>
      </c>
      <c r="J144">
        <f>'Prevalence data'!J321</f>
        <v>2.4090324291000002E-2</v>
      </c>
      <c r="K144">
        <f>'Prevalence data'!K321</f>
        <v>232721.43369661699</v>
      </c>
      <c r="L144">
        <f>'Prevalence data'!L321</f>
        <v>0.123689751914472</v>
      </c>
      <c r="M144">
        <f>'Prevalence data'!M321</f>
        <v>6109.7832250239198</v>
      </c>
      <c r="N144">
        <f>'Prevalence data'!N321</f>
        <v>0.14299764510253399</v>
      </c>
      <c r="O144">
        <f>'Prevalence data'!O321</f>
        <v>192767.62316897599</v>
      </c>
      <c r="P144">
        <f>'Prevalence data'!P321</f>
        <v>0.14300052183763801</v>
      </c>
      <c r="Q144">
        <f>'Prevalence data'!Q321</f>
        <v>354896.23178199999</v>
      </c>
      <c r="R144">
        <f>'Prevalence data'!R321</f>
        <v>0.115853687494</v>
      </c>
      <c r="S144">
        <f>'Prevalence data'!S321</f>
        <v>19754.096447799999</v>
      </c>
      <c r="T144">
        <f>'Prevalence data'!T321</f>
        <v>3.51210678766E-2</v>
      </c>
      <c r="U144">
        <f>'Prevalence data'!U321</f>
        <v>212521.71961679499</v>
      </c>
      <c r="V144">
        <f>'Prevalence data'!V321</f>
        <v>0.110977714422287</v>
      </c>
      <c r="W144">
        <f>'Prevalence data'!W321</f>
        <v>594.49703527163797</v>
      </c>
      <c r="X144">
        <f>'Prevalence data'!X321</f>
        <v>1.39033274760224E-2</v>
      </c>
      <c r="Y144">
        <f>'Prevalence data'!Y321</f>
        <v>18756.6070590403</v>
      </c>
      <c r="Z144">
        <f>'Prevalence data'!Z321</f>
        <v>1.3903487774685501E-2</v>
      </c>
      <c r="AA144">
        <f>'Prevalence data'!AA321</f>
        <v>227435.22138999999</v>
      </c>
      <c r="AB144">
        <f>'Prevalence data'!AB321</f>
        <v>7.4244832639599995E-2</v>
      </c>
      <c r="AC144">
        <f>'Prevalence data'!AC321</f>
        <v>21998.310985600001</v>
      </c>
      <c r="AD144">
        <f>'Prevalence data'!AD321</f>
        <v>3.8923168774600003E-2</v>
      </c>
      <c r="AE144">
        <f>'Prevalence data'!AE321</f>
        <v>40754.918044649501</v>
      </c>
      <c r="AF144">
        <f>'Prevalence data'!AF321</f>
        <v>2.1409434918933299E-2</v>
      </c>
    </row>
    <row r="145" spans="1:32">
      <c r="A145" s="30" t="s">
        <v>138</v>
      </c>
      <c r="B145" s="33" t="s">
        <v>98</v>
      </c>
      <c r="C145">
        <f>SUM('Prevalence data'!C322:C325)</f>
        <v>9945.8128259226996</v>
      </c>
      <c r="D145">
        <f>SUM('Prevalence data'!D322:D325)</f>
        <v>0.21101573256754771</v>
      </c>
      <c r="E145">
        <f>SUM('Prevalence data'!E322:E325)</f>
        <v>223889.38216358327</v>
      </c>
      <c r="F145">
        <f>SUM('Prevalence data'!F322:F325)</f>
        <v>0.21102138473335189</v>
      </c>
      <c r="G145">
        <f>SUM('Prevalence data'!G322:G325)</f>
        <v>101818.2948782</v>
      </c>
      <c r="H145">
        <f>SUM('Prevalence data'!H322:H325)</f>
        <v>6.6861344311700002E-2</v>
      </c>
      <c r="I145">
        <f>SUM('Prevalence data'!I322:I325)</f>
        <v>19676.552392849997</v>
      </c>
      <c r="J145">
        <f>SUM('Prevalence data'!J322:J325)</f>
        <v>5.422074737819E-2</v>
      </c>
      <c r="K145">
        <f>SUM('Prevalence data'!K322:K325)</f>
        <v>243565.93455643923</v>
      </c>
      <c r="L145">
        <f>SUM('Prevalence data'!L322:L325)</f>
        <v>0.16853324785945201</v>
      </c>
      <c r="M145">
        <f>SUM('Prevalence data'!M322:M325)</f>
        <v>46199.635276346031</v>
      </c>
      <c r="N145">
        <f>SUM('Prevalence data'!N322:N325)</f>
        <v>0.90942894635176696</v>
      </c>
      <c r="O145">
        <f>SUM('Prevalence data'!O322:O325)</f>
        <v>900650.66045043804</v>
      </c>
      <c r="P145">
        <f>SUM('Prevalence data'!P322:P325)</f>
        <v>0.90935174479687209</v>
      </c>
      <c r="Q145">
        <f>SUM('Prevalence data'!Q322:Q325)</f>
        <v>1396552.660989</v>
      </c>
      <c r="R145">
        <f>SUM('Prevalence data'!R322:R325)</f>
        <v>1.0621052904220001</v>
      </c>
      <c r="S145">
        <f>SUM('Prevalence data'!S322:S325)</f>
        <v>83460.070777500005</v>
      </c>
      <c r="T145">
        <f>SUM('Prevalence data'!T322:T325)</f>
        <v>0.25538124380779997</v>
      </c>
      <c r="U145">
        <f>SUM('Prevalence data'!U322:U325)</f>
        <v>984110.73122799909</v>
      </c>
      <c r="V145">
        <f>SUM('Prevalence data'!V322:V325)</f>
        <v>0.74434023294032414</v>
      </c>
      <c r="W145">
        <f>SUM('Prevalence data'!W322:W325)</f>
        <v>4352.6330989691778</v>
      </c>
      <c r="X145">
        <f>SUM('Prevalence data'!X322:X325)</f>
        <v>8.6006105099995511E-2</v>
      </c>
      <c r="Y145">
        <f>SUM('Prevalence data'!Y322:Y325)</f>
        <v>86117.429998620893</v>
      </c>
      <c r="Z145">
        <f>SUM('Prevalence data'!Z322:Z325)</f>
        <v>8.5999363934272793E-2</v>
      </c>
      <c r="AA145">
        <f>SUM('Prevalence data'!AA322:AA325)</f>
        <v>683907.64575200004</v>
      </c>
      <c r="AB145">
        <f>SUM('Prevalence data'!AB322:AB325)</f>
        <v>0.50352175323109993</v>
      </c>
      <c r="AC145">
        <f>SUM('Prevalence data'!AC322:AC325)</f>
        <v>65111.610372499999</v>
      </c>
      <c r="AD145">
        <f>SUM('Prevalence data'!AD322:AD325)</f>
        <v>0.19230792053690002</v>
      </c>
      <c r="AE145">
        <f>SUM('Prevalence data'!AE322:AE325)</f>
        <v>151229.0403711634</v>
      </c>
      <c r="AF145">
        <f>SUM('Prevalence data'!AF322:AF325)</f>
        <v>0.1130134134360348</v>
      </c>
    </row>
    <row r="146" spans="1:32">
      <c r="A146" s="30" t="s">
        <v>139</v>
      </c>
      <c r="B146" s="33" t="s">
        <v>19</v>
      </c>
      <c r="C146">
        <f>'Prevalence data'!C326</f>
        <v>230.73638662459999</v>
      </c>
      <c r="D146">
        <f>'Prevalence data'!D326</f>
        <v>2.1108875010487898E-3</v>
      </c>
      <c r="E146">
        <f>'Prevalence data'!E326</f>
        <v>2127.2712410570998</v>
      </c>
      <c r="F146">
        <f>'Prevalence data'!F326</f>
        <v>2.3443284499729202E-3</v>
      </c>
      <c r="G146">
        <f>'Prevalence data'!G326</f>
        <v>2364.36733908</v>
      </c>
      <c r="H146">
        <f>'Prevalence data'!H326</f>
        <v>3.0150059639200001E-3</v>
      </c>
      <c r="I146">
        <f>'Prevalence data'!I326</f>
        <v>516.795032612</v>
      </c>
      <c r="J146">
        <f>'Prevalence data'!J326</f>
        <v>1.9671841166699999E-3</v>
      </c>
      <c r="K146">
        <f>'Prevalence data'!K326</f>
        <v>2644.0662736690201</v>
      </c>
      <c r="L146">
        <f>'Prevalence data'!L326</f>
        <v>2.2543023677604702E-3</v>
      </c>
      <c r="M146">
        <f>'Prevalence data'!M326</f>
        <v>33039.057441800098</v>
      </c>
      <c r="N146">
        <f>'Prevalence data'!N326</f>
        <v>0.29981072040783802</v>
      </c>
      <c r="O146">
        <f>'Prevalence data'!O326</f>
        <v>273116.56420751801</v>
      </c>
      <c r="P146">
        <f>'Prevalence data'!P326</f>
        <v>0.29832377950428801</v>
      </c>
      <c r="Q146">
        <f>'Prevalence data'!Q326</f>
        <v>324693.43392400001</v>
      </c>
      <c r="R146">
        <f>'Prevalence data'!R326</f>
        <v>0.41404422608300001</v>
      </c>
      <c r="S146">
        <f>'Prevalence data'!S326</f>
        <v>21952.103801199999</v>
      </c>
      <c r="T146">
        <f>'Prevalence data'!T326</f>
        <v>8.3294102460999997E-2</v>
      </c>
      <c r="U146">
        <f>'Prevalence data'!U326</f>
        <v>295068.66800869099</v>
      </c>
      <c r="V146">
        <f>'Prevalence data'!V326</f>
        <v>0.24997007770028101</v>
      </c>
      <c r="W146">
        <f>'Prevalence data'!W326</f>
        <v>2267.87728612512</v>
      </c>
      <c r="X146">
        <f>'Prevalence data'!X326</f>
        <v>2.05745639495379E-2</v>
      </c>
      <c r="Y146">
        <f>'Prevalence data'!Y326</f>
        <v>19295.257267114299</v>
      </c>
      <c r="Z146">
        <f>'Prevalence data'!Z326</f>
        <v>2.1071414695316398E-2</v>
      </c>
      <c r="AA146">
        <f>'Prevalence data'!AA326</f>
        <v>139279.72950799999</v>
      </c>
      <c r="AB146">
        <f>'Prevalence data'!AB326</f>
        <v>0.177607427939</v>
      </c>
      <c r="AC146">
        <f>'Prevalence data'!AC326</f>
        <v>13396.2389891</v>
      </c>
      <c r="AD146">
        <f>'Prevalence data'!AD326</f>
        <v>5.0682309815700002E-2</v>
      </c>
      <c r="AE146">
        <f>'Prevalence data'!AE326</f>
        <v>32691.496256172501</v>
      </c>
      <c r="AF146">
        <f>'Prevalence data'!AF326</f>
        <v>2.7751856896822399E-2</v>
      </c>
    </row>
    <row r="147" spans="1:32">
      <c r="A147" s="30">
        <v>2008</v>
      </c>
      <c r="B147" s="180" t="s">
        <v>36</v>
      </c>
    </row>
    <row r="148" spans="1:32">
      <c r="A148" s="30" t="s">
        <v>133</v>
      </c>
      <c r="B148" s="33" t="s">
        <v>32</v>
      </c>
      <c r="C148">
        <f>SUM('Prevalence data'!C328:C330)</f>
        <v>19189.380878535289</v>
      </c>
      <c r="D148">
        <f>SUM('Prevalence data'!D328:D330)</f>
        <v>0.2297420374240414</v>
      </c>
      <c r="E148">
        <f>SUM('Prevalence data'!E328:E330)</f>
        <v>1608149.8265947171</v>
      </c>
      <c r="F148">
        <f>SUM('Prevalence data'!F328:F330)</f>
        <v>0.22974101859647461</v>
      </c>
      <c r="G148">
        <f>SUM('Prevalence data'!G328:G330)</f>
        <v>273421.08341860003</v>
      </c>
      <c r="H148">
        <f>SUM('Prevalence data'!H328:H330)</f>
        <v>1.3190586607709999E-2</v>
      </c>
      <c r="I148">
        <f>SUM('Prevalence data'!I328:I330)</f>
        <v>26241.363712869999</v>
      </c>
      <c r="J148">
        <f>SUM('Prevalence data'!J328:J330)</f>
        <v>1.7235128336419998E-2</v>
      </c>
      <c r="K148">
        <f>SUM('Prevalence data'!K328:K330)</f>
        <v>1634391.1903075951</v>
      </c>
      <c r="L148">
        <f>SUM('Prevalence data'!L328:L330)</f>
        <v>0.1447604087502064</v>
      </c>
      <c r="M148">
        <f>SUM('Prevalence data'!M328:M330)</f>
        <v>1752.022225136664</v>
      </c>
      <c r="N148">
        <f>SUM('Prevalence data'!N328:N330)</f>
        <v>2.5176085336529149E-2</v>
      </c>
      <c r="O148">
        <f>SUM('Prevalence data'!O328:O330)</f>
        <v>146027.15997955349</v>
      </c>
      <c r="P148">
        <f>SUM('Prevalence data'!P328:P330)</f>
        <v>2.51759012252427E-2</v>
      </c>
      <c r="Q148">
        <f>SUM('Prevalence data'!Q328:Q330)</f>
        <v>360574.6409227</v>
      </c>
      <c r="R148">
        <f>SUM('Prevalence data'!R328:R330)</f>
        <v>1.7955602174729999E-2</v>
      </c>
      <c r="S148">
        <f>SUM('Prevalence data'!S328:S330)</f>
        <v>25690.763515340001</v>
      </c>
      <c r="T148">
        <f>SUM('Prevalence data'!T328:T330)</f>
        <v>1.6833086800249999E-2</v>
      </c>
      <c r="U148">
        <f>SUM('Prevalence data'!U328:U330)</f>
        <v>171717.92349488521</v>
      </c>
      <c r="V148">
        <f>SUM('Prevalence data'!V328:V330)</f>
        <v>2.0812693232774078E-2</v>
      </c>
      <c r="W148">
        <f>SUM('Prevalence data'!W328:W330)</f>
        <v>114.89242526582029</v>
      </c>
      <c r="X148">
        <f>SUM('Prevalence data'!X328:X330)</f>
        <v>3.247719819083103E-3</v>
      </c>
      <c r="Y148">
        <f>SUM('Prevalence data'!Y328:Y330)</f>
        <v>9272.44403251939</v>
      </c>
      <c r="Z148">
        <f>SUM('Prevalence data'!Z328:Z330)</f>
        <v>3.2474854261128213E-3</v>
      </c>
      <c r="AA148">
        <f>SUM('Prevalence data'!AA328:AA330)</f>
        <v>86696.690882249997</v>
      </c>
      <c r="AB148">
        <f>SUM('Prevalence data'!AB328:AB330)</f>
        <v>4.5135606242062004E-3</v>
      </c>
      <c r="AC148">
        <f>SUM('Prevalence data'!AC328:AC330)</f>
        <v>4386.8027934187003</v>
      </c>
      <c r="AD148">
        <f>SUM('Prevalence data'!AD328:AD330)</f>
        <v>2.9195639442155001E-3</v>
      </c>
      <c r="AE148">
        <f>SUM('Prevalence data'!AE328:AE330)</f>
        <v>13659.24682593627</v>
      </c>
      <c r="AF148">
        <f>SUM('Prevalence data'!AF328:AF330)</f>
        <v>3.1008748410921421E-3</v>
      </c>
    </row>
    <row r="149" spans="1:32">
      <c r="A149" s="30" t="s">
        <v>134</v>
      </c>
      <c r="B149" s="33" t="s">
        <v>33</v>
      </c>
      <c r="C149">
        <f>SUM('Prevalence data'!C331:C332)</f>
        <v>7627.2158154547997</v>
      </c>
      <c r="D149">
        <f>SUM('Prevalence data'!D331:D332)</f>
        <v>0.30663679305679642</v>
      </c>
      <c r="E149">
        <f>SUM('Prevalence data'!E331:E332)</f>
        <v>506418.23035487498</v>
      </c>
      <c r="F149">
        <f>SUM('Prevalence data'!F331:F332)</f>
        <v>0.3065853401151491</v>
      </c>
      <c r="G149">
        <f>SUM('Prevalence data'!G331:G332)</f>
        <v>376542.46977280005</v>
      </c>
      <c r="H149">
        <f>SUM('Prevalence data'!H331:H332)</f>
        <v>2.6088563461350002E-2</v>
      </c>
      <c r="I149">
        <f>SUM('Prevalence data'!I331:I332)</f>
        <v>34864.706793550002</v>
      </c>
      <c r="J149">
        <f>SUM('Prevalence data'!J331:J332)</f>
        <v>2.4817750226959999E-2</v>
      </c>
      <c r="K149">
        <f>SUM('Prevalence data'!K331:K332)</f>
        <v>541282.93714840803</v>
      </c>
      <c r="L149">
        <f>SUM('Prevalence data'!L331:L332)</f>
        <v>0.17550129767459122</v>
      </c>
      <c r="M149">
        <f>SUM('Prevalence data'!M331:M332)</f>
        <v>1080.8148981989789</v>
      </c>
      <c r="N149">
        <f>SUM('Prevalence data'!N331:N332)</f>
        <v>4.7692108626580999E-2</v>
      </c>
      <c r="O149">
        <f>SUM('Prevalence data'!O331:O332)</f>
        <v>72948.695100637895</v>
      </c>
      <c r="P149">
        <f>SUM('Prevalence data'!P331:P332)</f>
        <v>4.7692786820328195E-2</v>
      </c>
      <c r="Q149">
        <f>SUM('Prevalence data'!Q331:Q332)</f>
        <v>495734.85067499999</v>
      </c>
      <c r="R149">
        <f>SUM('Prevalence data'!R331:R332)</f>
        <v>3.2649315962599998E-2</v>
      </c>
      <c r="S149">
        <f>SUM('Prevalence data'!S331:S332)</f>
        <v>30603.9455954</v>
      </c>
      <c r="T149">
        <f>SUM('Prevalence data'!T331:T332)</f>
        <v>2.158368948446E-2</v>
      </c>
      <c r="U149">
        <f>SUM('Prevalence data'!U331:U332)</f>
        <v>103552.64069601899</v>
      </c>
      <c r="V149">
        <f>SUM('Prevalence data'!V331:V332)</f>
        <v>3.5105903084085899E-2</v>
      </c>
      <c r="W149">
        <f>SUM('Prevalence data'!W331:W332)</f>
        <v>144.99394457511659</v>
      </c>
      <c r="X149">
        <f>SUM('Prevalence data'!X331:X332)</f>
        <v>6.7683299925050903E-3</v>
      </c>
      <c r="Y149">
        <f>SUM('Prevalence data'!Y331:Y332)</f>
        <v>9894.8612594047991</v>
      </c>
      <c r="Z149">
        <f>SUM('Prevalence data'!Z331:Z332)</f>
        <v>6.76698100592623E-3</v>
      </c>
      <c r="AA149">
        <f>SUM('Prevalence data'!AA331:AA332)</f>
        <v>342539.55961300002</v>
      </c>
      <c r="AB149">
        <f>SUM('Prevalence data'!AB331:AB332)</f>
        <v>2.3018834247689999E-2</v>
      </c>
      <c r="AC149">
        <f>SUM('Prevalence data'!AC331:AC332)</f>
        <v>21560.337406769999</v>
      </c>
      <c r="AD149">
        <f>SUM('Prevalence data'!AD331:AD332)</f>
        <v>1.521680164134E-2</v>
      </c>
      <c r="AE149">
        <f>SUM('Prevalence data'!AE331:AE332)</f>
        <v>31455.198666185701</v>
      </c>
      <c r="AF149">
        <f>SUM('Prevalence data'!AF331:AF332)</f>
        <v>1.0640193080275201E-2</v>
      </c>
    </row>
    <row r="150" spans="1:32">
      <c r="A150" s="30" t="s">
        <v>135</v>
      </c>
      <c r="B150" s="33" t="s">
        <v>8</v>
      </c>
      <c r="C150">
        <f>'Prevalence data'!C333</f>
        <v>21787.2237526672</v>
      </c>
      <c r="D150">
        <f>'Prevalence data'!D333</f>
        <v>0.49464193382176802</v>
      </c>
      <c r="E150">
        <f>'Prevalence data'!E333</f>
        <v>1317436.4405566701</v>
      </c>
      <c r="F150">
        <f>'Prevalence data'!F333</f>
        <v>0.49463655515187699</v>
      </c>
      <c r="G150">
        <f>'Prevalence data'!G333</f>
        <v>534732.27975300001</v>
      </c>
      <c r="H150">
        <f>'Prevalence data'!H333</f>
        <v>4.4163183803499997E-2</v>
      </c>
      <c r="I150">
        <f>'Prevalence data'!I333</f>
        <v>63199.931730700002</v>
      </c>
      <c r="J150">
        <f>'Prevalence data'!J333</f>
        <v>4.6123757243699999E-2</v>
      </c>
      <c r="K150">
        <f>'Prevalence data'!K333</f>
        <v>1380636.3722874201</v>
      </c>
      <c r="L150">
        <f>'Prevalence data'!L333</f>
        <v>0.34043333734294001</v>
      </c>
      <c r="M150">
        <f>'Prevalence data'!M333</f>
        <v>696.84261805741301</v>
      </c>
      <c r="N150">
        <f>'Prevalence data'!N333</f>
        <v>1.6407489639829499E-2</v>
      </c>
      <c r="O150">
        <f>'Prevalence data'!O333</f>
        <v>42137.830432579198</v>
      </c>
      <c r="P150">
        <f>'Prevalence data'!P333</f>
        <v>1.6407673598253601E-2</v>
      </c>
      <c r="Q150">
        <f>'Prevalence data'!Q333</f>
        <v>213797.88894599999</v>
      </c>
      <c r="R150">
        <f>'Prevalence data'!R333</f>
        <v>1.76574149751E-2</v>
      </c>
      <c r="S150">
        <f>'Prevalence data'!S333</f>
        <v>13470.4734338</v>
      </c>
      <c r="T150">
        <f>'Prevalence data'!T333</f>
        <v>9.7978005914500007E-3</v>
      </c>
      <c r="U150">
        <f>'Prevalence data'!U333</f>
        <v>55608.303866365997</v>
      </c>
      <c r="V150">
        <f>'Prevalence data'!V333</f>
        <v>1.40369479782487E-2</v>
      </c>
      <c r="W150">
        <f>'Prevalence data'!W333</f>
        <v>99.147622191405802</v>
      </c>
      <c r="X150">
        <f>'Prevalence data'!X333</f>
        <v>2.3334303461020902E-3</v>
      </c>
      <c r="Y150">
        <f>'Prevalence data'!Y333</f>
        <v>5995.1679802182898</v>
      </c>
      <c r="Z150">
        <f>'Prevalence data'!Z333</f>
        <v>2.3333577439798902E-3</v>
      </c>
      <c r="AA150">
        <f>'Prevalence data'!AA333</f>
        <v>241248.91411799999</v>
      </c>
      <c r="AB150">
        <f>'Prevalence data'!AB333</f>
        <v>1.9924561313300001E-2</v>
      </c>
      <c r="AC150">
        <f>'Prevalence data'!AC333</f>
        <v>18072.843416</v>
      </c>
      <c r="AD150">
        <f>'Prevalence data'!AD333</f>
        <v>1.31073710942E-2</v>
      </c>
      <c r="AE150">
        <f>'Prevalence data'!AE333</f>
        <v>24068.011396252201</v>
      </c>
      <c r="AF150">
        <f>'Prevalence data'!AF333</f>
        <v>6.0905804955019797E-3</v>
      </c>
    </row>
    <row r="151" spans="1:32">
      <c r="A151" s="30" t="s">
        <v>136</v>
      </c>
      <c r="B151" s="33" t="s">
        <v>77</v>
      </c>
      <c r="C151">
        <f>SUM('Prevalence data'!C334:C338)</f>
        <v>138654.51940774461</v>
      </c>
      <c r="D151">
        <f>SUM('Prevalence data'!D334:D338)</f>
        <v>2.555353758772426</v>
      </c>
      <c r="E151">
        <f>SUM('Prevalence data'!E334:E338)</f>
        <v>6644606.3437422849</v>
      </c>
      <c r="F151">
        <f>SUM('Prevalence data'!F334:F338)</f>
        <v>2.5553733267684811</v>
      </c>
      <c r="G151">
        <f>SUM('Prevalence data'!G334:G338)</f>
        <v>1842248.2032549998</v>
      </c>
      <c r="H151">
        <f>SUM('Prevalence data'!H334:H338)</f>
        <v>0.24561336286669999</v>
      </c>
      <c r="I151">
        <f>SUM('Prevalence data'!I334:I338)</f>
        <v>303219.87514189992</v>
      </c>
      <c r="J151">
        <f>SUM('Prevalence data'!J334:J338)</f>
        <v>0.2882327526765</v>
      </c>
      <c r="K151">
        <f>SUM('Prevalence data'!K334:K338)</f>
        <v>6947826.2188841505</v>
      </c>
      <c r="L151">
        <f>SUM('Prevalence data'!L334:L338)</f>
        <v>1.892905919806547</v>
      </c>
      <c r="M151">
        <f>SUM('Prevalence data'!M334:M338)</f>
        <v>12437.456237544484</v>
      </c>
      <c r="N151">
        <f>SUM('Prevalence data'!N334:N338)</f>
        <v>0.24806485478577012</v>
      </c>
      <c r="O151">
        <f>SUM('Prevalence data'!O334:O338)</f>
        <v>526580.38942475268</v>
      </c>
      <c r="P151">
        <f>SUM('Prevalence data'!P334:P338)</f>
        <v>0.2480641573724085</v>
      </c>
      <c r="Q151">
        <f>SUM('Prevalence data'!Q334:Q338)</f>
        <v>1457054.872248</v>
      </c>
      <c r="R151">
        <f>SUM('Prevalence data'!R334:R338)</f>
        <v>0.2442352838836</v>
      </c>
      <c r="S151">
        <f>SUM('Prevalence data'!S334:S338)</f>
        <v>81662.297024300002</v>
      </c>
      <c r="T151">
        <f>SUM('Prevalence data'!T334:T338)</f>
        <v>8.6833803023999998E-2</v>
      </c>
      <c r="U151">
        <f>SUM('Prevalence data'!U334:U338)</f>
        <v>608242.68644896254</v>
      </c>
      <c r="V151">
        <f>SUM('Prevalence data'!V334:V338)</f>
        <v>0.20018559849778078</v>
      </c>
      <c r="W151">
        <f>SUM('Prevalence data'!W334:W338)</f>
        <v>1381.2119017544451</v>
      </c>
      <c r="X151">
        <f>SUM('Prevalence data'!X334:X338)</f>
        <v>2.779848548867541E-2</v>
      </c>
      <c r="Y151">
        <f>SUM('Prevalence data'!Y334:Y338)</f>
        <v>57731.797316889642</v>
      </c>
      <c r="Z151">
        <f>SUM('Prevalence data'!Z334:Z338)</f>
        <v>2.7799003621639541E-2</v>
      </c>
      <c r="AA151">
        <f>SUM('Prevalence data'!AA334:AA338)</f>
        <v>1284013.9162929999</v>
      </c>
      <c r="AB151">
        <f>SUM('Prevalence data'!AB334:AB338)</f>
        <v>0.20217300711739999</v>
      </c>
      <c r="AC151">
        <f>SUM('Prevalence data'!AC334:AC338)</f>
        <v>116004.33464589999</v>
      </c>
      <c r="AD151">
        <f>SUM('Prevalence data'!AD334:AD338)</f>
        <v>0.1207632589182</v>
      </c>
      <c r="AE151">
        <f>SUM('Prevalence data'!AE334:AE338)</f>
        <v>173736.1319627107</v>
      </c>
      <c r="AF151">
        <f>SUM('Prevalence data'!AF334:AF338)</f>
        <v>5.5213423296611913E-2</v>
      </c>
    </row>
    <row r="152" spans="1:32">
      <c r="A152" s="30" t="s">
        <v>137</v>
      </c>
      <c r="B152" s="33" t="s">
        <v>14</v>
      </c>
      <c r="C152">
        <f>'Prevalence data'!C339</f>
        <v>7063.3372052499199</v>
      </c>
      <c r="D152">
        <f>'Prevalence data'!D339</f>
        <v>0.16780190910322301</v>
      </c>
      <c r="E152">
        <f>'Prevalence data'!E339</f>
        <v>222851.28572139901</v>
      </c>
      <c r="F152">
        <f>'Prevalence data'!F339</f>
        <v>0.16780367270892799</v>
      </c>
      <c r="G152">
        <f>'Prevalence data'!G339</f>
        <v>68597.018899899995</v>
      </c>
      <c r="H152">
        <f>'Prevalence data'!H339</f>
        <v>2.1602161974899999E-2</v>
      </c>
      <c r="I152">
        <f>'Prevalence data'!I339</f>
        <v>13866.177631500001</v>
      </c>
      <c r="J152">
        <f>'Prevalence data'!J339</f>
        <v>2.3855635453199998E-2</v>
      </c>
      <c r="K152">
        <f>'Prevalence data'!K339</f>
        <v>236717.463352855</v>
      </c>
      <c r="L152">
        <f>'Prevalence data'!L339</f>
        <v>0.123411424622603</v>
      </c>
      <c r="M152">
        <f>'Prevalence data'!M339</f>
        <v>6101.2303437768196</v>
      </c>
      <c r="N152">
        <f>'Prevalence data'!N339</f>
        <v>0.141033793114933</v>
      </c>
      <c r="O152">
        <f>'Prevalence data'!O339</f>
        <v>192498.064848276</v>
      </c>
      <c r="P152">
        <f>'Prevalence data'!P339</f>
        <v>0.14103638712760999</v>
      </c>
      <c r="Q152">
        <f>'Prevalence data'!Q339</f>
        <v>366740.63527700002</v>
      </c>
      <c r="R152">
        <f>'Prevalence data'!R339</f>
        <v>0.115491814735</v>
      </c>
      <c r="S152">
        <f>'Prevalence data'!S339</f>
        <v>20438.386170599999</v>
      </c>
      <c r="T152">
        <f>'Prevalence data'!T339</f>
        <v>3.5101450448300001E-2</v>
      </c>
      <c r="U152">
        <f>'Prevalence data'!U339</f>
        <v>212936.451018917</v>
      </c>
      <c r="V152">
        <f>'Prevalence data'!V339</f>
        <v>0.109101257398718</v>
      </c>
      <c r="W152">
        <f>'Prevalence data'!W339</f>
        <v>606.39255181375097</v>
      </c>
      <c r="X152">
        <f>'Prevalence data'!X339</f>
        <v>1.4007168916146E-2</v>
      </c>
      <c r="Y152">
        <f>'Prevalence data'!Y339</f>
        <v>19131.971783096</v>
      </c>
      <c r="Z152">
        <f>'Prevalence data'!Z339</f>
        <v>1.40073270135648E-2</v>
      </c>
      <c r="AA152">
        <f>'Prevalence data'!AA339</f>
        <v>237411.46129499999</v>
      </c>
      <c r="AB152">
        <f>'Prevalence data'!AB339</f>
        <v>7.4764223239099994E-2</v>
      </c>
      <c r="AC152">
        <f>'Prevalence data'!AC339</f>
        <v>22976.338613799999</v>
      </c>
      <c r="AD152">
        <f>'Prevalence data'!AD339</f>
        <v>3.9268241281699999E-2</v>
      </c>
      <c r="AE152">
        <f>'Prevalence data'!AE339</f>
        <v>42108.310396926499</v>
      </c>
      <c r="AF152">
        <f>'Prevalence data'!AF339</f>
        <v>2.17032192947735E-2</v>
      </c>
    </row>
    <row r="153" spans="1:32">
      <c r="A153" s="30" t="s">
        <v>138</v>
      </c>
      <c r="B153" s="33" t="s">
        <v>98</v>
      </c>
      <c r="C153">
        <f>SUM('Prevalence data'!C340:C343)</f>
        <v>9668.6190209093984</v>
      </c>
      <c r="D153">
        <f>SUM('Prevalence data'!D340:D343)</f>
        <v>0.2074328834549766</v>
      </c>
      <c r="E153">
        <f>SUM('Prevalence data'!E340:E343)</f>
        <v>217417.5628817293</v>
      </c>
      <c r="F153">
        <f>SUM('Prevalence data'!F340:F343)</f>
        <v>0.20743892817453291</v>
      </c>
      <c r="G153">
        <f>SUM('Prevalence data'!G340:G343)</f>
        <v>101166.74629010001</v>
      </c>
      <c r="H153">
        <f>SUM('Prevalence data'!H340:H343)</f>
        <v>6.5434934363899994E-2</v>
      </c>
      <c r="I153">
        <f>SUM('Prevalence data'!I340:I343)</f>
        <v>19283.529951799999</v>
      </c>
      <c r="J153">
        <f>SUM('Prevalence data'!J340:J343)</f>
        <v>5.2500567291549997E-2</v>
      </c>
      <c r="K153">
        <f>SUM('Prevalence data'!K340:K343)</f>
        <v>236701.092833523</v>
      </c>
      <c r="L153">
        <f>SUM('Prevalence data'!L340:L343)</f>
        <v>0.1647691851299066</v>
      </c>
      <c r="M153">
        <f>SUM('Prevalence data'!M340:M343)</f>
        <v>45500.494805805451</v>
      </c>
      <c r="N153">
        <f>SUM('Prevalence data'!N340:N343)</f>
        <v>0.90009511187158697</v>
      </c>
      <c r="O153">
        <f>SUM('Prevalence data'!O340:O343)</f>
        <v>885002.29713896499</v>
      </c>
      <c r="P153">
        <f>SUM('Prevalence data'!P340:P343)</f>
        <v>0.90000411405107805</v>
      </c>
      <c r="Q153">
        <f>SUM('Prevalence data'!Q340:Q343)</f>
        <v>1420795.0974319999</v>
      </c>
      <c r="R153">
        <f>SUM('Prevalence data'!R340:R343)</f>
        <v>1.0625874620969999</v>
      </c>
      <c r="S153">
        <f>SUM('Prevalence data'!S340:S343)</f>
        <v>84996.749967900003</v>
      </c>
      <c r="T153">
        <f>SUM('Prevalence data'!T340:T343)</f>
        <v>0.25635268557580004</v>
      </c>
      <c r="U153">
        <f>SUM('Prevalence data'!U340:U343)</f>
        <v>969999.04710679105</v>
      </c>
      <c r="V153">
        <f>SUM('Prevalence data'!V340:V343)</f>
        <v>0.73502866364000796</v>
      </c>
      <c r="W153">
        <f>SUM('Prevalence data'!W340:W343)</f>
        <v>4368.4115289656729</v>
      </c>
      <c r="X153">
        <f>SUM('Prevalence data'!X340:X343)</f>
        <v>8.6770261263341392E-2</v>
      </c>
      <c r="Y153">
        <f>SUM('Prevalence data'!Y340:Y343)</f>
        <v>86235.844386901386</v>
      </c>
      <c r="Z153">
        <f>SUM('Prevalence data'!Z340:Z343)</f>
        <v>8.6761916645764506E-2</v>
      </c>
      <c r="AA153">
        <f>SUM('Prevalence data'!AA340:AA343)</f>
        <v>702221.86140699999</v>
      </c>
      <c r="AB153">
        <f>SUM('Prevalence data'!AB340:AB343)</f>
        <v>0.50877935645869998</v>
      </c>
      <c r="AC153">
        <f>SUM('Prevalence data'!AC340:AC343)</f>
        <v>66883.493606200005</v>
      </c>
      <c r="AD153">
        <f>SUM('Prevalence data'!AD340:AD343)</f>
        <v>0.19484775226430001</v>
      </c>
      <c r="AE153">
        <f>SUM('Prevalence data'!AE340:AE343)</f>
        <v>153119.3379931488</v>
      </c>
      <c r="AF153">
        <f>SUM('Prevalence data'!AF340:AF343)</f>
        <v>0.11467517792895179</v>
      </c>
    </row>
    <row r="154" spans="1:32">
      <c r="A154" s="30" t="s">
        <v>139</v>
      </c>
      <c r="B154" s="33" t="s">
        <v>19</v>
      </c>
      <c r="C154">
        <f>'Prevalence data'!C344</f>
        <v>228.4003314764</v>
      </c>
      <c r="D154">
        <f>'Prevalence data'!D344</f>
        <v>2.0765654078309802E-3</v>
      </c>
      <c r="E154">
        <f>'Prevalence data'!E344</f>
        <v>2100.71271951572</v>
      </c>
      <c r="F154">
        <f>'Prevalence data'!F344</f>
        <v>2.3090741178121198E-3</v>
      </c>
      <c r="G154">
        <f>'Prevalence data'!G344</f>
        <v>2438.1203041399999</v>
      </c>
      <c r="H154">
        <f>'Prevalence data'!H344</f>
        <v>3.04919867206E-3</v>
      </c>
      <c r="I154">
        <f>'Prevalence data'!I344</f>
        <v>525.76843322800005</v>
      </c>
      <c r="J154">
        <f>'Prevalence data'!J344</f>
        <v>1.9639985489899999E-3</v>
      </c>
      <c r="K154">
        <f>'Prevalence data'!K344</f>
        <v>2626.48115274375</v>
      </c>
      <c r="L154">
        <f>'Prevalence data'!L344</f>
        <v>2.22552809052513E-3</v>
      </c>
      <c r="M154">
        <f>'Prevalence data'!M344</f>
        <v>32802.364841394403</v>
      </c>
      <c r="N154">
        <f>'Prevalence data'!N344</f>
        <v>0.29579737777274001</v>
      </c>
      <c r="O154">
        <f>'Prevalence data'!O344</f>
        <v>270127.127896288</v>
      </c>
      <c r="P154">
        <f>'Prevalence data'!P344</f>
        <v>0.29427967791232901</v>
      </c>
      <c r="Q154">
        <f>'Prevalence data'!Q344</f>
        <v>332892.69053899997</v>
      </c>
      <c r="R154">
        <f>'Prevalence data'!R344</f>
        <v>0.41632729914599997</v>
      </c>
      <c r="S154">
        <f>'Prevalence data'!S344</f>
        <v>22562.3244959</v>
      </c>
      <c r="T154">
        <f>'Prevalence data'!T344</f>
        <v>8.4049338064100004E-2</v>
      </c>
      <c r="U154">
        <f>'Prevalence data'!U344</f>
        <v>292689.45239220001</v>
      </c>
      <c r="V154">
        <f>'Prevalence data'!V344</f>
        <v>0.246432278602668</v>
      </c>
      <c r="W154">
        <f>'Prevalence data'!W344</f>
        <v>2292.6721907821302</v>
      </c>
      <c r="X154">
        <f>'Prevalence data'!X344</f>
        <v>2.0667655585400201E-2</v>
      </c>
      <c r="Y154">
        <f>'Prevalence data'!Y344</f>
        <v>19433.974244550602</v>
      </c>
      <c r="Z154">
        <f>'Prevalence data'!Z344</f>
        <v>2.1164358980701799E-2</v>
      </c>
      <c r="AA154">
        <f>'Prevalence data'!AA344</f>
        <v>143836.99014899999</v>
      </c>
      <c r="AB154">
        <f>'Prevalence data'!AB344</f>
        <v>0.179887592165</v>
      </c>
      <c r="AC154">
        <f>'Prevalence data'!AC344</f>
        <v>13845.8671247</v>
      </c>
      <c r="AD154">
        <f>'Prevalence data'!AD344</f>
        <v>5.1430284322299999E-2</v>
      </c>
      <c r="AE154">
        <f>'Prevalence data'!AE344</f>
        <v>33279.8413692018</v>
      </c>
      <c r="AF154">
        <f>'Prevalence data'!AF344</f>
        <v>2.80757728735034E-2</v>
      </c>
    </row>
    <row r="155" spans="1:32">
      <c r="A155" s="30">
        <v>2009</v>
      </c>
      <c r="B155" s="180" t="s">
        <v>36</v>
      </c>
    </row>
    <row r="156" spans="1:32">
      <c r="A156" s="30" t="s">
        <v>133</v>
      </c>
      <c r="B156" s="33" t="s">
        <v>32</v>
      </c>
      <c r="C156">
        <f>SUM('Prevalence data'!C346:C348)</f>
        <v>16558.959492942402</v>
      </c>
      <c r="D156">
        <f>SUM('Prevalence data'!D346:D348)</f>
        <v>0.22834141878773462</v>
      </c>
      <c r="E156">
        <f>SUM('Prevalence data'!E346:E348)</f>
        <v>1381471.0654550151</v>
      </c>
      <c r="F156">
        <f>SUM('Prevalence data'!F346:F348)</f>
        <v>0.22834098485011761</v>
      </c>
      <c r="G156">
        <f>SUM('Prevalence data'!G346:G348)</f>
        <v>280777.04541419999</v>
      </c>
      <c r="H156">
        <f>SUM('Prevalence data'!H346:H348)</f>
        <v>1.3128490745949999E-2</v>
      </c>
      <c r="I156">
        <f>SUM('Prevalence data'!I346:I348)</f>
        <v>26919.814049209999</v>
      </c>
      <c r="J156">
        <f>SUM('Prevalence data'!J346:J348)</f>
        <v>1.712607956059E-2</v>
      </c>
      <c r="K156">
        <f>SUM('Prevalence data'!K346:K348)</f>
        <v>1408390.8795042441</v>
      </c>
      <c r="L156">
        <f>SUM('Prevalence data'!L346:L348)</f>
        <v>0.14117004116866111</v>
      </c>
      <c r="M156">
        <f>SUM('Prevalence data'!M346:M348)</f>
        <v>1748.8016719223679</v>
      </c>
      <c r="N156">
        <f>SUM('Prevalence data'!N346:N348)</f>
        <v>2.5572322888605829E-2</v>
      </c>
      <c r="O156">
        <f>SUM('Prevalence data'!O346:O348)</f>
        <v>145628.47809521478</v>
      </c>
      <c r="P156">
        <f>SUM('Prevalence data'!P346:P348)</f>
        <v>2.5572188719684849E-2</v>
      </c>
      <c r="Q156">
        <f>SUM('Prevalence data'!Q346:Q348)</f>
        <v>373947.40404629998</v>
      </c>
      <c r="R156">
        <f>SUM('Prevalence data'!R346:R348)</f>
        <v>1.7983788866689998E-2</v>
      </c>
      <c r="S156">
        <f>SUM('Prevalence data'!S346:S348)</f>
        <v>26662.214924610002</v>
      </c>
      <c r="T156">
        <f>SUM('Prevalence data'!T346:T348)</f>
        <v>1.6979929653669998E-2</v>
      </c>
      <c r="U156">
        <f>SUM('Prevalence data'!U346:U348)</f>
        <v>172290.69301975242</v>
      </c>
      <c r="V156">
        <f>SUM('Prevalence data'!V346:V348)</f>
        <v>2.1078860435664121E-2</v>
      </c>
      <c r="W156">
        <f>SUM('Prevalence data'!W346:W348)</f>
        <v>115.2502662268101</v>
      </c>
      <c r="X156">
        <f>SUM('Prevalence data'!X346:X348)</f>
        <v>3.2654665616213361E-3</v>
      </c>
      <c r="Y156">
        <f>SUM('Prevalence data'!Y346:Y348)</f>
        <v>9292.5990162557391</v>
      </c>
      <c r="Z156">
        <f>SUM('Prevalence data'!Z346:Z348)</f>
        <v>3.2653354386488489E-3</v>
      </c>
      <c r="AA156">
        <f>SUM('Prevalence data'!AA346:AA348)</f>
        <v>89913.465892339998</v>
      </c>
      <c r="AB156">
        <f>SUM('Prevalence data'!AB346:AB348)</f>
        <v>4.5229682372433999E-3</v>
      </c>
      <c r="AC156">
        <f>SUM('Prevalence data'!AC346:AC348)</f>
        <v>4551.9752009678996</v>
      </c>
      <c r="AD156">
        <f>SUM('Prevalence data'!AD346:AD348)</f>
        <v>2.9501072292686999E-3</v>
      </c>
      <c r="AE156">
        <f>SUM('Prevalence data'!AE346:AE348)</f>
        <v>13844.57421722367</v>
      </c>
      <c r="AF156">
        <f>SUM('Prevalence data'!AF346:AF348)</f>
        <v>3.1261413333292529E-3</v>
      </c>
    </row>
    <row r="157" spans="1:32">
      <c r="A157" s="30" t="s">
        <v>134</v>
      </c>
      <c r="B157" s="33" t="s">
        <v>33</v>
      </c>
      <c r="C157">
        <f>SUM('Prevalence data'!C349:C350)</f>
        <v>7859.3349378337998</v>
      </c>
      <c r="D157">
        <f>SUM('Prevalence data'!D349:D350)</f>
        <v>0.32058270678848882</v>
      </c>
      <c r="E157">
        <f>SUM('Prevalence data'!E349:E350)</f>
        <v>523237.11356405402</v>
      </c>
      <c r="F157">
        <f>SUM('Prevalence data'!F349:F350)</f>
        <v>0.32053204515758393</v>
      </c>
      <c r="G157">
        <f>SUM('Prevalence data'!G349:G350)</f>
        <v>377602.0624695</v>
      </c>
      <c r="H157">
        <f>SUM('Prevalence data'!H349:H350)</f>
        <v>2.5470887993149997E-2</v>
      </c>
      <c r="I157">
        <f>SUM('Prevalence data'!I349:I350)</f>
        <v>35576.680927590001</v>
      </c>
      <c r="J157">
        <f>SUM('Prevalence data'!J349:J350)</f>
        <v>2.4728833631869999E-2</v>
      </c>
      <c r="K157">
        <f>SUM('Prevalence data'!K349:K350)</f>
        <v>558813.79449169105</v>
      </c>
      <c r="L157">
        <f>SUM('Prevalence data'!L349:L350)</f>
        <v>0.18032094948983299</v>
      </c>
      <c r="M157">
        <f>SUM('Prevalence data'!M349:M350)</f>
        <v>1072.5783255486049</v>
      </c>
      <c r="N157">
        <f>SUM('Prevalence data'!N349:N350)</f>
        <v>4.7082427721427705E-2</v>
      </c>
      <c r="O157">
        <f>SUM('Prevalence data'!O349:O350)</f>
        <v>72418.650662280401</v>
      </c>
      <c r="P157">
        <f>SUM('Prevalence data'!P349:P350)</f>
        <v>4.7083379613772097E-2</v>
      </c>
      <c r="Q157">
        <f>SUM('Prevalence data'!Q349:Q350)</f>
        <v>511594.144501</v>
      </c>
      <c r="R157">
        <f>SUM('Prevalence data'!R349:R350)</f>
        <v>3.2767001018099998E-2</v>
      </c>
      <c r="S157">
        <f>SUM('Prevalence data'!S349:S350)</f>
        <v>31574.695196400004</v>
      </c>
      <c r="T157">
        <f>SUM('Prevalence data'!T349:T350)</f>
        <v>2.17043070898E-2</v>
      </c>
      <c r="U157">
        <f>SUM('Prevalence data'!U349:U350)</f>
        <v>103993.34585863221</v>
      </c>
      <c r="V157">
        <f>SUM('Prevalence data'!V349:V350)</f>
        <v>3.4742485709823599E-2</v>
      </c>
      <c r="W157">
        <f>SUM('Prevalence data'!W349:W350)</f>
        <v>145.41499910085111</v>
      </c>
      <c r="X157">
        <f>SUM('Prevalence data'!X349:X350)</f>
        <v>6.72897343048935E-3</v>
      </c>
      <c r="Y157">
        <f>SUM('Prevalence data'!Y349:Y350)</f>
        <v>9928.5337716129598</v>
      </c>
      <c r="Z157">
        <f>SUM('Prevalence data'!Z349:Z350)</f>
        <v>6.7276876875230198E-3</v>
      </c>
      <c r="AA157">
        <f>SUM('Prevalence data'!AA349:AA350)</f>
        <v>354244.97795199999</v>
      </c>
      <c r="AB157">
        <f>SUM('Prevalence data'!AB349:AB350)</f>
        <v>2.317778615491E-2</v>
      </c>
      <c r="AC157">
        <f>SUM('Prevalence data'!AC349:AC350)</f>
        <v>22315.044475119998</v>
      </c>
      <c r="AD157">
        <f>SUM('Prevalence data'!AD349:AD350)</f>
        <v>1.5361900700450001E-2</v>
      </c>
      <c r="AE157">
        <f>SUM('Prevalence data'!AE349:AE350)</f>
        <v>32243.578246712699</v>
      </c>
      <c r="AF157">
        <f>SUM('Prevalence data'!AF349:AF350)</f>
        <v>1.074782851766173E-2</v>
      </c>
    </row>
    <row r="158" spans="1:32">
      <c r="A158" s="30" t="s">
        <v>135</v>
      </c>
      <c r="B158" s="33" t="s">
        <v>8</v>
      </c>
      <c r="C158">
        <f>'Prevalence data'!C351</f>
        <v>20846.4067908129</v>
      </c>
      <c r="D158">
        <f>'Prevalence data'!D351</f>
        <v>0.485316761962101</v>
      </c>
      <c r="E158">
        <f>'Prevalence data'!E351</f>
        <v>1260623.7679417201</v>
      </c>
      <c r="F158">
        <f>'Prevalence data'!F351</f>
        <v>0.48530538106024901</v>
      </c>
      <c r="G158">
        <f>'Prevalence data'!G351</f>
        <v>521574.54219499999</v>
      </c>
      <c r="H158">
        <f>'Prevalence data'!H351</f>
        <v>4.2086947235999997E-2</v>
      </c>
      <c r="I158">
        <f>'Prevalence data'!I351</f>
        <v>61253.996846299997</v>
      </c>
      <c r="J158">
        <f>'Prevalence data'!J351</f>
        <v>4.3889199639200002E-2</v>
      </c>
      <c r="K158">
        <f>'Prevalence data'!K351</f>
        <v>1321877.7647879899</v>
      </c>
      <c r="L158">
        <f>'Prevalence data'!L351</f>
        <v>0.32927034679932898</v>
      </c>
      <c r="M158">
        <f>'Prevalence data'!M351</f>
        <v>688.30181152315504</v>
      </c>
      <c r="N158">
        <f>'Prevalence data'!N351</f>
        <v>1.66362183400851E-2</v>
      </c>
      <c r="O158">
        <f>'Prevalence data'!O351</f>
        <v>41625.088229880697</v>
      </c>
      <c r="P158">
        <f>'Prevalence data'!P351</f>
        <v>1.6636661839151402E-2</v>
      </c>
      <c r="Q158">
        <f>'Prevalence data'!Q351</f>
        <v>218259.09828899999</v>
      </c>
      <c r="R158">
        <f>'Prevalence data'!R351</f>
        <v>1.76117407157E-2</v>
      </c>
      <c r="S158">
        <f>'Prevalence data'!S351</f>
        <v>13737.6378446</v>
      </c>
      <c r="T158">
        <f>'Prevalence data'!T351</f>
        <v>9.8154095190999997E-3</v>
      </c>
      <c r="U158">
        <f>'Prevalence data'!U351</f>
        <v>55362.726074510902</v>
      </c>
      <c r="V158">
        <f>'Prevalence data'!V351</f>
        <v>1.4121867549076199E-2</v>
      </c>
      <c r="W158">
        <f>'Prevalence data'!W351</f>
        <v>98.159438140689602</v>
      </c>
      <c r="X158">
        <f>'Prevalence data'!X351</f>
        <v>2.37139792533959E-3</v>
      </c>
      <c r="Y158">
        <f>'Prevalence data'!Y351</f>
        <v>5935.67604692451</v>
      </c>
      <c r="Z158">
        <f>'Prevalence data'!Z351</f>
        <v>2.3712532669745898E-3</v>
      </c>
      <c r="AA158">
        <f>'Prevalence data'!AA351</f>
        <v>249512.21056599999</v>
      </c>
      <c r="AB158">
        <f>'Prevalence data'!AB351</f>
        <v>2.0133618176400001E-2</v>
      </c>
      <c r="AC158">
        <f>'Prevalence data'!AC351</f>
        <v>18714.170383699999</v>
      </c>
      <c r="AD158">
        <f>'Prevalence data'!AD351</f>
        <v>1.33291016854E-2</v>
      </c>
      <c r="AE158">
        <f>'Prevalence data'!AE351</f>
        <v>24649.846430628601</v>
      </c>
      <c r="AF158">
        <f>'Prevalence data'!AF351</f>
        <v>6.3005741613218601E-3</v>
      </c>
    </row>
    <row r="159" spans="1:32">
      <c r="A159" s="30" t="s">
        <v>136</v>
      </c>
      <c r="B159" s="33" t="s">
        <v>77</v>
      </c>
      <c r="C159">
        <f>SUM('Prevalence data'!C352:C356)</f>
        <v>138343.92168416071</v>
      </c>
      <c r="D159">
        <f>SUM('Prevalence data'!D352:D356)</f>
        <v>2.551293278357281</v>
      </c>
      <c r="E159">
        <f>SUM('Prevalence data'!E352:E356)</f>
        <v>6615700.5262992345</v>
      </c>
      <c r="F159">
        <f>SUM('Prevalence data'!F352:F356)</f>
        <v>2.5513175260933387</v>
      </c>
      <c r="G159">
        <f>SUM('Prevalence data'!G352:G356)</f>
        <v>1862936.0108480002</v>
      </c>
      <c r="H159">
        <f>SUM('Prevalence data'!H352:H356)</f>
        <v>0.2422033748063</v>
      </c>
      <c r="I159">
        <f>SUM('Prevalence data'!I352:I356)</f>
        <v>306797.88047020003</v>
      </c>
      <c r="J159">
        <f>SUM('Prevalence data'!J352:J356)</f>
        <v>0.28503350312480003</v>
      </c>
      <c r="K159">
        <f>SUM('Prevalence data'!K352:K356)</f>
        <v>6922498.4067694098</v>
      </c>
      <c r="L159">
        <f>SUM('Prevalence data'!L352:L356)</f>
        <v>1.8774006505524099</v>
      </c>
      <c r="M159">
        <f>SUM('Prevalence data'!M352:M356)</f>
        <v>12483.560659726678</v>
      </c>
      <c r="N159">
        <f>SUM('Prevalence data'!N352:N356)</f>
        <v>0.24715906727718809</v>
      </c>
      <c r="O159">
        <f>SUM('Prevalence data'!O352:O356)</f>
        <v>527732.99139579199</v>
      </c>
      <c r="P159">
        <f>SUM('Prevalence data'!P352:P356)</f>
        <v>0.24715737600579019</v>
      </c>
      <c r="Q159">
        <f>SUM('Prevalence data'!Q352:Q356)</f>
        <v>1505015.840974</v>
      </c>
      <c r="R159">
        <f>SUM('Prevalence data'!R352:R356)</f>
        <v>0.2440519528506</v>
      </c>
      <c r="S159">
        <f>SUM('Prevalence data'!S352:S356)</f>
        <v>84258.023787899991</v>
      </c>
      <c r="T159">
        <f>SUM('Prevalence data'!T352:T356)</f>
        <v>8.7131648916400004E-2</v>
      </c>
      <c r="U159">
        <f>SUM('Prevalence data'!U352:U356)</f>
        <v>611991.01518369932</v>
      </c>
      <c r="V159">
        <f>SUM('Prevalence data'!V352:V356)</f>
        <v>0.19888128061245619</v>
      </c>
      <c r="W159">
        <f>SUM('Prevalence data'!W352:W356)</f>
        <v>1413.7605864095281</v>
      </c>
      <c r="X159">
        <f>SUM('Prevalence data'!X352:X356)</f>
        <v>2.8230399924554461E-2</v>
      </c>
      <c r="Y159">
        <f>SUM('Prevalence data'!Y352:Y356)</f>
        <v>58991.884616187148</v>
      </c>
      <c r="Z159">
        <f>SUM('Prevalence data'!Z352:Z356)</f>
        <v>2.8230866588153512E-2</v>
      </c>
      <c r="AA159">
        <f>SUM('Prevalence data'!AA352:AA356)</f>
        <v>1338692.167773</v>
      </c>
      <c r="AB159">
        <f>SUM('Prevalence data'!AB352:AB356)</f>
        <v>0.20417105127289997</v>
      </c>
      <c r="AC159">
        <f>SUM('Prevalence data'!AC352:AC356)</f>
        <v>120983.4286881</v>
      </c>
      <c r="AD159">
        <f>SUM('Prevalence data'!AD352:AD356)</f>
        <v>0.12253738127950001</v>
      </c>
      <c r="AE159">
        <f>SUM('Prevalence data'!AE352:AE356)</f>
        <v>179975.3133043682</v>
      </c>
      <c r="AF159">
        <f>SUM('Prevalence data'!AF352:AF356)</f>
        <v>5.6497045740265407E-2</v>
      </c>
    </row>
    <row r="160" spans="1:32">
      <c r="A160" s="30" t="s">
        <v>137</v>
      </c>
      <c r="B160" s="33" t="s">
        <v>14</v>
      </c>
      <c r="C160">
        <f>'Prevalence data'!C357</f>
        <v>7066.3201987151997</v>
      </c>
      <c r="D160">
        <f>'Prevalence data'!D357</f>
        <v>0.166247720652936</v>
      </c>
      <c r="E160">
        <f>'Prevalence data'!E357</f>
        <v>222945.79569897699</v>
      </c>
      <c r="F160">
        <f>'Prevalence data'!F357</f>
        <v>0.16624951534909699</v>
      </c>
      <c r="G160">
        <f>'Prevalence data'!G357</f>
        <v>71413.177467999994</v>
      </c>
      <c r="H160">
        <f>'Prevalence data'!H357</f>
        <v>2.15274823298E-2</v>
      </c>
      <c r="I160">
        <f>'Prevalence data'!I357</f>
        <v>14313.800730499999</v>
      </c>
      <c r="J160">
        <f>'Prevalence data'!J357</f>
        <v>2.3601329422100002E-2</v>
      </c>
      <c r="K160">
        <f>'Prevalence data'!K357</f>
        <v>237259.59642951199</v>
      </c>
      <c r="L160">
        <f>'Prevalence data'!L357</f>
        <v>0.121266204975084</v>
      </c>
      <c r="M160">
        <f>'Prevalence data'!M357</f>
        <v>6154.43773173504</v>
      </c>
      <c r="N160">
        <f>'Prevalence data'!N357</f>
        <v>0.14096577251449299</v>
      </c>
      <c r="O160">
        <f>'Prevalence data'!O357</f>
        <v>194176.75004416399</v>
      </c>
      <c r="P160">
        <f>'Prevalence data'!P357</f>
        <v>0.14096811081562499</v>
      </c>
      <c r="Q160">
        <f>'Prevalence data'!Q357</f>
        <v>382796.79803399998</v>
      </c>
      <c r="R160">
        <f>'Prevalence data'!R357</f>
        <v>0.115393960386</v>
      </c>
      <c r="S160">
        <f>'Prevalence data'!S357</f>
        <v>21320.655861899999</v>
      </c>
      <c r="T160">
        <f>'Prevalence data'!T357</f>
        <v>3.5088622595900003E-2</v>
      </c>
      <c r="U160">
        <f>'Prevalence data'!U357</f>
        <v>215497.40590602899</v>
      </c>
      <c r="V160">
        <f>'Prevalence data'!V357</f>
        <v>0.10830762572496801</v>
      </c>
      <c r="W160">
        <f>'Prevalence data'!W357</f>
        <v>623.461430964648</v>
      </c>
      <c r="X160">
        <f>'Prevalence data'!X357</f>
        <v>1.4271368221939701E-2</v>
      </c>
      <c r="Y160">
        <f>'Prevalence data'!Y357</f>
        <v>19670.524608634001</v>
      </c>
      <c r="Z160">
        <f>'Prevalence data'!Z357</f>
        <v>1.4271522996144301E-2</v>
      </c>
      <c r="AA160">
        <f>'Prevalence data'!AA357</f>
        <v>250130.06462399999</v>
      </c>
      <c r="AB160">
        <f>'Prevalence data'!AB357</f>
        <v>7.5401626589599993E-2</v>
      </c>
      <c r="AC160">
        <f>'Prevalence data'!AC357</f>
        <v>24207.639454100001</v>
      </c>
      <c r="AD160">
        <f>'Prevalence data'!AD357</f>
        <v>3.9650139530000003E-2</v>
      </c>
      <c r="AE160">
        <f>'Prevalence data'!AE357</f>
        <v>43878.164062777498</v>
      </c>
      <c r="AF160">
        <f>'Prevalence data'!AF357</f>
        <v>2.2181521585622501E-2</v>
      </c>
    </row>
    <row r="161" spans="1:32">
      <c r="A161" s="30" t="s">
        <v>138</v>
      </c>
      <c r="B161" s="33" t="s">
        <v>98</v>
      </c>
      <c r="C161">
        <f>SUM('Prevalence data'!C358:C361)</f>
        <v>9323.5184066422989</v>
      </c>
      <c r="D161">
        <f>SUM('Prevalence data'!D358:D361)</f>
        <v>0.20120050224288527</v>
      </c>
      <c r="E161">
        <f>SUM('Prevalence data'!E358:E361)</f>
        <v>209638.4908986433</v>
      </c>
      <c r="F161">
        <f>SUM('Prevalence data'!F358:F361)</f>
        <v>0.20120357593282542</v>
      </c>
      <c r="G161">
        <f>SUM('Prevalence data'!G358:G361)</f>
        <v>100272.88240979999</v>
      </c>
      <c r="H161">
        <f>SUM('Prevalence data'!H358:H361)</f>
        <v>6.4163102421699994E-2</v>
      </c>
      <c r="I161">
        <f>SUM('Prevalence data'!I358:I361)</f>
        <v>18733.599402880001</v>
      </c>
      <c r="J161">
        <f>SUM('Prevalence data'!J358:J361)</f>
        <v>5.0574556705670001E-2</v>
      </c>
      <c r="K161">
        <f>SUM('Prevalence data'!K358:K361)</f>
        <v>228372.09030150931</v>
      </c>
      <c r="L161">
        <f>SUM('Prevalence data'!L358:L361)</f>
        <v>0.1593797240340267</v>
      </c>
      <c r="M161">
        <f>SUM('Prevalence data'!M358:M361)</f>
        <v>45456.512230943248</v>
      </c>
      <c r="N161">
        <f>SUM('Prevalence data'!N358:N361)</f>
        <v>0.90047287339538606</v>
      </c>
      <c r="O161">
        <f>SUM('Prevalence data'!O358:O361)</f>
        <v>882881.31533548399</v>
      </c>
      <c r="P161">
        <f>SUM('Prevalence data'!P358:P361)</f>
        <v>0.90040806196898604</v>
      </c>
      <c r="Q161">
        <f>SUM('Prevalence data'!Q358:Q361)</f>
        <v>1441252.823204</v>
      </c>
      <c r="R161">
        <f>SUM('Prevalence data'!R358:R361)</f>
        <v>1.0627136365009999</v>
      </c>
      <c r="S161">
        <f>SUM('Prevalence data'!S358:S361)</f>
        <v>86366.357500199985</v>
      </c>
      <c r="T161">
        <f>SUM('Prevalence data'!T358:T361)</f>
        <v>0.25720899386629997</v>
      </c>
      <c r="U161">
        <f>SUM('Prevalence data'!U358:U361)</f>
        <v>969247.67283565504</v>
      </c>
      <c r="V161">
        <f>SUM('Prevalence data'!V358:V361)</f>
        <v>0.73364383242127895</v>
      </c>
      <c r="W161">
        <f>SUM('Prevalence data'!W358:W361)</f>
        <v>4432.5038215523946</v>
      </c>
      <c r="X161">
        <f>SUM('Prevalence data'!X358:X361)</f>
        <v>8.8219627295199388E-2</v>
      </c>
      <c r="Y161">
        <f>SUM('Prevalence data'!Y358:Y361)</f>
        <v>87381.141041252107</v>
      </c>
      <c r="Z161">
        <f>SUM('Prevalence data'!Z358:Z361)</f>
        <v>8.8213193469667495E-2</v>
      </c>
      <c r="AA161">
        <f>SUM('Prevalence data'!AA358:AA361)</f>
        <v>719386.11274600006</v>
      </c>
      <c r="AB161">
        <f>SUM('Prevalence data'!AB358:AB361)</f>
        <v>0.51434650731340004</v>
      </c>
      <c r="AC161">
        <f>SUM('Prevalence data'!AC358:AC361)</f>
        <v>68564.3892968</v>
      </c>
      <c r="AD161">
        <f>SUM('Prevalence data'!AD358:AD361)</f>
        <v>0.1975309984053</v>
      </c>
      <c r="AE161">
        <f>SUM('Prevalence data'!AE358:AE361)</f>
        <v>155945.53033799198</v>
      </c>
      <c r="AF161">
        <f>SUM('Prevalence data'!AF358:AF361)</f>
        <v>0.11676903316040541</v>
      </c>
    </row>
    <row r="162" spans="1:32">
      <c r="A162" s="30" t="s">
        <v>139</v>
      </c>
      <c r="B162" s="33" t="s">
        <v>19</v>
      </c>
      <c r="C162">
        <f>'Prevalence data'!C362</f>
        <v>223.3371012943</v>
      </c>
      <c r="D162">
        <f>'Prevalence data'!D362</f>
        <v>2.0123707920765501E-3</v>
      </c>
      <c r="E162">
        <f>'Prevalence data'!E362</f>
        <v>2051.2204968371998</v>
      </c>
      <c r="F162">
        <f>'Prevalence data'!F362</f>
        <v>2.2415381116464099E-3</v>
      </c>
      <c r="G162">
        <f>'Prevalence data'!G362</f>
        <v>2517.5405643099998</v>
      </c>
      <c r="H162">
        <f>'Prevalence data'!H362</f>
        <v>3.0847672523499998E-3</v>
      </c>
      <c r="I162">
        <f>'Prevalence data'!I362</f>
        <v>527.44345265499999</v>
      </c>
      <c r="J162">
        <f>'Prevalence data'!J362</f>
        <v>1.9317449051699999E-3</v>
      </c>
      <c r="K162">
        <f>'Prevalence data'!K362</f>
        <v>2578.6639494924102</v>
      </c>
      <c r="L162">
        <f>'Prevalence data'!L362</f>
        <v>2.1655520644363901E-3</v>
      </c>
      <c r="M162">
        <f>'Prevalence data'!M362</f>
        <v>32780.551814460603</v>
      </c>
      <c r="N162">
        <f>'Prevalence data'!N362</f>
        <v>0.292971860335907</v>
      </c>
      <c r="O162">
        <f>'Prevalence data'!O362</f>
        <v>269063.13545927999</v>
      </c>
      <c r="P162">
        <f>'Prevalence data'!P362</f>
        <v>0.29143486984181699</v>
      </c>
      <c r="Q162">
        <f>'Prevalence data'!Q362</f>
        <v>341486.73686900001</v>
      </c>
      <c r="R162">
        <f>'Prevalence data'!R362</f>
        <v>0.41842704289400001</v>
      </c>
      <c r="S162">
        <f>'Prevalence data'!S362</f>
        <v>23206.192589300001</v>
      </c>
      <c r="T162">
        <f>'Prevalence data'!T362</f>
        <v>8.4750997114600005E-2</v>
      </c>
      <c r="U162">
        <f>'Prevalence data'!U362</f>
        <v>292269.32804859499</v>
      </c>
      <c r="V162">
        <f>'Prevalence data'!V362</f>
        <v>0.243894465670871</v>
      </c>
      <c r="W162">
        <f>'Prevalence data'!W362</f>
        <v>2325.7510154456299</v>
      </c>
      <c r="X162">
        <f>'Prevalence data'!X362</f>
        <v>2.0778746114810301E-2</v>
      </c>
      <c r="Y162">
        <f>'Prevalence data'!Y362</f>
        <v>19649.5368479563</v>
      </c>
      <c r="Z162">
        <f>'Prevalence data'!Z362</f>
        <v>2.1274663779194201E-2</v>
      </c>
      <c r="AA162">
        <f>'Prevalence data'!AA362</f>
        <v>148663.963411</v>
      </c>
      <c r="AB162">
        <f>'Prevalence data'!AB362</f>
        <v>0.182159405296</v>
      </c>
      <c r="AC162">
        <f>'Prevalence data'!AC362</f>
        <v>14324.0328651</v>
      </c>
      <c r="AD162">
        <f>'Prevalence data'!AD362</f>
        <v>5.2162097781500001E-2</v>
      </c>
      <c r="AE162">
        <f>'Prevalence data'!AE362</f>
        <v>33973.569713067802</v>
      </c>
      <c r="AF162">
        <f>'Prevalence data'!AF362</f>
        <v>2.8404031599521502E-2</v>
      </c>
    </row>
    <row r="163" spans="1:32">
      <c r="A163" s="30">
        <v>2010</v>
      </c>
      <c r="B163" s="180" t="s">
        <v>36</v>
      </c>
    </row>
    <row r="164" spans="1:32">
      <c r="A164" s="30" t="s">
        <v>133</v>
      </c>
      <c r="B164" s="33" t="s">
        <v>32</v>
      </c>
      <c r="C164">
        <f>SUM('Prevalence data'!C364:C366)</f>
        <v>16486.7671313559</v>
      </c>
      <c r="D164">
        <f>SUM('Prevalence data'!D364:D366)</f>
        <v>0.2522552965754043</v>
      </c>
      <c r="E164">
        <f>SUM('Prevalence data'!E364:E366)</f>
        <v>1369947.2244760401</v>
      </c>
      <c r="F164">
        <f>SUM('Prevalence data'!F364:F366)</f>
        <v>0.25225488488363862</v>
      </c>
      <c r="G164">
        <f>SUM('Prevalence data'!G364:G366)</f>
        <v>291207.51738870004</v>
      </c>
      <c r="H164">
        <f>SUM('Prevalence data'!H364:H366)</f>
        <v>1.317012404533E-2</v>
      </c>
      <c r="I164">
        <f>SUM('Prevalence data'!I364:I366)</f>
        <v>27901.556012270001</v>
      </c>
      <c r="J164">
        <f>SUM('Prevalence data'!J364:J366)</f>
        <v>1.718897185584E-2</v>
      </c>
      <c r="K164">
        <f>SUM('Prevalence data'!K364:K366)</f>
        <v>1397848.7804883341</v>
      </c>
      <c r="L164">
        <f>SUM('Prevalence data'!L364:L366)</f>
        <v>0.15218494944270619</v>
      </c>
      <c r="M164">
        <f>SUM('Prevalence data'!M364:M366)</f>
        <v>1730.631223625629</v>
      </c>
      <c r="N164">
        <f>SUM('Prevalence data'!N364:N366)</f>
        <v>2.5625051680021809E-2</v>
      </c>
      <c r="O164">
        <f>SUM('Prevalence data'!O364:O366)</f>
        <v>143984.9502307112</v>
      </c>
      <c r="P164">
        <f>SUM('Prevalence data'!P364:P366)</f>
        <v>2.5624935475006331E-2</v>
      </c>
      <c r="Q164">
        <f>SUM('Prevalence data'!Q364:Q366)</f>
        <v>387574.93031119998</v>
      </c>
      <c r="R164">
        <f>SUM('Prevalence data'!R364:R366)</f>
        <v>1.7980826241169999E-2</v>
      </c>
      <c r="S164">
        <f>SUM('Prevalence data'!S364:S366)</f>
        <v>27534.3406044</v>
      </c>
      <c r="T164">
        <f>SUM('Prevalence data'!T364:T366)</f>
        <v>1.7025651109309998E-2</v>
      </c>
      <c r="U164">
        <f>SUM('Prevalence data'!U364:U366)</f>
        <v>171519.29083517031</v>
      </c>
      <c r="V164">
        <f>SUM('Prevalence data'!V364:V366)</f>
        <v>2.1128015953957129E-2</v>
      </c>
      <c r="W164">
        <f>SUM('Prevalence data'!W364:W366)</f>
        <v>113.99125504798999</v>
      </c>
      <c r="X164">
        <f>SUM('Prevalence data'!X364:X366)</f>
        <v>3.2189917562024297E-3</v>
      </c>
      <c r="Y164">
        <f>SUM('Prevalence data'!Y364:Y366)</f>
        <v>9181.3105339325502</v>
      </c>
      <c r="Z164">
        <f>SUM('Prevalence data'!Z364:Z366)</f>
        <v>3.2188664680268047E-3</v>
      </c>
      <c r="AA164">
        <f>SUM('Prevalence data'!AA364:AA366)</f>
        <v>93383.282352299997</v>
      </c>
      <c r="AB164">
        <f>SUM('Prevalence data'!AB364:AB366)</f>
        <v>4.5349192777658E-3</v>
      </c>
      <c r="AC164">
        <f>SUM('Prevalence data'!AC364:AC366)</f>
        <v>4719.9136139395996</v>
      </c>
      <c r="AD164">
        <f>SUM('Prevalence data'!AD364:AD366)</f>
        <v>2.9671835543135E-3</v>
      </c>
      <c r="AE164">
        <f>SUM('Prevalence data'!AE364:AE366)</f>
        <v>13901.224147867531</v>
      </c>
      <c r="AF164">
        <f>SUM('Prevalence data'!AF364:AF366)</f>
        <v>3.1117794514995498E-3</v>
      </c>
    </row>
    <row r="165" spans="1:32">
      <c r="A165" s="30" t="s">
        <v>134</v>
      </c>
      <c r="B165" s="33" t="s">
        <v>33</v>
      </c>
      <c r="C165">
        <f>SUM('Prevalence data'!C367:C368)</f>
        <v>8072.7580134688105</v>
      </c>
      <c r="D165">
        <f>SUM('Prevalence data'!D367:D368)</f>
        <v>0.33045708457760203</v>
      </c>
      <c r="E165">
        <f>SUM('Prevalence data'!E367:E368)</f>
        <v>538632.92965248798</v>
      </c>
      <c r="F165">
        <f>SUM('Prevalence data'!F367:F368)</f>
        <v>0.330406729731402</v>
      </c>
      <c r="G165">
        <f>SUM('Prevalence data'!G367:G368)</f>
        <v>379624.50522769999</v>
      </c>
      <c r="H165">
        <f>SUM('Prevalence data'!H367:H368)</f>
        <v>2.4926160532889999E-2</v>
      </c>
      <c r="I165">
        <f>SUM('Prevalence data'!I367:I368)</f>
        <v>36118.872873859997</v>
      </c>
      <c r="J165">
        <f>SUM('Prevalence data'!J367:J368)</f>
        <v>2.451356406559E-2</v>
      </c>
      <c r="K165">
        <f>SUM('Prevalence data'!K367:K368)</f>
        <v>574751.80252636899</v>
      </c>
      <c r="L165">
        <f>SUM('Prevalence data'!L367:L368)</f>
        <v>0.18359835075632219</v>
      </c>
      <c r="M165">
        <f>SUM('Prevalence data'!M367:M368)</f>
        <v>1075.3503416165311</v>
      </c>
      <c r="N165">
        <f>SUM('Prevalence data'!N367:N368)</f>
        <v>4.6671523084572897E-2</v>
      </c>
      <c r="O165">
        <f>SUM('Prevalence data'!O367:O368)</f>
        <v>72628.546094998499</v>
      </c>
      <c r="P165">
        <f>SUM('Prevalence data'!P367:P368)</f>
        <v>4.6672541622861601E-2</v>
      </c>
      <c r="Q165">
        <f>SUM('Prevalence data'!Q367:Q368)</f>
        <v>526488.73624400003</v>
      </c>
      <c r="R165">
        <f>SUM('Prevalence data'!R367:R368)</f>
        <v>3.2763469703000002E-2</v>
      </c>
      <c r="S165">
        <f>SUM('Prevalence data'!S367:S368)</f>
        <v>32488.1012754</v>
      </c>
      <c r="T165">
        <f>SUM('Prevalence data'!T367:T368)</f>
        <v>2.1773128603780001E-2</v>
      </c>
      <c r="U165">
        <f>SUM('Prevalence data'!U367:U368)</f>
        <v>105116.64737036559</v>
      </c>
      <c r="V165">
        <f>SUM('Prevalence data'!V367:V368)</f>
        <v>3.44987381203102E-2</v>
      </c>
      <c r="W165">
        <f>SUM('Prevalence data'!W367:W368)</f>
        <v>147.14287592585458</v>
      </c>
      <c r="X165">
        <f>SUM('Prevalence data'!X367:X368)</f>
        <v>6.7111747416986091E-3</v>
      </c>
      <c r="Y165">
        <f>SUM('Prevalence data'!Y367:Y368)</f>
        <v>10050.664741469211</v>
      </c>
      <c r="Z165">
        <f>SUM('Prevalence data'!Z367:Z368)</f>
        <v>6.7099251941517696E-3</v>
      </c>
      <c r="AA165">
        <f>SUM('Prevalence data'!AA367:AA368)</f>
        <v>366714.993113</v>
      </c>
      <c r="AB165">
        <f>SUM('Prevalence data'!AB367:AB368)</f>
        <v>2.3346741016950001E-2</v>
      </c>
      <c r="AC165">
        <f>SUM('Prevalence data'!AC367:AC368)</f>
        <v>23113.334524530001</v>
      </c>
      <c r="AD165">
        <f>SUM('Prevalence data'!AD367:AD368)</f>
        <v>1.5527837367540001E-2</v>
      </c>
      <c r="AE165">
        <f>SUM('Prevalence data'!AE367:AE368)</f>
        <v>33163.999266002</v>
      </c>
      <c r="AF165">
        <f>SUM('Prevalence data'!AF367:AF368)</f>
        <v>1.085742317343634E-2</v>
      </c>
    </row>
    <row r="166" spans="1:32">
      <c r="A166" s="30" t="s">
        <v>135</v>
      </c>
      <c r="B166" s="33" t="s">
        <v>8</v>
      </c>
      <c r="C166">
        <f>'Prevalence data'!C369</f>
        <v>19921.402264944099</v>
      </c>
      <c r="D166">
        <f>'Prevalence data'!D369</f>
        <v>0.47327391743184899</v>
      </c>
      <c r="E166">
        <f>'Prevalence data'!E369</f>
        <v>1204759.5528195801</v>
      </c>
      <c r="F166">
        <f>'Prevalence data'!F369</f>
        <v>0.47325580273186402</v>
      </c>
      <c r="G166">
        <f>'Prevalence data'!G369</f>
        <v>512353.52123999997</v>
      </c>
      <c r="H166">
        <f>'Prevalence data'!H369</f>
        <v>4.0392695273800003E-2</v>
      </c>
      <c r="I166">
        <f>'Prevalence data'!I369</f>
        <v>59846.501412999998</v>
      </c>
      <c r="J166">
        <f>'Prevalence data'!J369</f>
        <v>4.21354066673E-2</v>
      </c>
      <c r="K166">
        <f>'Prevalence data'!K369</f>
        <v>1264606.0542325899</v>
      </c>
      <c r="L166">
        <f>'Prevalence data'!L369</f>
        <v>0.31709149930416197</v>
      </c>
      <c r="M166">
        <f>'Prevalence data'!M369</f>
        <v>687.30445048469403</v>
      </c>
      <c r="N166">
        <f>'Prevalence data'!N369</f>
        <v>1.6960255975837401E-2</v>
      </c>
      <c r="O166">
        <f>'Prevalence data'!O369</f>
        <v>41568.637960422297</v>
      </c>
      <c r="P166">
        <f>'Prevalence data'!P369</f>
        <v>1.6961005414047201E-2</v>
      </c>
      <c r="Q166">
        <f>'Prevalence data'!Q369</f>
        <v>223483.78850600001</v>
      </c>
      <c r="R166">
        <f>'Prevalence data'!R369</f>
        <v>1.7618896769400001E-2</v>
      </c>
      <c r="S166">
        <f>'Prevalence data'!S369</f>
        <v>14116.0614437</v>
      </c>
      <c r="T166">
        <f>'Prevalence data'!T369</f>
        <v>9.8983726981800007E-3</v>
      </c>
      <c r="U166">
        <f>'Prevalence data'!U369</f>
        <v>55684.6994040727</v>
      </c>
      <c r="V166">
        <f>'Prevalence data'!V369</f>
        <v>1.42955893164555E-2</v>
      </c>
      <c r="W166">
        <f>'Prevalence data'!W369</f>
        <v>98.292422989533094</v>
      </c>
      <c r="X166">
        <f>'Prevalence data'!X369</f>
        <v>2.4241419923034199E-3</v>
      </c>
      <c r="Y166">
        <f>'Prevalence data'!Y369</f>
        <v>5943.9857893523504</v>
      </c>
      <c r="Z166">
        <f>'Prevalence data'!Z369</f>
        <v>2.4239206185845902E-3</v>
      </c>
      <c r="AA166">
        <f>'Prevalence data'!AA369</f>
        <v>258143.079822</v>
      </c>
      <c r="AB166">
        <f>'Prevalence data'!AB369</f>
        <v>2.0351323052099999E-2</v>
      </c>
      <c r="AC166">
        <f>'Prevalence data'!AC369</f>
        <v>19308.6978385</v>
      </c>
      <c r="AD166">
        <f>'Prevalence data'!AD369</f>
        <v>1.3506189504399999E-2</v>
      </c>
      <c r="AE166">
        <f>'Prevalence data'!AE369</f>
        <v>25252.6836278806</v>
      </c>
      <c r="AF166">
        <f>'Prevalence data'!AF369</f>
        <v>6.4964959746812096E-3</v>
      </c>
    </row>
    <row r="167" spans="1:32">
      <c r="A167" s="30" t="s">
        <v>136</v>
      </c>
      <c r="B167" s="33" t="s">
        <v>77</v>
      </c>
      <c r="C167">
        <f>SUM('Prevalence data'!C370:C374)</f>
        <v>137025.07089847082</v>
      </c>
      <c r="D167">
        <f>SUM('Prevalence data'!D370:D374)</f>
        <v>2.5314150769459212</v>
      </c>
      <c r="E167">
        <f>SUM('Prevalence data'!E370:E374)</f>
        <v>6537294.3713104213</v>
      </c>
      <c r="F167">
        <f>SUM('Prevalence data'!F370:F374)</f>
        <v>2.531446104672245</v>
      </c>
      <c r="G167">
        <f>SUM('Prevalence data'!G370:G374)</f>
        <v>1889210.766517</v>
      </c>
      <c r="H167">
        <f>SUM('Prevalence data'!H370:H374)</f>
        <v>0.2396336974321</v>
      </c>
      <c r="I167">
        <f>SUM('Prevalence data'!I370:I374)</f>
        <v>310902.334088</v>
      </c>
      <c r="J167">
        <f>SUM('Prevalence data'!J370:J374)</f>
        <v>0.28216245126720002</v>
      </c>
      <c r="K167">
        <f>SUM('Prevalence data'!K370:K374)</f>
        <v>6848196.705398432</v>
      </c>
      <c r="L167">
        <f>SUM('Prevalence data'!L370:L374)</f>
        <v>1.849890603587921</v>
      </c>
      <c r="M167">
        <f>SUM('Prevalence data'!M370:M374)</f>
        <v>12619.937540117255</v>
      </c>
      <c r="N167">
        <f>SUM('Prevalence data'!N370:N374)</f>
        <v>0.2479550922251671</v>
      </c>
      <c r="O167">
        <f>SUM('Prevalence data'!O370:O374)</f>
        <v>532782.83302235033</v>
      </c>
      <c r="P167">
        <f>SUM('Prevalence data'!P370:P374)</f>
        <v>0.24795220097486848</v>
      </c>
      <c r="Q167">
        <f>SUM('Prevalence data'!Q370:Q374)</f>
        <v>1552178.7404209999</v>
      </c>
      <c r="R167">
        <f>SUM('Prevalence data'!R370:R374)</f>
        <v>0.24358666105640003</v>
      </c>
      <c r="S167">
        <f>SUM('Prevalence data'!S370:S374)</f>
        <v>86942.122150399984</v>
      </c>
      <c r="T167">
        <f>SUM('Prevalence data'!T370:T374)</f>
        <v>8.7324416039E-2</v>
      </c>
      <c r="U167">
        <f>SUM('Prevalence data'!U370:U374)</f>
        <v>619724.95517267426</v>
      </c>
      <c r="V167">
        <f>SUM('Prevalence data'!V370:V374)</f>
        <v>0.19870264751208461</v>
      </c>
      <c r="W167">
        <f>SUM('Prevalence data'!W370:W374)</f>
        <v>1457.611447212867</v>
      </c>
      <c r="X167">
        <f>SUM('Prevalence data'!X370:X374)</f>
        <v>2.886278583459587E-2</v>
      </c>
      <c r="Y167">
        <f>SUM('Prevalence data'!Y370:Y374)</f>
        <v>60727.723533967517</v>
      </c>
      <c r="Z167">
        <f>SUM('Prevalence data'!Z370:Z374)</f>
        <v>2.886323601522426E-2</v>
      </c>
      <c r="AA167">
        <f>SUM('Prevalence data'!AA370:AA374)</f>
        <v>1396005.8214370001</v>
      </c>
      <c r="AB167">
        <f>SUM('Prevalence data'!AB370:AB374)</f>
        <v>0.20632606121149999</v>
      </c>
      <c r="AC167">
        <f>SUM('Prevalence data'!AC370:AC374)</f>
        <v>126208.6802974</v>
      </c>
      <c r="AD167">
        <f>SUM('Prevalence data'!AD370:AD374)</f>
        <v>0.12423279413919999</v>
      </c>
      <c r="AE167">
        <f>SUM('Prevalence data'!AE370:AE374)</f>
        <v>186936.40383132739</v>
      </c>
      <c r="AF167">
        <f>SUM('Prevalence data'!AF370:AF374)</f>
        <v>5.7956025860969769E-2</v>
      </c>
    </row>
    <row r="168" spans="1:32">
      <c r="A168" s="30" t="s">
        <v>137</v>
      </c>
      <c r="B168" s="33" t="s">
        <v>14</v>
      </c>
      <c r="C168">
        <f>'Prevalence data'!C375</f>
        <v>6940.6652888651997</v>
      </c>
      <c r="D168">
        <f>'Prevalence data'!D375</f>
        <v>0.164738704907929</v>
      </c>
      <c r="E168">
        <f>'Prevalence data'!E375</f>
        <v>218983.136097068</v>
      </c>
      <c r="F168">
        <f>'Prevalence data'!F375</f>
        <v>0.16474056953970101</v>
      </c>
      <c r="G168">
        <f>'Prevalence data'!G375</f>
        <v>73389.094926000005</v>
      </c>
      <c r="H168">
        <f>'Prevalence data'!H375</f>
        <v>2.1515098660800001E-2</v>
      </c>
      <c r="I168">
        <f>'Prevalence data'!I375</f>
        <v>14545.122126599999</v>
      </c>
      <c r="J168">
        <f>'Prevalence data'!J375</f>
        <v>2.33328184722E-2</v>
      </c>
      <c r="K168">
        <f>'Prevalence data'!K375</f>
        <v>233528.25822365901</v>
      </c>
      <c r="L168">
        <f>'Prevalence data'!L375</f>
        <v>0.11906461570282199</v>
      </c>
      <c r="M168">
        <f>'Prevalence data'!M375</f>
        <v>6142.2858015557604</v>
      </c>
      <c r="N168">
        <f>'Prevalence data'!N375</f>
        <v>0.141991627562712</v>
      </c>
      <c r="O168">
        <f>'Prevalence data'!O375</f>
        <v>193794.544058895</v>
      </c>
      <c r="P168">
        <f>'Prevalence data'!P375</f>
        <v>0.14199375103499401</v>
      </c>
      <c r="Q168">
        <f>'Prevalence data'!Q375</f>
        <v>393175.39245599997</v>
      </c>
      <c r="R168">
        <f>'Prevalence data'!R375</f>
        <v>0.11526519268099999</v>
      </c>
      <c r="S168">
        <f>'Prevalence data'!S375</f>
        <v>21929.405874</v>
      </c>
      <c r="T168">
        <f>'Prevalence data'!T375</f>
        <v>3.5130657792200003E-2</v>
      </c>
      <c r="U168">
        <f>'Prevalence data'!U375</f>
        <v>215723.94993285101</v>
      </c>
      <c r="V168">
        <f>'Prevalence data'!V375</f>
        <v>0.108207212612401</v>
      </c>
      <c r="W168">
        <f>'Prevalence data'!W375</f>
        <v>633.66735992622205</v>
      </c>
      <c r="X168">
        <f>'Prevalence data'!X375</f>
        <v>1.46403610921025E-2</v>
      </c>
      <c r="Y168">
        <f>'Prevalence data'!Y375</f>
        <v>19992.676968607801</v>
      </c>
      <c r="Z168">
        <f>'Prevalence data'!Z375</f>
        <v>1.46405160569139E-2</v>
      </c>
      <c r="AA168">
        <f>'Prevalence data'!AA375</f>
        <v>259608.310723</v>
      </c>
      <c r="AB168">
        <f>'Prevalence data'!AB375</f>
        <v>7.6107977789699993E-2</v>
      </c>
      <c r="AC168">
        <f>'Prevalence data'!AC375</f>
        <v>25118.760640199998</v>
      </c>
      <c r="AD168">
        <f>'Prevalence data'!AD375</f>
        <v>4.0048836316499997E-2</v>
      </c>
      <c r="AE168">
        <f>'Prevalence data'!AE375</f>
        <v>45111.4376087852</v>
      </c>
      <c r="AF168">
        <f>'Prevalence data'!AF375</f>
        <v>2.2756146174617801E-2</v>
      </c>
    </row>
    <row r="169" spans="1:32">
      <c r="A169" s="30" t="s">
        <v>138</v>
      </c>
      <c r="B169" s="33" t="s">
        <v>98</v>
      </c>
      <c r="C169">
        <f>SUM('Prevalence data'!C376:C379)</f>
        <v>9146.8398188661013</v>
      </c>
      <c r="D169">
        <f>SUM('Prevalence data'!D376:D379)</f>
        <v>0.19450977431977698</v>
      </c>
      <c r="E169">
        <f>SUM('Prevalence data'!E376:E379)</f>
        <v>206419.3551640042</v>
      </c>
      <c r="F169">
        <f>SUM('Prevalence data'!F376:F379)</f>
        <v>0.1945126435931343</v>
      </c>
      <c r="G169">
        <f>SUM('Prevalence data'!G376:G379)</f>
        <v>101155.82912489999</v>
      </c>
      <c r="H169">
        <f>SUM('Prevalence data'!H376:H379)</f>
        <v>6.3291428286100002E-2</v>
      </c>
      <c r="I169">
        <f>SUM('Prevalence data'!I376:I379)</f>
        <v>18572.600933379999</v>
      </c>
      <c r="J169">
        <f>SUM('Prevalence data'!J376:J379)</f>
        <v>4.9096948777460001E-2</v>
      </c>
      <c r="K169">
        <f>SUM('Prevalence data'!K376:K379)</f>
        <v>224991.95609738489</v>
      </c>
      <c r="L169">
        <f>SUM('Prevalence data'!L376:L379)</f>
        <v>0.15407128065382308</v>
      </c>
      <c r="M169">
        <f>SUM('Prevalence data'!M376:M379)</f>
        <v>45887.580818109811</v>
      </c>
      <c r="N169">
        <f>SUM('Prevalence data'!N376:N379)</f>
        <v>0.90096865391752301</v>
      </c>
      <c r="O169">
        <f>SUM('Prevalence data'!O376:O379)</f>
        <v>892192.22134871501</v>
      </c>
      <c r="P169">
        <f>SUM('Prevalence data'!P376:P379)</f>
        <v>0.90089489252911292</v>
      </c>
      <c r="Q169">
        <f>SUM('Prevalence data'!Q376:Q379)</f>
        <v>1470760.767496</v>
      </c>
      <c r="R169">
        <f>SUM('Prevalence data'!R376:R379)</f>
        <v>1.0625785862370001</v>
      </c>
      <c r="S169">
        <f>SUM('Prevalence data'!S376:S379)</f>
        <v>88264.953399799997</v>
      </c>
      <c r="T169">
        <f>SUM('Prevalence data'!T376:T379)</f>
        <v>0.25796370991180001</v>
      </c>
      <c r="U169">
        <f>SUM('Prevalence data'!U376:U379)</f>
        <v>980457.17474853713</v>
      </c>
      <c r="V169">
        <f>SUM('Prevalence data'!V376:V379)</f>
        <v>0.73303420055423407</v>
      </c>
      <c r="W169">
        <f>SUM('Prevalence data'!W376:W379)</f>
        <v>4538.0808972144632</v>
      </c>
      <c r="X169">
        <f>SUM('Prevalence data'!X376:X379)</f>
        <v>8.9619279428516802E-2</v>
      </c>
      <c r="Y169">
        <f>SUM('Prevalence data'!Y376:Y379)</f>
        <v>89506.928806163909</v>
      </c>
      <c r="Z169">
        <f>SUM('Prevalence data'!Z376:Z379)</f>
        <v>8.9612125109574101E-2</v>
      </c>
      <c r="AA169">
        <f>SUM('Prevalence data'!AA376:AA379)</f>
        <v>742257.05900700006</v>
      </c>
      <c r="AB169">
        <f>SUM('Prevalence data'!AB376:AB379)</f>
        <v>0.51956818935560001</v>
      </c>
      <c r="AC169">
        <f>SUM('Prevalence data'!AC376:AC379)</f>
        <v>70739.290317000006</v>
      </c>
      <c r="AD169">
        <f>SUM('Prevalence data'!AD376:AD379)</f>
        <v>0.19983543745530002</v>
      </c>
      <c r="AE169">
        <f>SUM('Prevalence data'!AE376:AE379)</f>
        <v>160246.2191231568</v>
      </c>
      <c r="AF169">
        <f>SUM('Prevalence data'!AF376:AF379)</f>
        <v>0.1186000306160423</v>
      </c>
    </row>
    <row r="170" spans="1:32">
      <c r="A170" s="30" t="s">
        <v>139</v>
      </c>
      <c r="B170" s="33" t="s">
        <v>19</v>
      </c>
      <c r="C170">
        <f>'Prevalence data'!C380</f>
        <v>218.2996714448</v>
      </c>
      <c r="D170">
        <f>'Prevalence data'!D380</f>
        <v>1.94408445464725E-3</v>
      </c>
      <c r="E170">
        <f>'Prevalence data'!E380</f>
        <v>2002.25641591265</v>
      </c>
      <c r="F170">
        <f>'Prevalence data'!F380</f>
        <v>2.1690631105656102E-3</v>
      </c>
      <c r="G170">
        <f>'Prevalence data'!G380</f>
        <v>2608.7211623399999</v>
      </c>
      <c r="H170">
        <f>'Prevalence data'!H380</f>
        <v>3.12873573929E-3</v>
      </c>
      <c r="I170">
        <f>'Prevalence data'!I380</f>
        <v>538.62446166999996</v>
      </c>
      <c r="J170">
        <f>'Prevalence data'!J380</f>
        <v>1.93246506072E-3</v>
      </c>
      <c r="K170">
        <f>'Prevalence data'!K380</f>
        <v>2540.8808775829998</v>
      </c>
      <c r="L170">
        <f>'Prevalence data'!L380</f>
        <v>2.10923024410304E-3</v>
      </c>
      <c r="M170">
        <f>'Prevalence data'!M380</f>
        <v>32910.591966415297</v>
      </c>
      <c r="N170">
        <f>'Prevalence data'!N380</f>
        <v>0.29075302447976897</v>
      </c>
      <c r="O170">
        <f>'Prevalence data'!O380</f>
        <v>269316.06755491102</v>
      </c>
      <c r="P170">
        <f>'Prevalence data'!P380</f>
        <v>0.28922825667826302</v>
      </c>
      <c r="Q170">
        <f>'Prevalence data'!Q380</f>
        <v>350240.85245300003</v>
      </c>
      <c r="R170">
        <f>'Prevalence data'!R380</f>
        <v>0.420056749241</v>
      </c>
      <c r="S170">
        <f>'Prevalence data'!S380</f>
        <v>23886.5058727</v>
      </c>
      <c r="T170">
        <f>'Prevalence data'!T380</f>
        <v>8.5411443279999999E-2</v>
      </c>
      <c r="U170">
        <f>'Prevalence data'!U380</f>
        <v>293202.57342764997</v>
      </c>
      <c r="V170">
        <f>'Prevalence data'!V380</f>
        <v>0.24190465914288001</v>
      </c>
      <c r="W170">
        <f>'Prevalence data'!W380</f>
        <v>2371.1778396002001</v>
      </c>
      <c r="X170">
        <f>'Prevalence data'!X380</f>
        <v>2.0941010007219801E-2</v>
      </c>
      <c r="Y170">
        <f>'Prevalence data'!Y380</f>
        <v>19973.0659981182</v>
      </c>
      <c r="Z170">
        <f>'Prevalence data'!Z380</f>
        <v>2.1440515556552801E-2</v>
      </c>
      <c r="AA170">
        <f>'Prevalence data'!AA380</f>
        <v>153482.64730400001</v>
      </c>
      <c r="AB170">
        <f>'Prevalence data'!AB380</f>
        <v>0.18407738824299999</v>
      </c>
      <c r="AC170">
        <f>'Prevalence data'!AC380</f>
        <v>14797.9014315</v>
      </c>
      <c r="AD170">
        <f>'Prevalence data'!AD380</f>
        <v>5.2763208105900003E-2</v>
      </c>
      <c r="AE170">
        <f>'Prevalence data'!AE380</f>
        <v>34770.967429645403</v>
      </c>
      <c r="AF170">
        <f>'Prevalence data'!AF380</f>
        <v>2.8739259757139601E-2</v>
      </c>
    </row>
    <row r="171" spans="1:32">
      <c r="A171" s="30">
        <v>2011</v>
      </c>
      <c r="B171" s="180" t="s">
        <v>36</v>
      </c>
    </row>
    <row r="172" spans="1:32">
      <c r="A172" s="30" t="s">
        <v>133</v>
      </c>
      <c r="B172" s="33" t="s">
        <v>32</v>
      </c>
      <c r="C172">
        <f>SUM('Prevalence data'!C382:C384)</f>
        <v>15594.379837028</v>
      </c>
      <c r="D172">
        <f>SUM('Prevalence data'!D382:D384)</f>
        <v>0.2433056225276054</v>
      </c>
      <c r="E172">
        <f>SUM('Prevalence data'!E382:E384)</f>
        <v>1294854.3369336</v>
      </c>
      <c r="F172">
        <f>SUM('Prevalence data'!F382:F384)</f>
        <v>0.2433052702857792</v>
      </c>
      <c r="G172">
        <f>SUM('Prevalence data'!G382:G384)</f>
        <v>302010.7181993</v>
      </c>
      <c r="H172">
        <f>SUM('Prevalence data'!H382:H384)</f>
        <v>1.320351840217E-2</v>
      </c>
      <c r="I172">
        <f>SUM('Prevalence data'!I382:I384)</f>
        <v>29027.455763349997</v>
      </c>
      <c r="J172">
        <f>SUM('Prevalence data'!J382:J384)</f>
        <v>1.7340660918650001E-2</v>
      </c>
      <c r="K172">
        <f>SUM('Prevalence data'!K382:K384)</f>
        <v>1323881.7926969409</v>
      </c>
      <c r="L172">
        <f>SUM('Prevalence data'!L382:L384)</f>
        <v>0.14575147380503811</v>
      </c>
      <c r="M172">
        <f>SUM('Prevalence data'!M382:M384)</f>
        <v>1764.0050298618239</v>
      </c>
      <c r="N172">
        <f>SUM('Prevalence data'!N382:N384)</f>
        <v>2.5712020586106943E-2</v>
      </c>
      <c r="O172">
        <f>SUM('Prevalence data'!O382:O384)</f>
        <v>146851.1168181166</v>
      </c>
      <c r="P172">
        <f>SUM('Prevalence data'!P382:P384)</f>
        <v>2.5711894591732912E-2</v>
      </c>
      <c r="Q172">
        <f>SUM('Prevalence data'!Q382:Q384)</f>
        <v>401747.45418430003</v>
      </c>
      <c r="R172">
        <f>SUM('Prevalence data'!R382:R384)</f>
        <v>1.7964860921269997E-2</v>
      </c>
      <c r="S172">
        <f>SUM('Prevalence data'!S382:S384)</f>
        <v>28544.904952379999</v>
      </c>
      <c r="T172">
        <f>SUM('Prevalence data'!T382:T384)</f>
        <v>1.708093055327E-2</v>
      </c>
      <c r="U172">
        <f>SUM('Prevalence data'!U382:U384)</f>
        <v>175396.02177045078</v>
      </c>
      <c r="V172">
        <f>SUM('Prevalence data'!V382:V384)</f>
        <v>2.1198871392174148E-2</v>
      </c>
      <c r="W172">
        <f>SUM('Prevalence data'!W382:W384)</f>
        <v>124.62111900360381</v>
      </c>
      <c r="X172">
        <f>SUM('Prevalence data'!X382:X384)</f>
        <v>3.4553081891927359E-3</v>
      </c>
      <c r="Y172">
        <f>SUM('Prevalence data'!Y382:Y384)</f>
        <v>10049.87766871868</v>
      </c>
      <c r="Z172">
        <f>SUM('Prevalence data'!Z382:Z384)</f>
        <v>3.4551740151237517E-3</v>
      </c>
      <c r="AA172">
        <f>SUM('Prevalence data'!AA382:AA384)</f>
        <v>97225.087152890002</v>
      </c>
      <c r="AB172">
        <f>SUM('Prevalence data'!AB382:AB384)</f>
        <v>4.5514630211465996E-3</v>
      </c>
      <c r="AC172">
        <f>SUM('Prevalence data'!AC382:AC384)</f>
        <v>4912.5082608721004</v>
      </c>
      <c r="AD172">
        <f>SUM('Prevalence data'!AD382:AD384)</f>
        <v>2.9891497711050999E-3</v>
      </c>
      <c r="AE172">
        <f>SUM('Prevalence data'!AE382:AE384)</f>
        <v>14962.38592958787</v>
      </c>
      <c r="AF172">
        <f>SUM('Prevalence data'!AF382:AF384)</f>
        <v>3.2457124417909502E-3</v>
      </c>
    </row>
    <row r="173" spans="1:32">
      <c r="A173" s="30" t="s">
        <v>134</v>
      </c>
      <c r="B173" s="33" t="s">
        <v>33</v>
      </c>
      <c r="C173">
        <f>SUM('Prevalence data'!C385:C386)</f>
        <v>8160.0089666305903</v>
      </c>
      <c r="D173">
        <f>SUM('Prevalence data'!D385:D386)</f>
        <v>0.33287452230060799</v>
      </c>
      <c r="E173">
        <f>SUM('Prevalence data'!E385:E386)</f>
        <v>544845.93604827393</v>
      </c>
      <c r="F173">
        <f>SUM('Prevalence data'!F385:F386)</f>
        <v>0.332820935304521</v>
      </c>
      <c r="G173">
        <f>SUM('Prevalence data'!G385:G386)</f>
        <v>383229.91142079997</v>
      </c>
      <c r="H173">
        <f>SUM('Prevalence data'!H385:H386)</f>
        <v>2.4472415333840002E-2</v>
      </c>
      <c r="I173">
        <f>SUM('Prevalence data'!I385:I386)</f>
        <v>36576.641381829999</v>
      </c>
      <c r="J173">
        <f>SUM('Prevalence data'!J385:J386)</f>
        <v>2.4242854104230001E-2</v>
      </c>
      <c r="K173">
        <f>SUM('Prevalence data'!K385:K386)</f>
        <v>581422.57743005699</v>
      </c>
      <c r="L173">
        <f>SUM('Prevalence data'!L385:L386)</f>
        <v>0.18323428378185042</v>
      </c>
      <c r="M173">
        <f>SUM('Prevalence data'!M385:M386)</f>
        <v>1079.1305434188259</v>
      </c>
      <c r="N173">
        <f>SUM('Prevalence data'!N385:N386)</f>
        <v>4.6399334766599104E-2</v>
      </c>
      <c r="O173">
        <f>SUM('Prevalence data'!O385:O386)</f>
        <v>72896.770693268496</v>
      </c>
      <c r="P173">
        <f>SUM('Prevalence data'!P385:P386)</f>
        <v>4.6400238372031194E-2</v>
      </c>
      <c r="Q173">
        <f>SUM('Prevalence data'!Q385:Q386)</f>
        <v>541544.178846</v>
      </c>
      <c r="R173">
        <f>SUM('Prevalence data'!R385:R386)</f>
        <v>3.2714529767200004E-2</v>
      </c>
      <c r="S173">
        <f>SUM('Prevalence data'!S385:S386)</f>
        <v>33441.557389699999</v>
      </c>
      <c r="T173">
        <f>SUM('Prevalence data'!T385:T386)</f>
        <v>2.1813789437209997E-2</v>
      </c>
      <c r="U173">
        <f>SUM('Prevalence data'!U385:U386)</f>
        <v>106338.32808297331</v>
      </c>
      <c r="V173">
        <f>SUM('Prevalence data'!V385:V386)</f>
        <v>3.42887851754669E-2</v>
      </c>
      <c r="W173">
        <f>SUM('Prevalence data'!W385:W386)</f>
        <v>148.8259934939484</v>
      </c>
      <c r="X173">
        <f>SUM('Prevalence data'!X385:X386)</f>
        <v>6.7133752335881997E-3</v>
      </c>
      <c r="Y173">
        <f>SUM('Prevalence data'!Y385:Y386)</f>
        <v>10167.603889524289</v>
      </c>
      <c r="Z173">
        <f>SUM('Prevalence data'!Z385:Z386)</f>
        <v>6.7120421241252202E-3</v>
      </c>
      <c r="AA173">
        <f>SUM('Prevalence data'!AA385:AA386)</f>
        <v>380354.28675500001</v>
      </c>
      <c r="AB173">
        <f>SUM('Prevalence data'!AB385:AB386)</f>
        <v>2.3543598757569999E-2</v>
      </c>
      <c r="AC173">
        <f>SUM('Prevalence data'!AC385:AC386)</f>
        <v>23956.229663630002</v>
      </c>
      <c r="AD173">
        <f>SUM('Prevalence data'!AD385:AD386)</f>
        <v>1.5690185270920001E-2</v>
      </c>
      <c r="AE173">
        <f>SUM('Prevalence data'!AE385:AE386)</f>
        <v>34123.833553163699</v>
      </c>
      <c r="AF173">
        <f>SUM('Prevalence data'!AF385:AF386)</f>
        <v>1.0975633427214641E-2</v>
      </c>
    </row>
    <row r="174" spans="1:32">
      <c r="A174" s="30" t="s">
        <v>135</v>
      </c>
      <c r="B174" s="33" t="s">
        <v>8</v>
      </c>
      <c r="C174">
        <f>'Prevalence data'!C387</f>
        <v>19106.269696411</v>
      </c>
      <c r="D174">
        <f>'Prevalence data'!D387</f>
        <v>0.46276608906101802</v>
      </c>
      <c r="E174">
        <f>'Prevalence data'!E387</f>
        <v>1155462.82221206</v>
      </c>
      <c r="F174">
        <f>'Prevalence data'!F387</f>
        <v>0.46274703877825202</v>
      </c>
      <c r="G174">
        <f>'Prevalence data'!G387</f>
        <v>506212.71953200002</v>
      </c>
      <c r="H174">
        <f>'Prevalence data'!H387</f>
        <v>3.9004729074499998E-2</v>
      </c>
      <c r="I174">
        <f>'Prevalence data'!I387</f>
        <v>58869.388258899999</v>
      </c>
      <c r="J174">
        <f>'Prevalence data'!J387</f>
        <v>4.0677726365799999E-2</v>
      </c>
      <c r="K174">
        <f>'Prevalence data'!K387</f>
        <v>1214332.21047097</v>
      </c>
      <c r="L174">
        <f>'Prevalence data'!L387</f>
        <v>0.30624678422947699</v>
      </c>
      <c r="M174">
        <f>'Prevalence data'!M387</f>
        <v>689.66881478558503</v>
      </c>
      <c r="N174">
        <f>'Prevalence data'!N387</f>
        <v>1.7356146599725501E-2</v>
      </c>
      <c r="O174">
        <f>'Prevalence data'!O387</f>
        <v>41711.733987775202</v>
      </c>
      <c r="P174">
        <f>'Prevalence data'!P387</f>
        <v>1.7356918578336201E-2</v>
      </c>
      <c r="Q174">
        <f>'Prevalence data'!Q387</f>
        <v>228859.431396</v>
      </c>
      <c r="R174">
        <f>'Prevalence data'!R387</f>
        <v>1.76340776927E-2</v>
      </c>
      <c r="S174">
        <f>'Prevalence data'!S387</f>
        <v>14438.2389291</v>
      </c>
      <c r="T174">
        <f>'Prevalence data'!T387</f>
        <v>9.9444066149800003E-3</v>
      </c>
      <c r="U174">
        <f>'Prevalence data'!U387</f>
        <v>56149.972916844497</v>
      </c>
      <c r="V174">
        <f>'Prevalence data'!V387</f>
        <v>1.44978924302553E-2</v>
      </c>
      <c r="W174">
        <f>'Prevalence data'!W387</f>
        <v>98.562585377217204</v>
      </c>
      <c r="X174">
        <f>'Prevalence data'!X387</f>
        <v>2.4789329795371199E-3</v>
      </c>
      <c r="Y174">
        <f>'Prevalence data'!Y387</f>
        <v>5960.3300074304798</v>
      </c>
      <c r="Z174">
        <f>'Prevalence data'!Z387</f>
        <v>2.4787041682935401E-3</v>
      </c>
      <c r="AA174">
        <f>'Prevalence data'!AA387</f>
        <v>267184.52134099999</v>
      </c>
      <c r="AB174">
        <f>'Prevalence data'!AB387</f>
        <v>2.0587070700000001E-2</v>
      </c>
      <c r="AC174">
        <f>'Prevalence data'!AC387</f>
        <v>20016.134575799999</v>
      </c>
      <c r="AD174">
        <f>'Prevalence data'!AD387</f>
        <v>1.37399750435E-2</v>
      </c>
      <c r="AE174">
        <f>'Prevalence data'!AE387</f>
        <v>25976.4645832227</v>
      </c>
      <c r="AF174">
        <f>'Prevalence data'!AF387</f>
        <v>6.7195293305810297E-3</v>
      </c>
    </row>
    <row r="175" spans="1:32">
      <c r="A175" s="30" t="s">
        <v>136</v>
      </c>
      <c r="B175" s="33" t="s">
        <v>77</v>
      </c>
      <c r="C175">
        <f>SUM('Prevalence data'!C388:C392)</f>
        <v>135796.3325059755</v>
      </c>
      <c r="D175">
        <f>SUM('Prevalence data'!D388:D392)</f>
        <v>2.515525593406208</v>
      </c>
      <c r="E175">
        <f>SUM('Prevalence data'!E388:E392)</f>
        <v>6460336.7267119512</v>
      </c>
      <c r="F175">
        <f>SUM('Prevalence data'!F388:F392)</f>
        <v>2.5155541649538598</v>
      </c>
      <c r="G175">
        <f>SUM('Prevalence data'!G388:G392)</f>
        <v>1919028.9373560001</v>
      </c>
      <c r="H175">
        <f>SUM('Prevalence data'!H388:H392)</f>
        <v>0.23758074347149999</v>
      </c>
      <c r="I175">
        <f>SUM('Prevalence data'!I388:I392)</f>
        <v>314377.54109860002</v>
      </c>
      <c r="J175">
        <f>SUM('Prevalence data'!J388:J392)</f>
        <v>0.27858710005330001</v>
      </c>
      <c r="K175">
        <f>SUM('Prevalence data'!K388:K392)</f>
        <v>6774714.2678105514</v>
      </c>
      <c r="L175">
        <f>SUM('Prevalence data'!L388:L392)</f>
        <v>1.824489141766666</v>
      </c>
      <c r="M175">
        <f>SUM('Prevalence data'!M388:M392)</f>
        <v>12826.754870359877</v>
      </c>
      <c r="N175">
        <f>SUM('Prevalence data'!N388:N392)</f>
        <v>0.24993808406207568</v>
      </c>
      <c r="O175">
        <f>SUM('Prevalence data'!O388:O392)</f>
        <v>540975.94318286446</v>
      </c>
      <c r="P175">
        <f>SUM('Prevalence data'!P388:P392)</f>
        <v>0.24993529426516292</v>
      </c>
      <c r="Q175">
        <f>SUM('Prevalence data'!Q388:Q392)</f>
        <v>1601347.5149099999</v>
      </c>
      <c r="R175">
        <f>SUM('Prevalence data'!R388:R392)</f>
        <v>0.24336068351509998</v>
      </c>
      <c r="S175">
        <f>SUM('Prevalence data'!S388:S392)</f>
        <v>89812.11119299999</v>
      </c>
      <c r="T175">
        <f>SUM('Prevalence data'!T388:T392)</f>
        <v>8.7638959629100011E-2</v>
      </c>
      <c r="U175">
        <f>SUM('Prevalence data'!U388:U392)</f>
        <v>630788.05437576072</v>
      </c>
      <c r="V175">
        <f>SUM('Prevalence data'!V388:V392)</f>
        <v>0.19939278415252989</v>
      </c>
      <c r="W175">
        <f>SUM('Prevalence data'!W388:W392)</f>
        <v>1499.5358177158271</v>
      </c>
      <c r="X175">
        <f>SUM('Prevalence data'!X388:X392)</f>
        <v>2.9420488839363691E-2</v>
      </c>
      <c r="Y175">
        <f>SUM('Prevalence data'!Y388:Y392)</f>
        <v>62399.673573238353</v>
      </c>
      <c r="Z175">
        <f>SUM('Prevalence data'!Z388:Z392)</f>
        <v>2.9420844466540291E-2</v>
      </c>
      <c r="AA175">
        <f>SUM('Prevalence data'!AA388:AA392)</f>
        <v>1457133.008068</v>
      </c>
      <c r="AB175">
        <f>SUM('Prevalence data'!AB388:AB392)</f>
        <v>0.20885747046930001</v>
      </c>
      <c r="AC175">
        <f>SUM('Prevalence data'!AC388:AC392)</f>
        <v>131836.95469889999</v>
      </c>
      <c r="AD175">
        <f>SUM('Prevalence data'!AD388:AD392)</f>
        <v>0.12615176179579998</v>
      </c>
      <c r="AE175">
        <f>SUM('Prevalence data'!AE388:AE392)</f>
        <v>194236.62827201618</v>
      </c>
      <c r="AF175">
        <f>SUM('Prevalence data'!AF388:AF392)</f>
        <v>5.9461941230050816E-2</v>
      </c>
    </row>
    <row r="176" spans="1:32">
      <c r="A176" s="30" t="s">
        <v>137</v>
      </c>
      <c r="B176" s="33" t="s">
        <v>14</v>
      </c>
      <c r="C176">
        <f>'Prevalence data'!C393</f>
        <v>7005.2890481571003</v>
      </c>
      <c r="D176">
        <f>'Prevalence data'!D393</f>
        <v>0.16412290730204601</v>
      </c>
      <c r="E176">
        <f>'Prevalence data'!E393</f>
        <v>221022.01081807699</v>
      </c>
      <c r="F176">
        <f>'Prevalence data'!F393</f>
        <v>0.16412486062193801</v>
      </c>
      <c r="G176">
        <f>'Prevalence data'!G393</f>
        <v>75115.246320599996</v>
      </c>
      <c r="H176">
        <f>'Prevalence data'!H393</f>
        <v>2.1566289423900001E-2</v>
      </c>
      <c r="I176">
        <f>'Prevalence data'!I393</f>
        <v>14660.375589499999</v>
      </c>
      <c r="J176">
        <f>'Prevalence data'!J393</f>
        <v>2.3055050483700001E-2</v>
      </c>
      <c r="K176">
        <f>'Prevalence data'!K393</f>
        <v>235682.38640758401</v>
      </c>
      <c r="L176">
        <f>'Prevalence data'!L393</f>
        <v>0.11837063363874099</v>
      </c>
      <c r="M176">
        <f>'Prevalence data'!M393</f>
        <v>6251.6916667720498</v>
      </c>
      <c r="N176">
        <f>'Prevalence data'!N393</f>
        <v>0.14276877638139601</v>
      </c>
      <c r="O176">
        <f>'Prevalence data'!O393</f>
        <v>197245.98131737599</v>
      </c>
      <c r="P176">
        <f>'Prevalence data'!P393</f>
        <v>0.142770721984016</v>
      </c>
      <c r="Q176">
        <f>'Prevalence data'!Q393</f>
        <v>400547.03072400001</v>
      </c>
      <c r="R176">
        <f>'Prevalence data'!R393</f>
        <v>0.115000910956</v>
      </c>
      <c r="S176">
        <f>'Prevalence data'!S393</f>
        <v>22387.8356661</v>
      </c>
      <c r="T176">
        <f>'Prevalence data'!T393</f>
        <v>3.5168432952399999E-2</v>
      </c>
      <c r="U176">
        <f>'Prevalence data'!U393</f>
        <v>219633.816983442</v>
      </c>
      <c r="V176">
        <f>'Prevalence data'!V393</f>
        <v>0.108574321662131</v>
      </c>
      <c r="W176">
        <f>'Prevalence data'!W393</f>
        <v>653.27495210783604</v>
      </c>
      <c r="X176">
        <f>'Prevalence data'!X393</f>
        <v>1.4912527913481501E-2</v>
      </c>
      <c r="Y176">
        <f>'Prevalence data'!Y393</f>
        <v>20611.2751806696</v>
      </c>
      <c r="Z176">
        <f>'Prevalence data'!Z393</f>
        <v>1.49126718534098E-2</v>
      </c>
      <c r="AA176">
        <f>'Prevalence data'!AA393</f>
        <v>268157.23879099998</v>
      </c>
      <c r="AB176">
        <f>'Prevalence data'!AB393</f>
        <v>7.6990518408999994E-2</v>
      </c>
      <c r="AC176">
        <f>'Prevalence data'!AC393</f>
        <v>25901.310326899998</v>
      </c>
      <c r="AD176">
        <f>'Prevalence data'!AD393</f>
        <v>4.0490806082000001E-2</v>
      </c>
      <c r="AE176">
        <f>'Prevalence data'!AE393</f>
        <v>46512.585507524702</v>
      </c>
      <c r="AF176">
        <f>'Prevalence data'!AF393</f>
        <v>2.3119628151734701E-2</v>
      </c>
    </row>
    <row r="177" spans="1:32">
      <c r="A177" s="30" t="s">
        <v>138</v>
      </c>
      <c r="B177" s="33" t="s">
        <v>98</v>
      </c>
      <c r="C177">
        <f>SUM('Prevalence data'!C394:C397)</f>
        <v>9034.4652075706999</v>
      </c>
      <c r="D177">
        <f>SUM('Prevalence data'!D394:D397)</f>
        <v>0.19107123648272609</v>
      </c>
      <c r="E177">
        <f>SUM('Prevalence data'!E394:E397)</f>
        <v>204381.44429631659</v>
      </c>
      <c r="F177">
        <f>SUM('Prevalence data'!F394:F397)</f>
        <v>0.1910730138058884</v>
      </c>
      <c r="G177">
        <f>SUM('Prevalence data'!G394:G397)</f>
        <v>103396.10933659998</v>
      </c>
      <c r="H177">
        <f>SUM('Prevalence data'!H394:H397)</f>
        <v>6.276361012630001E-2</v>
      </c>
      <c r="I177">
        <f>SUM('Prevalence data'!I394:I397)</f>
        <v>18660.042828419999</v>
      </c>
      <c r="J177">
        <f>SUM('Prevalence data'!J394:J397)</f>
        <v>4.7929220543920001E-2</v>
      </c>
      <c r="K177">
        <f>SUM('Prevalence data'!K394:K397)</f>
        <v>223041.48712474742</v>
      </c>
      <c r="L177">
        <f>SUM('Prevalence data'!L394:L397)</f>
        <v>0.1505992024867365</v>
      </c>
      <c r="M177">
        <f>SUM('Prevalence data'!M394:M397)</f>
        <v>46387.677385544943</v>
      </c>
      <c r="N177">
        <f>SUM('Prevalence data'!N394:N397)</f>
        <v>0.906367559518507</v>
      </c>
      <c r="O177">
        <f>SUM('Prevalence data'!O394:O397)</f>
        <v>901684.23767134198</v>
      </c>
      <c r="P177">
        <f>SUM('Prevalence data'!P394:P397)</f>
        <v>0.90629480085601699</v>
      </c>
      <c r="Q177">
        <f>SUM('Prevalence data'!Q394:Q397)</f>
        <v>1508213.2573229999</v>
      </c>
      <c r="R177">
        <f>SUM('Prevalence data'!R394:R397)</f>
        <v>1.0624155387050001</v>
      </c>
      <c r="S177">
        <f>SUM('Prevalence data'!S394:S397)</f>
        <v>90666.531157499994</v>
      </c>
      <c r="T177">
        <f>SUM('Prevalence data'!T394:T397)</f>
        <v>0.25872677536319999</v>
      </c>
      <c r="U177">
        <f>SUM('Prevalence data'!U394:U397)</f>
        <v>992350.76882893406</v>
      </c>
      <c r="V177">
        <f>SUM('Prevalence data'!V394:V397)</f>
        <v>0.734872636391524</v>
      </c>
      <c r="W177">
        <f>SUM('Prevalence data'!W394:W397)</f>
        <v>4631.6822357572764</v>
      </c>
      <c r="X177">
        <f>SUM('Prevalence data'!X394:X397)</f>
        <v>9.1111076391640899E-2</v>
      </c>
      <c r="Y177">
        <f>SUM('Prevalence data'!Y394:Y397)</f>
        <v>91356.666543769999</v>
      </c>
      <c r="Z177">
        <f>SUM('Prevalence data'!Z394:Z397)</f>
        <v>9.1103815530183499E-2</v>
      </c>
      <c r="AA177">
        <f>SUM('Prevalence data'!AA394:AA397)</f>
        <v>770510.0319050001</v>
      </c>
      <c r="AB177">
        <f>SUM('Prevalence data'!AB394:AB397)</f>
        <v>0.52500923505699992</v>
      </c>
      <c r="AC177">
        <f>SUM('Prevalence data'!AC394:AC397)</f>
        <v>73443.785880900003</v>
      </c>
      <c r="AD177">
        <f>SUM('Prevalence data'!AD394:AD397)</f>
        <v>0.2022327478957</v>
      </c>
      <c r="AE177">
        <f>SUM('Prevalence data'!AE394:AE397)</f>
        <v>164800.4524245458</v>
      </c>
      <c r="AF177">
        <f>SUM('Prevalence data'!AF394:AF397)</f>
        <v>0.1207390664413556</v>
      </c>
    </row>
    <row r="178" spans="1:32">
      <c r="A178" s="30" t="s">
        <v>139</v>
      </c>
      <c r="B178" s="33" t="s">
        <v>19</v>
      </c>
      <c r="C178">
        <f>'Prevalence data'!C398</f>
        <v>216.0638541786</v>
      </c>
      <c r="D178">
        <f>'Prevalence data'!D398</f>
        <v>1.9028291571387701E-3</v>
      </c>
      <c r="E178">
        <f>'Prevalence data'!E398</f>
        <v>1980.5179985263001</v>
      </c>
      <c r="F178">
        <f>'Prevalence data'!F398</f>
        <v>2.12653124429144E-3</v>
      </c>
      <c r="G178">
        <f>'Prevalence data'!G398</f>
        <v>2712.73365595</v>
      </c>
      <c r="H178">
        <f>'Prevalence data'!H398</f>
        <v>3.1814076793199998E-3</v>
      </c>
      <c r="I178">
        <f>'Prevalence data'!I398</f>
        <v>547.02222041799996</v>
      </c>
      <c r="J178">
        <f>'Prevalence data'!J398</f>
        <v>1.91784868191E-3</v>
      </c>
      <c r="K178">
        <f>'Prevalence data'!K398</f>
        <v>2527.5402189440101</v>
      </c>
      <c r="L178">
        <f>'Prevalence data'!L398</f>
        <v>2.0731088803770002E-3</v>
      </c>
      <c r="M178">
        <f>'Prevalence data'!M398</f>
        <v>33294.729534663398</v>
      </c>
      <c r="N178">
        <f>'Prevalence data'!N398</f>
        <v>0.29091046528537801</v>
      </c>
      <c r="O178">
        <f>'Prevalence data'!O398</f>
        <v>271847.33019865799</v>
      </c>
      <c r="P178">
        <f>'Prevalence data'!P398</f>
        <v>0.28939372239093503</v>
      </c>
      <c r="Q178">
        <f>'Prevalence data'!Q398</f>
        <v>359278.655806</v>
      </c>
      <c r="R178">
        <f>'Prevalence data'!R398</f>
        <v>0.42135066396199999</v>
      </c>
      <c r="S178">
        <f>'Prevalence data'!S398</f>
        <v>24589.0456672</v>
      </c>
      <c r="T178">
        <f>'Prevalence data'!T398</f>
        <v>8.6018021554100002E-2</v>
      </c>
      <c r="U178">
        <f>'Prevalence data'!U398</f>
        <v>296436.37586589297</v>
      </c>
      <c r="V178">
        <f>'Prevalence data'!V398</f>
        <v>0.241704756798059</v>
      </c>
      <c r="W178">
        <f>'Prevalence data'!W398</f>
        <v>2420.6600107836798</v>
      </c>
      <c r="X178">
        <f>'Prevalence data'!X398</f>
        <v>2.1143747905016001E-2</v>
      </c>
      <c r="Y178">
        <f>'Prevalence data'!Y398</f>
        <v>20341.105055740602</v>
      </c>
      <c r="Z178">
        <f>'Prevalence data'!Z398</f>
        <v>2.1645389934207501E-2</v>
      </c>
      <c r="AA178">
        <f>'Prevalence data'!AA398</f>
        <v>158357.28259700001</v>
      </c>
      <c r="AB178">
        <f>'Prevalence data'!AB398</f>
        <v>0.18571642081500001</v>
      </c>
      <c r="AC178">
        <f>'Prevalence data'!AC398</f>
        <v>15273.503851400001</v>
      </c>
      <c r="AD178">
        <f>'Prevalence data'!AD398</f>
        <v>5.32740095132E-2</v>
      </c>
      <c r="AE178">
        <f>'Prevalence data'!AE398</f>
        <v>35614.608907132999</v>
      </c>
      <c r="AF178">
        <f>'Prevalence data'!AF398</f>
        <v>2.90891232979698E-2</v>
      </c>
    </row>
    <row r="179" spans="1:32">
      <c r="A179" s="30">
        <v>2012</v>
      </c>
      <c r="B179" s="180" t="s">
        <v>36</v>
      </c>
    </row>
    <row r="180" spans="1:32">
      <c r="A180" s="30" t="s">
        <v>133</v>
      </c>
      <c r="B180" s="33" t="s">
        <v>32</v>
      </c>
      <c r="C180">
        <f>SUM('Prevalence data'!C400:C402)</f>
        <v>13716.62280311151</v>
      </c>
      <c r="D180">
        <f>SUM('Prevalence data'!D400:D402)</f>
        <v>0.21582760151856459</v>
      </c>
      <c r="E180">
        <f>SUM('Prevalence data'!E400:E402)</f>
        <v>1138757.402431133</v>
      </c>
      <c r="F180">
        <f>SUM('Prevalence data'!F400:F402)</f>
        <v>0.21582725026406463</v>
      </c>
      <c r="G180">
        <f>SUM('Prevalence data'!G400:G402)</f>
        <v>308240.93895500002</v>
      </c>
      <c r="H180">
        <f>SUM('Prevalence data'!H400:H402)</f>
        <v>1.304436039819E-2</v>
      </c>
      <c r="I180">
        <f>SUM('Prevalence data'!I400:I402)</f>
        <v>29741.258216440001</v>
      </c>
      <c r="J180">
        <f>SUM('Prevalence data'!J400:J402)</f>
        <v>1.7266223015370001E-2</v>
      </c>
      <c r="K180">
        <f>SUM('Prevalence data'!K400:K402)</f>
        <v>1168498.660647531</v>
      </c>
      <c r="L180">
        <f>SUM('Prevalence data'!L400:L402)</f>
        <v>0.12809003961611132</v>
      </c>
      <c r="M180">
        <f>SUM('Prevalence data'!M400:M402)</f>
        <v>1805.322039857924</v>
      </c>
      <c r="N180">
        <f>SUM('Prevalence data'!N400:N402)</f>
        <v>2.6401653861436961E-2</v>
      </c>
      <c r="O180">
        <f>SUM('Prevalence data'!O400:O402)</f>
        <v>150291.1836687988</v>
      </c>
      <c r="P180">
        <f>SUM('Prevalence data'!P400:P402)</f>
        <v>2.6401455141068092E-2</v>
      </c>
      <c r="Q180">
        <f>SUM('Prevalence data'!Q400:Q402)</f>
        <v>415546.64740300004</v>
      </c>
      <c r="R180">
        <f>SUM('Prevalence data'!R400:R402)</f>
        <v>1.7920120177029999E-2</v>
      </c>
      <c r="S180">
        <f>SUM('Prevalence data'!S400:S402)</f>
        <v>29557.638186329998</v>
      </c>
      <c r="T180">
        <f>SUM('Prevalence data'!T400:T402)</f>
        <v>1.713217885094E-2</v>
      </c>
      <c r="U180">
        <f>SUM('Prevalence data'!U400:U402)</f>
        <v>179848.8218551618</v>
      </c>
      <c r="V180">
        <f>SUM('Prevalence data'!V400:V402)</f>
        <v>2.1594892905039589E-2</v>
      </c>
      <c r="W180">
        <f>SUM('Prevalence data'!W400:W402)</f>
        <v>136.32436689374612</v>
      </c>
      <c r="X180">
        <f>SUM('Prevalence data'!X400:X402)</f>
        <v>3.741619432143602E-3</v>
      </c>
      <c r="Y180">
        <f>SUM('Prevalence data'!Y400:Y402)</f>
        <v>11001.327821103099</v>
      </c>
      <c r="Z180">
        <f>SUM('Prevalence data'!Z400:Z402)</f>
        <v>3.7414532508286647E-3</v>
      </c>
      <c r="AA180">
        <f>SUM('Prevalence data'!AA400:AA402)</f>
        <v>101508.01696156</v>
      </c>
      <c r="AB180">
        <f>SUM('Prevalence data'!AB400:AB402)</f>
        <v>4.5752735309577998E-3</v>
      </c>
      <c r="AC180">
        <f>SUM('Prevalence data'!AC400:AC402)</f>
        <v>5138.6060559072002</v>
      </c>
      <c r="AD180">
        <f>SUM('Prevalence data'!AD400:AD402)</f>
        <v>3.0198687748419E-3</v>
      </c>
      <c r="AE180">
        <f>SUM('Prevalence data'!AE400:AE402)</f>
        <v>16139.933877008531</v>
      </c>
      <c r="AF180">
        <f>SUM('Prevalence data'!AF400:AF402)</f>
        <v>3.4072774069994803E-3</v>
      </c>
    </row>
    <row r="181" spans="1:32">
      <c r="A181" s="30" t="s">
        <v>134</v>
      </c>
      <c r="B181" s="33" t="s">
        <v>33</v>
      </c>
      <c r="C181">
        <f>SUM('Prevalence data'!C403:C404)</f>
        <v>8219.1793373887995</v>
      </c>
      <c r="D181">
        <f>SUM('Prevalence data'!D403:D404)</f>
        <v>0.33605830115410501</v>
      </c>
      <c r="E181">
        <f>SUM('Prevalence data'!E403:E404)</f>
        <v>548945.677890194</v>
      </c>
      <c r="F181">
        <f>SUM('Prevalence data'!F403:F404)</f>
        <v>0.33601055330172203</v>
      </c>
      <c r="G181">
        <f>SUM('Prevalence data'!G403:G404)</f>
        <v>389541.9735969</v>
      </c>
      <c r="H181">
        <f>SUM('Prevalence data'!H403:H404)</f>
        <v>2.4148764499690001E-2</v>
      </c>
      <c r="I181">
        <f>SUM('Prevalence data'!I403:I404)</f>
        <v>37306.823934439999</v>
      </c>
      <c r="J181">
        <f>SUM('Prevalence data'!J403:J404)</f>
        <v>2.4116585325430002E-2</v>
      </c>
      <c r="K181">
        <f>SUM('Prevalence data'!K403:K404)</f>
        <v>586252.50182460004</v>
      </c>
      <c r="L181">
        <f>SUM('Prevalence data'!L403:L404)</f>
        <v>0.1828668476066625</v>
      </c>
      <c r="M181">
        <f>SUM('Prevalence data'!M403:M404)</f>
        <v>1088.2007847200809</v>
      </c>
      <c r="N181">
        <f>SUM('Prevalence data'!N403:N404)</f>
        <v>4.6826650526664598E-2</v>
      </c>
      <c r="O181">
        <f>SUM('Prevalence data'!O403:O404)</f>
        <v>73522.557461449702</v>
      </c>
      <c r="P181">
        <f>SUM('Prevalence data'!P403:P404)</f>
        <v>4.6827349292620099E-2</v>
      </c>
      <c r="Q181">
        <f>SUM('Prevalence data'!Q403:Q404)</f>
        <v>556022.99234500004</v>
      </c>
      <c r="R181">
        <f>SUM('Prevalence data'!R403:R404)</f>
        <v>3.2589756454000002E-2</v>
      </c>
      <c r="S181">
        <f>SUM('Prevalence data'!S403:S404)</f>
        <v>34361.400880100002</v>
      </c>
      <c r="T181">
        <f>SUM('Prevalence data'!T403:T404)</f>
        <v>2.1826396120489998E-2</v>
      </c>
      <c r="U181">
        <f>SUM('Prevalence data'!U403:U404)</f>
        <v>107883.95834149531</v>
      </c>
      <c r="V181">
        <f>SUM('Prevalence data'!V403:V404)</f>
        <v>3.4353177977617597E-2</v>
      </c>
      <c r="W181">
        <f>SUM('Prevalence data'!W403:W404)</f>
        <v>152.20639239991698</v>
      </c>
      <c r="X181">
        <f>SUM('Prevalence data'!X403:X404)</f>
        <v>6.8607894168545396E-3</v>
      </c>
      <c r="Y181">
        <f>SUM('Prevalence data'!Y403:Y404)</f>
        <v>10399.86140831665</v>
      </c>
      <c r="Z181">
        <f>SUM('Prevalence data'!Z403:Z404)</f>
        <v>6.85953690919687E-3</v>
      </c>
      <c r="AA181">
        <f>SUM('Prevalence data'!AA403:AA404)</f>
        <v>395688.73474300001</v>
      </c>
      <c r="AB181">
        <f>SUM('Prevalence data'!AB403:AB404)</f>
        <v>2.3787817246819998E-2</v>
      </c>
      <c r="AC181">
        <f>SUM('Prevalence data'!AC403:AC404)</f>
        <v>24940.560474580001</v>
      </c>
      <c r="AD181">
        <f>SUM('Prevalence data'!AD403:AD404)</f>
        <v>1.592155099262E-2</v>
      </c>
      <c r="AE181">
        <f>SUM('Prevalence data'!AE403:AE404)</f>
        <v>35340.421882941504</v>
      </c>
      <c r="AF181">
        <f>SUM('Prevalence data'!AF403:AF404)</f>
        <v>1.122009409529395E-2</v>
      </c>
    </row>
    <row r="182" spans="1:32">
      <c r="A182" s="30" t="s">
        <v>135</v>
      </c>
      <c r="B182" s="33" t="s">
        <v>8</v>
      </c>
      <c r="C182">
        <f>'Prevalence data'!C405</f>
        <v>18201.380581456098</v>
      </c>
      <c r="D182">
        <f>'Prevalence data'!D405</f>
        <v>0.45332620385215899</v>
      </c>
      <c r="E182">
        <f>'Prevalence data'!E405</f>
        <v>1100922.3713008801</v>
      </c>
      <c r="F182">
        <f>'Prevalence data'!F405</f>
        <v>0.453307686791037</v>
      </c>
      <c r="G182">
        <f>'Prevalence data'!G405</f>
        <v>500233.762238</v>
      </c>
      <c r="H182">
        <f>'Prevalence data'!H405</f>
        <v>3.7691715315999998E-2</v>
      </c>
      <c r="I182">
        <f>'Prevalence data'!I405</f>
        <v>57796.566445199998</v>
      </c>
      <c r="J182">
        <f>'Prevalence data'!J405</f>
        <v>3.92892764103E-2</v>
      </c>
      <c r="K182">
        <f>'Prevalence data'!K405</f>
        <v>1158718.9377460901</v>
      </c>
      <c r="L182">
        <f>'Prevalence data'!L405</f>
        <v>0.29555338605006998</v>
      </c>
      <c r="M182">
        <f>'Prevalence data'!M405</f>
        <v>692.99691230164103</v>
      </c>
      <c r="N182">
        <f>'Prevalence data'!N405</f>
        <v>1.7949188954992399E-2</v>
      </c>
      <c r="O182">
        <f>'Prevalence data'!O405</f>
        <v>41919.8842604171</v>
      </c>
      <c r="P182">
        <f>'Prevalence data'!P405</f>
        <v>1.7949946811401999E-2</v>
      </c>
      <c r="Q182">
        <f>'Prevalence data'!Q405</f>
        <v>234461.01476799999</v>
      </c>
      <c r="R182">
        <f>'Prevalence data'!R405</f>
        <v>1.7666222516400001E-2</v>
      </c>
      <c r="S182">
        <f>'Prevalence data'!S405</f>
        <v>14802.5605203</v>
      </c>
      <c r="T182">
        <f>'Prevalence data'!T405</f>
        <v>1.00206609639E-2</v>
      </c>
      <c r="U182">
        <f>'Prevalence data'!U405</f>
        <v>56722.444780765698</v>
      </c>
      <c r="V182">
        <f>'Prevalence data'!V405</f>
        <v>1.480929362947E-2</v>
      </c>
      <c r="W182">
        <f>'Prevalence data'!W405</f>
        <v>99.718699469345296</v>
      </c>
      <c r="X182">
        <f>'Prevalence data'!X405</f>
        <v>2.5808531748311501E-3</v>
      </c>
      <c r="Y182">
        <f>'Prevalence data'!Y405</f>
        <v>6031.22388912521</v>
      </c>
      <c r="Z182">
        <f>'Prevalence data'!Z405</f>
        <v>2.5806059673803201E-3</v>
      </c>
      <c r="AA182">
        <f>'Prevalence data'!AA405</f>
        <v>276822.81461200002</v>
      </c>
      <c r="AB182">
        <f>'Prevalence data'!AB405</f>
        <v>2.0858097613999999E-2</v>
      </c>
      <c r="AC182">
        <f>'Prevalence data'!AC405</f>
        <v>20751.716759399998</v>
      </c>
      <c r="AD182">
        <f>'Prevalence data'!AD405</f>
        <v>1.4008941854199999E-2</v>
      </c>
      <c r="AE182">
        <f>'Prevalence data'!AE405</f>
        <v>26782.9406485576</v>
      </c>
      <c r="AF182">
        <f>'Prevalence data'!AF405</f>
        <v>7.0033768943402498E-3</v>
      </c>
    </row>
    <row r="183" spans="1:32">
      <c r="A183" s="30" t="s">
        <v>136</v>
      </c>
      <c r="B183" s="33" t="s">
        <v>77</v>
      </c>
      <c r="C183">
        <f>SUM('Prevalence data'!C406:C410)</f>
        <v>132640.44464934559</v>
      </c>
      <c r="D183">
        <f>SUM('Prevalence data'!D406:D410)</f>
        <v>2.4805151492798156</v>
      </c>
      <c r="E183">
        <f>SUM('Prevalence data'!E406:E410)</f>
        <v>6291521.8202553326</v>
      </c>
      <c r="F183">
        <f>SUM('Prevalence data'!F406:F410)</f>
        <v>2.4805469853838851</v>
      </c>
      <c r="G183">
        <f>SUM('Prevalence data'!G406:G410)</f>
        <v>1945168.0375659999</v>
      </c>
      <c r="H183">
        <f>SUM('Prevalence data'!H406:H410)</f>
        <v>0.23522702408319998</v>
      </c>
      <c r="I183">
        <f>SUM('Prevalence data'!I406:I410)</f>
        <v>315422.52136440005</v>
      </c>
      <c r="J183">
        <f>SUM('Prevalence data'!J406:J410)</f>
        <v>0.27327539766999998</v>
      </c>
      <c r="K183">
        <f>SUM('Prevalence data'!K406:K410)</f>
        <v>6606944.3416196965</v>
      </c>
      <c r="L183">
        <f>SUM('Prevalence data'!L406:L410)</f>
        <v>1.7827410022080601</v>
      </c>
      <c r="M183">
        <f>SUM('Prevalence data'!M406:M410)</f>
        <v>13163.078479717919</v>
      </c>
      <c r="N183">
        <f>SUM('Prevalence data'!N406:N410)</f>
        <v>0.25535551173985105</v>
      </c>
      <c r="O183">
        <f>SUM('Prevalence data'!O406:O410)</f>
        <v>554592.40179222194</v>
      </c>
      <c r="P183">
        <f>SUM('Prevalence data'!P406:P410)</f>
        <v>0.25535377891242628</v>
      </c>
      <c r="Q183">
        <f>SUM('Prevalence data'!Q406:Q410)</f>
        <v>1651750.3309150001</v>
      </c>
      <c r="R183">
        <f>SUM('Prevalence data'!R406:R410)</f>
        <v>0.24329495081969998</v>
      </c>
      <c r="S183">
        <f>SUM('Prevalence data'!S406:S410)</f>
        <v>92706.642939500001</v>
      </c>
      <c r="T183">
        <f>SUM('Prevalence data'!T406:T410)</f>
        <v>8.8000835993699997E-2</v>
      </c>
      <c r="U183">
        <f>SUM('Prevalence data'!U406:U410)</f>
        <v>647299.04473176284</v>
      </c>
      <c r="V183">
        <f>SUM('Prevalence data'!V406:V410)</f>
        <v>0.2023634618893656</v>
      </c>
      <c r="W183">
        <f>SUM('Prevalence data'!W406:W410)</f>
        <v>1560.2809585029429</v>
      </c>
      <c r="X183">
        <f>SUM('Prevalence data'!X406:X410)</f>
        <v>3.0433792840246707E-2</v>
      </c>
      <c r="Y183">
        <f>SUM('Prevalence data'!Y406:Y410)</f>
        <v>64854.100292912743</v>
      </c>
      <c r="Z183">
        <f>SUM('Prevalence data'!Z406:Z410)</f>
        <v>3.043465897730243E-2</v>
      </c>
      <c r="AA183">
        <f>SUM('Prevalence data'!AA406:AA410)</f>
        <v>1523818.0498249999</v>
      </c>
      <c r="AB183">
        <f>SUM('Prevalence data'!AB406:AB410)</f>
        <v>0.21204508865720001</v>
      </c>
      <c r="AC183">
        <f>SUM('Prevalence data'!AC406:AC410)</f>
        <v>137971.66590349999</v>
      </c>
      <c r="AD183">
        <f>SUM('Prevalence data'!AD406:AD410)</f>
        <v>0.12851673725269999</v>
      </c>
      <c r="AE183">
        <f>SUM('Prevalence data'!AE406:AE410)</f>
        <v>202825.76619651291</v>
      </c>
      <c r="AF183">
        <f>SUM('Prevalence data'!AF406:AF410)</f>
        <v>6.1542253510512498E-2</v>
      </c>
    </row>
    <row r="184" spans="1:32">
      <c r="A184" s="30" t="s">
        <v>137</v>
      </c>
      <c r="B184" s="33" t="s">
        <v>14</v>
      </c>
      <c r="C184">
        <f>'Prevalence data'!C411</f>
        <v>7013.1616324811002</v>
      </c>
      <c r="D184">
        <f>'Prevalence data'!D411</f>
        <v>0.16082391090904499</v>
      </c>
      <c r="E184">
        <f>'Prevalence data'!E411</f>
        <v>221269.961709522</v>
      </c>
      <c r="F184">
        <f>'Prevalence data'!F411</f>
        <v>0.16082543714055</v>
      </c>
      <c r="G184">
        <f>'Prevalence data'!G411</f>
        <v>77883.562040499994</v>
      </c>
      <c r="H184">
        <f>'Prevalence data'!H411</f>
        <v>2.1673873197299999E-2</v>
      </c>
      <c r="I184">
        <f>'Prevalence data'!I411</f>
        <v>14923.636751</v>
      </c>
      <c r="J184">
        <f>'Prevalence data'!J411</f>
        <v>2.2755395363399999E-2</v>
      </c>
      <c r="K184">
        <f>'Prevalence data'!K411</f>
        <v>236193.59846056401</v>
      </c>
      <c r="L184">
        <f>'Prevalence data'!L411</f>
        <v>0.115783567413764</v>
      </c>
      <c r="M184">
        <f>'Prevalence data'!M411</f>
        <v>6471.7229958705902</v>
      </c>
      <c r="N184">
        <f>'Prevalence data'!N411</f>
        <v>0.144764677913998</v>
      </c>
      <c r="O184">
        <f>'Prevalence data'!O411</f>
        <v>204188.141868871</v>
      </c>
      <c r="P184">
        <f>'Prevalence data'!P411</f>
        <v>0.14476658106394599</v>
      </c>
      <c r="Q184">
        <f>'Prevalence data'!Q411</f>
        <v>412950.21249499999</v>
      </c>
      <c r="R184">
        <f>'Prevalence data'!R411</f>
        <v>0.11491813372199999</v>
      </c>
      <c r="S184">
        <f>'Prevalence data'!S411</f>
        <v>23122.008946499998</v>
      </c>
      <c r="T184">
        <f>'Prevalence data'!T411</f>
        <v>3.5226338657100002E-2</v>
      </c>
      <c r="U184">
        <f>'Prevalence data'!U411</f>
        <v>227310.15081537401</v>
      </c>
      <c r="V184">
        <f>'Prevalence data'!V411</f>
        <v>0.109724888970124</v>
      </c>
      <c r="W184">
        <f>'Prevalence data'!W411</f>
        <v>685.35829439458405</v>
      </c>
      <c r="X184">
        <f>'Prevalence data'!X411</f>
        <v>1.5324835165871201E-2</v>
      </c>
      <c r="Y184">
        <f>'Prevalence data'!Y411</f>
        <v>21623.5406060315</v>
      </c>
      <c r="Z184">
        <f>'Prevalence data'!Z411</f>
        <v>1.5324986002960801E-2</v>
      </c>
      <c r="AA184">
        <f>'Prevalence data'!AA411</f>
        <v>280980.40369200002</v>
      </c>
      <c r="AB184">
        <f>'Prevalence data'!AB411</f>
        <v>7.8192787352500001E-2</v>
      </c>
      <c r="AC184">
        <f>'Prevalence data'!AC411</f>
        <v>27162.396272400001</v>
      </c>
      <c r="AD184">
        <f>'Prevalence data'!AD411</f>
        <v>4.1182795831399999E-2</v>
      </c>
      <c r="AE184">
        <f>'Prevalence data'!AE411</f>
        <v>48785.936878439898</v>
      </c>
      <c r="AF184">
        <f>'Prevalence data'!AF411</f>
        <v>2.3676650678482101E-2</v>
      </c>
    </row>
    <row r="185" spans="1:32">
      <c r="A185" s="30" t="s">
        <v>138</v>
      </c>
      <c r="B185" s="33" t="s">
        <v>98</v>
      </c>
      <c r="C185">
        <f>SUM('Prevalence data'!C412:C415)</f>
        <v>8840.2494442824991</v>
      </c>
      <c r="D185">
        <f>SUM('Prevalence data'!D412:D415)</f>
        <v>0.18504834729704833</v>
      </c>
      <c r="E185">
        <f>SUM('Prevalence data'!E412:E415)</f>
        <v>200480.7690344865</v>
      </c>
      <c r="F185">
        <f>SUM('Prevalence data'!F412:F415)</f>
        <v>0.185051473699025</v>
      </c>
      <c r="G185">
        <f>SUM('Prevalence data'!G412:G415)</f>
        <v>105750.7727344</v>
      </c>
      <c r="H185">
        <f>SUM('Prevalence data'!H412:H415)</f>
        <v>6.23882367095E-2</v>
      </c>
      <c r="I185">
        <f>SUM('Prevalence data'!I412:I415)</f>
        <v>18672.861546790002</v>
      </c>
      <c r="J185">
        <f>SUM('Prevalence data'!J412:J415)</f>
        <v>4.6663597548180002E-2</v>
      </c>
      <c r="K185">
        <f>SUM('Prevalence data'!K412:K415)</f>
        <v>219153.63058127768</v>
      </c>
      <c r="L185">
        <f>SUM('Prevalence data'!L412:L415)</f>
        <v>0.145479250731434</v>
      </c>
      <c r="M185">
        <f>SUM('Prevalence data'!M412:M415)</f>
        <v>47251.326165704209</v>
      </c>
      <c r="N185">
        <f>SUM('Prevalence data'!N412:N415)</f>
        <v>0.9149893654358161</v>
      </c>
      <c r="O185">
        <f>SUM('Prevalence data'!O412:O415)</f>
        <v>918103.235639869</v>
      </c>
      <c r="P185">
        <f>SUM('Prevalence data'!P412:P415)</f>
        <v>0.91491024833313506</v>
      </c>
      <c r="Q185">
        <f>SUM('Prevalence data'!Q412:Q415)</f>
        <v>1546304.1170580001</v>
      </c>
      <c r="R185">
        <f>SUM('Prevalence data'!R412:R415)</f>
        <v>1.0626333174939999</v>
      </c>
      <c r="S185">
        <f>SUM('Prevalence data'!S412:S415)</f>
        <v>93138.454384699988</v>
      </c>
      <c r="T185">
        <f>SUM('Prevalence data'!T412:T415)</f>
        <v>0.25956380192049999</v>
      </c>
      <c r="U185">
        <f>SUM('Prevalence data'!U412:U415)</f>
        <v>1011241.690024532</v>
      </c>
      <c r="V185">
        <f>SUM('Prevalence data'!V412:V415)</f>
        <v>0.73951102799448598</v>
      </c>
      <c r="W185">
        <f>SUM('Prevalence data'!W412:W415)</f>
        <v>4765.9323246868953</v>
      </c>
      <c r="X185">
        <f>SUM('Prevalence data'!X412:X415)</f>
        <v>9.3064384643984199E-2</v>
      </c>
      <c r="Y185">
        <f>SUM('Prevalence data'!Y412:Y415)</f>
        <v>93977.539171125594</v>
      </c>
      <c r="Z185">
        <f>SUM('Prevalence data'!Z412:Z415)</f>
        <v>9.3055658533347796E-2</v>
      </c>
      <c r="AA185">
        <f>SUM('Prevalence data'!AA412:AA415)</f>
        <v>800905.40827200003</v>
      </c>
      <c r="AB185">
        <f>SUM('Prevalence data'!AB412:AB415)</f>
        <v>0.53158666634819995</v>
      </c>
      <c r="AC185">
        <f>SUM('Prevalence data'!AC412:AC415)</f>
        <v>76297.808092299994</v>
      </c>
      <c r="AD185">
        <f>SUM('Prevalence data'!AD412:AD415)</f>
        <v>0.20489598379329999</v>
      </c>
      <c r="AE185">
        <f>SUM('Prevalence data'!AE412:AE415)</f>
        <v>170275.347263398</v>
      </c>
      <c r="AF185">
        <f>SUM('Prevalence data'!AF412:AF415)</f>
        <v>0.1232036115844513</v>
      </c>
    </row>
    <row r="186" spans="1:32">
      <c r="A186" s="30" t="s">
        <v>139</v>
      </c>
      <c r="B186" s="33" t="s">
        <v>19</v>
      </c>
      <c r="C186">
        <f>'Prevalence data'!C416</f>
        <v>212.55732220370001</v>
      </c>
      <c r="D186">
        <f>'Prevalence data'!D416</f>
        <v>1.8406762015589499E-3</v>
      </c>
      <c r="E186">
        <f>'Prevalence data'!E416</f>
        <v>1949.54457637306</v>
      </c>
      <c r="F186">
        <f>'Prevalence data'!F416</f>
        <v>2.0606846529019501E-3</v>
      </c>
      <c r="G186">
        <f>'Prevalence data'!G416</f>
        <v>2825.6988167999998</v>
      </c>
      <c r="H186">
        <f>'Prevalence data'!H416</f>
        <v>3.2351322697799999E-3</v>
      </c>
      <c r="I186">
        <f>'Prevalence data'!I416</f>
        <v>552.67818292300001</v>
      </c>
      <c r="J186">
        <f>'Prevalence data'!J416</f>
        <v>1.8945468722699999E-3</v>
      </c>
      <c r="K186">
        <f>'Prevalence data'!K416</f>
        <v>2502.2227592957802</v>
      </c>
      <c r="L186">
        <f>'Prevalence data'!L416</f>
        <v>2.0167961437808899E-3</v>
      </c>
      <c r="M186">
        <f>'Prevalence data'!M416</f>
        <v>33996.900345631999</v>
      </c>
      <c r="N186">
        <f>'Prevalence data'!N416</f>
        <v>0.29214238304024798</v>
      </c>
      <c r="O186">
        <f>'Prevalence data'!O416</f>
        <v>277287.21578772197</v>
      </c>
      <c r="P186">
        <f>'Prevalence data'!P416</f>
        <v>0.29064830421284898</v>
      </c>
      <c r="Q186">
        <f>'Prevalence data'!Q416</f>
        <v>368683.34776099998</v>
      </c>
      <c r="R186">
        <f>'Prevalence data'!R416</f>
        <v>0.422104284798</v>
      </c>
      <c r="S186">
        <f>'Prevalence data'!S416</f>
        <v>25342.3632278</v>
      </c>
      <c r="T186">
        <f>'Prevalence data'!T416</f>
        <v>8.6562431806500001E-2</v>
      </c>
      <c r="U186">
        <f>'Prevalence data'!U416</f>
        <v>302629.57901547197</v>
      </c>
      <c r="V186">
        <f>'Prevalence data'!V416</f>
        <v>0.24249956032387501</v>
      </c>
      <c r="W186">
        <f>'Prevalence data'!W416</f>
        <v>2501.93921271421</v>
      </c>
      <c r="X186">
        <f>'Prevalence data'!X416</f>
        <v>2.1494117352293299E-2</v>
      </c>
      <c r="Y186">
        <f>'Prevalence data'!Y416</f>
        <v>21007.613357636499</v>
      </c>
      <c r="Z186">
        <f>'Prevalence data'!Z416</f>
        <v>2.2012216397904801E-2</v>
      </c>
      <c r="AA186">
        <f>'Prevalence data'!AA416</f>
        <v>163644.188486</v>
      </c>
      <c r="AB186">
        <f>'Prevalence data'!AB416</f>
        <v>0.18735565382899999</v>
      </c>
      <c r="AC186">
        <f>'Prevalence data'!AC416</f>
        <v>15781.3097648</v>
      </c>
      <c r="AD186">
        <f>'Prevalence data'!AD416</f>
        <v>5.3746726212099999E-2</v>
      </c>
      <c r="AE186">
        <f>'Prevalence data'!AE416</f>
        <v>36788.923122437503</v>
      </c>
      <c r="AF186">
        <f>'Prevalence data'!AF416</f>
        <v>2.9526782698928299E-2</v>
      </c>
    </row>
    <row r="187" spans="1:32">
      <c r="A187" s="30">
        <v>2013</v>
      </c>
      <c r="B187" s="180" t="s">
        <v>36</v>
      </c>
    </row>
    <row r="188" spans="1:32">
      <c r="A188" s="30" t="s">
        <v>133</v>
      </c>
      <c r="B188" s="33" t="s">
        <v>32</v>
      </c>
      <c r="C188">
        <f>SUM('Prevalence data'!C418:C420)</f>
        <v>10477.4344623426</v>
      </c>
      <c r="D188">
        <f>SUM('Prevalence data'!D418:D420)</f>
        <v>0.18700339152309189</v>
      </c>
      <c r="E188">
        <f>SUM('Prevalence data'!E418:E420)</f>
        <v>865569.64951381413</v>
      </c>
      <c r="F188">
        <f>SUM('Prevalence data'!F418:F420)</f>
        <v>0.18700251951936292</v>
      </c>
      <c r="G188">
        <f>SUM('Prevalence data'!G418:G420)</f>
        <v>309795.05297900003</v>
      </c>
      <c r="H188">
        <f>SUM('Prevalence data'!H418:H420)</f>
        <v>1.2710817892969999E-2</v>
      </c>
      <c r="I188">
        <f>SUM('Prevalence data'!I418:I420)</f>
        <v>30333.99177778</v>
      </c>
      <c r="J188">
        <f>SUM('Prevalence data'!J418:J420)</f>
        <v>1.7174417115469999E-2</v>
      </c>
      <c r="K188">
        <f>SUM('Prevalence data'!K418:K420)</f>
        <v>895903.64129158901</v>
      </c>
      <c r="L188">
        <f>SUM('Prevalence data'!L418:L420)</f>
        <v>0.1083792333201495</v>
      </c>
      <c r="M188">
        <f>SUM('Prevalence data'!M418:M420)</f>
        <v>1807.875294853199</v>
      </c>
      <c r="N188">
        <f>SUM('Prevalence data'!N418:N420)</f>
        <v>2.6742015130419249E-2</v>
      </c>
      <c r="O188">
        <f>SUM('Prevalence data'!O418:O420)</f>
        <v>150472.6795185137</v>
      </c>
      <c r="P188">
        <f>SUM('Prevalence data'!P418:P420)</f>
        <v>2.6741812149309572E-2</v>
      </c>
      <c r="Q188">
        <f>SUM('Prevalence data'!Q418:Q420)</f>
        <v>429020.85920359998</v>
      </c>
      <c r="R188">
        <f>SUM('Prevalence data'!R418:R420)</f>
        <v>1.78538743762E-2</v>
      </c>
      <c r="S188">
        <f>SUM('Prevalence data'!S418:S420)</f>
        <v>30409.5673542</v>
      </c>
      <c r="T188">
        <f>SUM('Prevalence data'!T418:T420)</f>
        <v>1.7113470286510002E-2</v>
      </c>
      <c r="U188">
        <f>SUM('Prevalence data'!U418:U420)</f>
        <v>180882.24687280582</v>
      </c>
      <c r="V188">
        <f>SUM('Prevalence data'!V418:V420)</f>
        <v>2.1731265487132043E-2</v>
      </c>
      <c r="W188">
        <f>SUM('Prevalence data'!W418:W420)</f>
        <v>145.98137249624151</v>
      </c>
      <c r="X188">
        <f>SUM('Prevalence data'!X418:X420)</f>
        <v>3.9935570710183631E-3</v>
      </c>
      <c r="Y188">
        <f>SUM('Prevalence data'!Y418:Y420)</f>
        <v>11784.052024769851</v>
      </c>
      <c r="Z188">
        <f>SUM('Prevalence data'!Z418:Z420)</f>
        <v>3.9932744706572786E-3</v>
      </c>
      <c r="AA188">
        <f>SUM('Prevalence data'!AA418:AA420)</f>
        <v>106208.04813219</v>
      </c>
      <c r="AB188">
        <f>SUM('Prevalence data'!AB418:AB420)</f>
        <v>4.6051817899358995E-3</v>
      </c>
      <c r="AC188">
        <f>SUM('Prevalence data'!AC418:AC420)</f>
        <v>5372.7919476714005</v>
      </c>
      <c r="AD188">
        <f>SUM('Prevalence data'!AD418:AD420)</f>
        <v>3.0501952815186997E-3</v>
      </c>
      <c r="AE188">
        <f>SUM('Prevalence data'!AE418:AE420)</f>
        <v>17156.843972436989</v>
      </c>
      <c r="AF188">
        <f>SUM('Prevalence data'!AF418:AF420)</f>
        <v>3.5493292104436924E-3</v>
      </c>
    </row>
    <row r="189" spans="1:32">
      <c r="A189" s="30" t="s">
        <v>134</v>
      </c>
      <c r="B189" s="33" t="s">
        <v>33</v>
      </c>
      <c r="C189">
        <f>SUM('Prevalence data'!C421:C422)</f>
        <v>8162.1124433089999</v>
      </c>
      <c r="D189">
        <f>SUM('Prevalence data'!D421:D422)</f>
        <v>0.330454274168544</v>
      </c>
      <c r="E189">
        <f>SUM('Prevalence data'!E421:E422)</f>
        <v>544656.35639241699</v>
      </c>
      <c r="F189">
        <f>SUM('Prevalence data'!F421:F422)</f>
        <v>0.330406561185974</v>
      </c>
      <c r="G189">
        <f>SUM('Prevalence data'!G421:G422)</f>
        <v>398743.047143</v>
      </c>
      <c r="H189">
        <f>SUM('Prevalence data'!H421:H422)</f>
        <v>2.3948032773219999E-2</v>
      </c>
      <c r="I189">
        <f>SUM('Prevalence data'!I421:I422)</f>
        <v>38277.679959599998</v>
      </c>
      <c r="J189">
        <f>SUM('Prevalence data'!J421:J422)</f>
        <v>2.41088912847E-2</v>
      </c>
      <c r="K189">
        <f>SUM('Prevalence data'!K421:K422)</f>
        <v>582934.03635202697</v>
      </c>
      <c r="L189">
        <f>SUM('Prevalence data'!L421:L422)</f>
        <v>0.1789168197497078</v>
      </c>
      <c r="M189">
        <f>SUM('Prevalence data'!M421:M422)</f>
        <v>1088.9015629115529</v>
      </c>
      <c r="N189">
        <f>SUM('Prevalence data'!N421:N422)</f>
        <v>4.6632864585265804E-2</v>
      </c>
      <c r="O189">
        <f>SUM('Prevalence data'!O421:O422)</f>
        <v>73580.790669151902</v>
      </c>
      <c r="P189">
        <f>SUM('Prevalence data'!P421:P422)</f>
        <v>4.6633257695214703E-2</v>
      </c>
      <c r="Q189">
        <f>SUM('Prevalence data'!Q421:Q422)</f>
        <v>569810.88610999996</v>
      </c>
      <c r="R189">
        <f>SUM('Prevalence data'!R421:R422)</f>
        <v>3.2365347210599998E-2</v>
      </c>
      <c r="S189">
        <f>SUM('Prevalence data'!S421:S422)</f>
        <v>35295.819905299999</v>
      </c>
      <c r="T189">
        <f>SUM('Prevalence data'!T421:T422)</f>
        <v>2.1820397701740001E-2</v>
      </c>
      <c r="U189">
        <f>SUM('Prevalence data'!U421:U422)</f>
        <v>108876.6105743723</v>
      </c>
      <c r="V189">
        <f>SUM('Prevalence data'!V421:V422)</f>
        <v>3.4124487192214295E-2</v>
      </c>
      <c r="W189">
        <f>SUM('Prevalence data'!W421:W422)</f>
        <v>155.03548569630749</v>
      </c>
      <c r="X189">
        <f>SUM('Prevalence data'!X421:X422)</f>
        <v>6.9529354622975201E-3</v>
      </c>
      <c r="Y189">
        <f>SUM('Prevalence data'!Y421:Y422)</f>
        <v>10592.58491824647</v>
      </c>
      <c r="Z189">
        <f>SUM('Prevalence data'!Z421:Z422)</f>
        <v>6.9516243923290798E-3</v>
      </c>
      <c r="AA189">
        <f>SUM('Prevalence data'!AA421:AA422)</f>
        <v>412884.14894899999</v>
      </c>
      <c r="AB189">
        <f>SUM('Prevalence data'!AB421:AB422)</f>
        <v>2.4075094427239999E-2</v>
      </c>
      <c r="AC189">
        <f>SUM('Prevalence data'!AC421:AC422)</f>
        <v>26059.079424899999</v>
      </c>
      <c r="AD189">
        <f>SUM('Prevalence data'!AD421:AD422)</f>
        <v>1.6206496979380001E-2</v>
      </c>
      <c r="AE189">
        <f>SUM('Prevalence data'!AE421:AE422)</f>
        <v>36651.6643431595</v>
      </c>
      <c r="AF189">
        <f>SUM('Prevalence data'!AF421:AF422)</f>
        <v>1.1448016792754031E-2</v>
      </c>
    </row>
    <row r="190" spans="1:32">
      <c r="A190" s="30" t="s">
        <v>135</v>
      </c>
      <c r="B190" s="33" t="s">
        <v>8</v>
      </c>
      <c r="C190">
        <f>'Prevalence data'!C423</f>
        <v>17298.602341531801</v>
      </c>
      <c r="D190">
        <f>'Prevalence data'!D423</f>
        <v>0.44123325100049698</v>
      </c>
      <c r="E190">
        <f>'Prevalence data'!E423</f>
        <v>1046491.6412567199</v>
      </c>
      <c r="F190">
        <f>'Prevalence data'!F423</f>
        <v>0.44121511032298699</v>
      </c>
      <c r="G190">
        <f>'Prevalence data'!G423</f>
        <v>495099.77184599999</v>
      </c>
      <c r="H190">
        <f>'Prevalence data'!H423</f>
        <v>3.64701105952E-2</v>
      </c>
      <c r="I190">
        <f>'Prevalence data'!I423</f>
        <v>56688.808378299997</v>
      </c>
      <c r="J190">
        <f>'Prevalence data'!J423</f>
        <v>3.7895209292199999E-2</v>
      </c>
      <c r="K190">
        <f>'Prevalence data'!K423</f>
        <v>1103180.4496349799</v>
      </c>
      <c r="L190">
        <f>'Prevalence data'!L423</f>
        <v>0.283849941407464</v>
      </c>
      <c r="M190">
        <f>'Prevalence data'!M423</f>
        <v>693.57893021590598</v>
      </c>
      <c r="N190">
        <f>'Prevalence data'!N423</f>
        <v>1.8392032422360101E-2</v>
      </c>
      <c r="O190">
        <f>'Prevalence data'!O423</f>
        <v>41961.919196485098</v>
      </c>
      <c r="P190">
        <f>'Prevalence data'!P423</f>
        <v>1.8392732948044301E-2</v>
      </c>
      <c r="Q190">
        <f>'Prevalence data'!Q423</f>
        <v>240482.14228500001</v>
      </c>
      <c r="R190">
        <f>'Prevalence data'!R423</f>
        <v>1.7714458785100001E-2</v>
      </c>
      <c r="S190">
        <f>'Prevalence data'!S423</f>
        <v>15193.285113399999</v>
      </c>
      <c r="T190">
        <f>'Prevalence data'!T423</f>
        <v>1.0121671728400001E-2</v>
      </c>
      <c r="U190">
        <f>'Prevalence data'!U423</f>
        <v>57155.204309888097</v>
      </c>
      <c r="V190">
        <f>'Prevalence data'!V423</f>
        <v>1.50431569882537E-2</v>
      </c>
      <c r="W190">
        <f>'Prevalence data'!W423</f>
        <v>100.66379288077199</v>
      </c>
      <c r="X190">
        <f>'Prevalence data'!X423</f>
        <v>2.6667079917687001E-3</v>
      </c>
      <c r="Y190">
        <f>'Prevalence data'!Y423</f>
        <v>6089.3713010395304</v>
      </c>
      <c r="Z190">
        <f>'Prevalence data'!Z423</f>
        <v>2.66643917136121E-3</v>
      </c>
      <c r="AA190">
        <f>'Prevalence data'!AA423</f>
        <v>287283.97798000003</v>
      </c>
      <c r="AB190">
        <f>'Prevalence data'!AB423</f>
        <v>2.1161969936499998E-2</v>
      </c>
      <c r="AC190">
        <f>'Prevalence data'!AC423</f>
        <v>21517.545692600001</v>
      </c>
      <c r="AD190">
        <f>'Prevalence data'!AD423</f>
        <v>1.4283839190199999E-2</v>
      </c>
      <c r="AE190">
        <f>'Prevalence data'!AE423</f>
        <v>27606.9169936611</v>
      </c>
      <c r="AF190">
        <f>'Prevalence data'!AF423</f>
        <v>7.2732264930717204E-3</v>
      </c>
    </row>
    <row r="191" spans="1:32">
      <c r="A191" s="30" t="s">
        <v>136</v>
      </c>
      <c r="B191" s="33" t="s">
        <v>77</v>
      </c>
      <c r="C191">
        <f>SUM('Prevalence data'!C424:C428)</f>
        <v>127737.36224623541</v>
      </c>
      <c r="D191">
        <f>SUM('Prevalence data'!D424:D428)</f>
        <v>2.4231229611202232</v>
      </c>
      <c r="E191">
        <f>SUM('Prevalence data'!E424:E428)</f>
        <v>6043521.9631552724</v>
      </c>
      <c r="F191">
        <f>SUM('Prevalence data'!F424:F428)</f>
        <v>2.423146655075481</v>
      </c>
      <c r="G191">
        <f>SUM('Prevalence data'!G424:G428)</f>
        <v>1968354.2276480002</v>
      </c>
      <c r="H191">
        <f>SUM('Prevalence data'!H424:H428)</f>
        <v>0.2326352512424</v>
      </c>
      <c r="I191">
        <f>SUM('Prevalence data'!I424:I428)</f>
        <v>314495.2211811</v>
      </c>
      <c r="J191">
        <f>SUM('Prevalence data'!J424:J428)</f>
        <v>0.26673051271860004</v>
      </c>
      <c r="K191">
        <f>SUM('Prevalence data'!K424:K428)</f>
        <v>6358017.1843364378</v>
      </c>
      <c r="L191">
        <f>SUM('Prevalence data'!L424:L428)</f>
        <v>1.723967386698219</v>
      </c>
      <c r="M191">
        <f>SUM('Prevalence data'!M424:M428)</f>
        <v>13523.250858752501</v>
      </c>
      <c r="N191">
        <f>SUM('Prevalence data'!N424:N428)</f>
        <v>0.2624173115159909</v>
      </c>
      <c r="O191">
        <f>SUM('Prevalence data'!O424:O428)</f>
        <v>569120.50897987396</v>
      </c>
      <c r="P191">
        <f>SUM('Prevalence data'!P424:P428)</f>
        <v>0.26241486928900604</v>
      </c>
      <c r="Q191">
        <f>SUM('Prevalence data'!Q424:Q428)</f>
        <v>1704057.9651540001</v>
      </c>
      <c r="R191">
        <f>SUM('Prevalence data'!R424:R428)</f>
        <v>0.24339918841059999</v>
      </c>
      <c r="S191">
        <f>SUM('Prevalence data'!S424:S428)</f>
        <v>95858.795186400006</v>
      </c>
      <c r="T191">
        <f>SUM('Prevalence data'!T424:T428)</f>
        <v>8.8613755099700001E-2</v>
      </c>
      <c r="U191">
        <f>SUM('Prevalence data'!U424:U428)</f>
        <v>664979.30416614725</v>
      </c>
      <c r="V191">
        <f>SUM('Prevalence data'!V424:V428)</f>
        <v>0.20634536638326889</v>
      </c>
      <c r="W191">
        <f>SUM('Prevalence data'!W424:W428)</f>
        <v>1624.5144196044648</v>
      </c>
      <c r="X191">
        <f>SUM('Prevalence data'!X424:X428)</f>
        <v>3.1645803850037763E-2</v>
      </c>
      <c r="Y191">
        <f>SUM('Prevalence data'!Y424:Y428)</f>
        <v>67444.058715040854</v>
      </c>
      <c r="Z191">
        <f>SUM('Prevalence data'!Z424:Z428)</f>
        <v>3.164627691835574E-2</v>
      </c>
      <c r="AA191">
        <f>SUM('Prevalence data'!AA424:AA428)</f>
        <v>1596368.2863659998</v>
      </c>
      <c r="AB191">
        <f>SUM('Prevalence data'!AB424:AB428)</f>
        <v>0.21583408410380001</v>
      </c>
      <c r="AC191">
        <f>SUM('Prevalence data'!AC424:AC428)</f>
        <v>144638.6689626</v>
      </c>
      <c r="AD191">
        <f>SUM('Prevalence data'!AD424:AD428)</f>
        <v>0.13132676278139999</v>
      </c>
      <c r="AE191">
        <f>SUM('Prevalence data'!AE424:AE428)</f>
        <v>212082.72767769848</v>
      </c>
      <c r="AF191">
        <f>SUM('Prevalence data'!AF424:AF428)</f>
        <v>6.4006664720090409E-2</v>
      </c>
    </row>
    <row r="192" spans="1:32">
      <c r="A192" s="30" t="s">
        <v>137</v>
      </c>
      <c r="B192" s="33" t="s">
        <v>14</v>
      </c>
      <c r="C192">
        <f>'Prevalence data'!C429</f>
        <v>6925.6600889951997</v>
      </c>
      <c r="D192">
        <f>'Prevalence data'!D429</f>
        <v>0.155067336214706</v>
      </c>
      <c r="E192">
        <f>'Prevalence data'!E429</f>
        <v>218508.726105437</v>
      </c>
      <c r="F192">
        <f>'Prevalence data'!F429</f>
        <v>0.15506824799805399</v>
      </c>
      <c r="G192">
        <f>'Prevalence data'!G429</f>
        <v>81585.209882800002</v>
      </c>
      <c r="H192">
        <f>'Prevalence data'!H429</f>
        <v>2.1839352445500001E-2</v>
      </c>
      <c r="I192">
        <f>'Prevalence data'!I429</f>
        <v>15238.523073799999</v>
      </c>
      <c r="J192">
        <f>'Prevalence data'!J429</f>
        <v>2.234458991E-2</v>
      </c>
      <c r="K192">
        <f>'Prevalence data'!K429</f>
        <v>233747.249179242</v>
      </c>
      <c r="L192">
        <f>'Prevalence data'!L429</f>
        <v>0.11135401866033499</v>
      </c>
      <c r="M192">
        <f>'Prevalence data'!M429</f>
        <v>6741.02295111272</v>
      </c>
      <c r="N192">
        <f>'Prevalence data'!N429</f>
        <v>0.147362607558952</v>
      </c>
      <c r="O192">
        <f>'Prevalence data'!O429</f>
        <v>212684.98541890999</v>
      </c>
      <c r="P192">
        <f>'Prevalence data'!P429</f>
        <v>0.14736449761995599</v>
      </c>
      <c r="Q192">
        <f>'Prevalence data'!Q429</f>
        <v>428876.79539300001</v>
      </c>
      <c r="R192">
        <f>'Prevalence data'!R429</f>
        <v>0.11480494158</v>
      </c>
      <c r="S192">
        <f>'Prevalence data'!S429</f>
        <v>24107.012023499999</v>
      </c>
      <c r="T192">
        <f>'Prevalence data'!T429</f>
        <v>3.5336553948799997E-2</v>
      </c>
      <c r="U192">
        <f>'Prevalence data'!U429</f>
        <v>236791.997442366</v>
      </c>
      <c r="V192">
        <f>'Prevalence data'!V429</f>
        <v>0.111146641696382</v>
      </c>
      <c r="W192">
        <f>'Prevalence data'!W429</f>
        <v>722.91800784777502</v>
      </c>
      <c r="X192">
        <f>'Prevalence data'!X429</f>
        <v>1.57956472362401E-2</v>
      </c>
      <c r="Y192">
        <f>'Prevalence data'!Y429</f>
        <v>22808.6181034496</v>
      </c>
      <c r="Z192">
        <f>'Prevalence data'!Z429</f>
        <v>1.5795810264800501E-2</v>
      </c>
      <c r="AA192">
        <f>'Prevalence data'!AA429</f>
        <v>297693.91553</v>
      </c>
      <c r="AB192">
        <f>'Prevalence data'!AB429</f>
        <v>7.9688949598300002E-2</v>
      </c>
      <c r="AC192">
        <f>'Prevalence data'!AC429</f>
        <v>28790.0389258</v>
      </c>
      <c r="AD192">
        <f>'Prevalence data'!AD429</f>
        <v>4.1994180261300001E-2</v>
      </c>
      <c r="AE192">
        <f>'Prevalence data'!AE429</f>
        <v>51598.657029292801</v>
      </c>
      <c r="AF192">
        <f>'Prevalence data'!AF429</f>
        <v>2.4344169019878601E-2</v>
      </c>
    </row>
    <row r="193" spans="1:32">
      <c r="A193" s="30" t="s">
        <v>138</v>
      </c>
      <c r="B193" s="33" t="s">
        <v>98</v>
      </c>
      <c r="C193">
        <f>SUM('Prevalence data'!C430:C433)</f>
        <v>8510.7824597056006</v>
      </c>
      <c r="D193">
        <f>SUM('Prevalence data'!D430:D433)</f>
        <v>0.17598716597807801</v>
      </c>
      <c r="E193">
        <f>SUM('Prevalence data'!E430:E433)</f>
        <v>193406.23691892828</v>
      </c>
      <c r="F193">
        <f>SUM('Prevalence data'!F430:F433)</f>
        <v>0.1759913528569646</v>
      </c>
      <c r="G193">
        <f>SUM('Prevalence data'!G430:G433)</f>
        <v>108408.38122730001</v>
      </c>
      <c r="H193">
        <f>SUM('Prevalence data'!H430:H433)</f>
        <v>6.2174830045599996E-2</v>
      </c>
      <c r="I193">
        <f>SUM('Prevalence data'!I430:I433)</f>
        <v>18676.81201501</v>
      </c>
      <c r="J193">
        <f>SUM('Prevalence data'!J430:J433)</f>
        <v>4.5448278341489998E-2</v>
      </c>
      <c r="K193">
        <f>SUM('Prevalence data'!K430:K433)</f>
        <v>212083.04893393291</v>
      </c>
      <c r="L193">
        <f>SUM('Prevalence data'!L430:L433)</f>
        <v>0.13829936878653479</v>
      </c>
      <c r="M193">
        <f>SUM('Prevalence data'!M430:M433)</f>
        <v>48317.816485065508</v>
      </c>
      <c r="N193">
        <f>SUM('Prevalence data'!N430:N433)</f>
        <v>0.92549375425795399</v>
      </c>
      <c r="O193">
        <f>SUM('Prevalence data'!O430:O433)</f>
        <v>938421.54818394897</v>
      </c>
      <c r="P193">
        <f>SUM('Prevalence data'!P430:P433)</f>
        <v>0.92542466483042407</v>
      </c>
      <c r="Q193">
        <f>SUM('Prevalence data'!Q430:Q433)</f>
        <v>1583939.280889</v>
      </c>
      <c r="R193">
        <f>SUM('Prevalence data'!R430:R433)</f>
        <v>1.0625201494000001</v>
      </c>
      <c r="S193">
        <f>SUM('Prevalence data'!S430:S433)</f>
        <v>95582.5959611</v>
      </c>
      <c r="T193">
        <f>SUM('Prevalence data'!T430:T433)</f>
        <v>0.26030052312240004</v>
      </c>
      <c r="U193">
        <f>SUM('Prevalence data'!U430:U433)</f>
        <v>1034004.1441450871</v>
      </c>
      <c r="V193">
        <f>SUM('Prevalence data'!V430:V433)</f>
        <v>0.74579474753081598</v>
      </c>
      <c r="W193">
        <f>SUM('Prevalence data'!W430:W433)</f>
        <v>4916.7790171119186</v>
      </c>
      <c r="X193">
        <f>SUM('Prevalence data'!X430:X433)</f>
        <v>9.5089471009004112E-2</v>
      </c>
      <c r="Y193">
        <f>SUM('Prevalence data'!Y430:Y433)</f>
        <v>96935.8419265634</v>
      </c>
      <c r="Z193">
        <f>SUM('Prevalence data'!Z430:Z433)</f>
        <v>9.50809292908988E-2</v>
      </c>
      <c r="AA193">
        <f>SUM('Prevalence data'!AA430:AA433)</f>
        <v>833794.66650400008</v>
      </c>
      <c r="AB193">
        <f>SUM('Prevalence data'!AB430:AB433)</f>
        <v>0.53920039499569994</v>
      </c>
      <c r="AC193">
        <f>SUM('Prevalence data'!AC430:AC433)</f>
        <v>79491.034943700011</v>
      </c>
      <c r="AD193">
        <f>SUM('Prevalence data'!AD430:AD433)</f>
        <v>0.20825569948419997</v>
      </c>
      <c r="AE193">
        <f>SUM('Prevalence data'!AE430:AE433)</f>
        <v>176426.8768703744</v>
      </c>
      <c r="AF193">
        <f>SUM('Prevalence data'!AF430:AF433)</f>
        <v>0.1258661183446049</v>
      </c>
    </row>
    <row r="194" spans="1:32">
      <c r="A194" s="30" t="s">
        <v>139</v>
      </c>
      <c r="B194" s="33" t="s">
        <v>19</v>
      </c>
      <c r="C194">
        <f>'Prevalence data'!C434</f>
        <v>205.81480890290001</v>
      </c>
      <c r="D194">
        <f>'Prevalence data'!D434</f>
        <v>1.75112577447271E-3</v>
      </c>
      <c r="E194">
        <f>'Prevalence data'!E434</f>
        <v>1887.6663636441599</v>
      </c>
      <c r="F194">
        <f>'Prevalence data'!F434</f>
        <v>1.9618585665861698E-3</v>
      </c>
      <c r="G194">
        <f>'Prevalence data'!G434</f>
        <v>2948.9406580199998</v>
      </c>
      <c r="H194">
        <f>'Prevalence data'!H434</f>
        <v>3.2925599128900002E-3</v>
      </c>
      <c r="I194">
        <f>'Prevalence data'!I434</f>
        <v>557.97963492300005</v>
      </c>
      <c r="J194">
        <f>'Prevalence data'!J434</f>
        <v>1.86674643754E-3</v>
      </c>
      <c r="K194">
        <f>'Prevalence data'!K434</f>
        <v>2445.6459985676001</v>
      </c>
      <c r="L194">
        <f>'Prevalence data'!L434</f>
        <v>1.9346873912262101E-3</v>
      </c>
      <c r="M194">
        <f>'Prevalence data'!M434</f>
        <v>34860.662877102302</v>
      </c>
      <c r="N194">
        <f>'Prevalence data'!N434</f>
        <v>0.29440395797213997</v>
      </c>
      <c r="O194">
        <f>'Prevalence data'!O434</f>
        <v>284134.054060122</v>
      </c>
      <c r="P194">
        <f>'Prevalence data'!P434</f>
        <v>0.29291470994052998</v>
      </c>
      <c r="Q194">
        <f>'Prevalence data'!Q434</f>
        <v>378455.58033299999</v>
      </c>
      <c r="R194">
        <f>'Prevalence data'!R434</f>
        <v>0.42255416115700001</v>
      </c>
      <c r="S194">
        <f>'Prevalence data'!S434</f>
        <v>26141.8143709</v>
      </c>
      <c r="T194">
        <f>'Prevalence data'!T434</f>
        <v>8.7116313321700001E-2</v>
      </c>
      <c r="U194">
        <f>'Prevalence data'!U434</f>
        <v>310275.86843107099</v>
      </c>
      <c r="V194">
        <f>'Prevalence data'!V434</f>
        <v>0.24407744581251201</v>
      </c>
      <c r="W194">
        <f>'Prevalence data'!W434</f>
        <v>2592.0766291257701</v>
      </c>
      <c r="X194">
        <f>'Prevalence data'!X434</f>
        <v>2.1886262681461901E-2</v>
      </c>
      <c r="Y194">
        <f>'Prevalence data'!Y434</f>
        <v>21759.992385497098</v>
      </c>
      <c r="Z194">
        <f>'Prevalence data'!Z434</f>
        <v>2.2426098055411101E-2</v>
      </c>
      <c r="AA194">
        <f>'Prevalence data'!AA434</f>
        <v>169278.70280900001</v>
      </c>
      <c r="AB194">
        <f>'Prevalence data'!AB434</f>
        <v>0.18900348385400001</v>
      </c>
      <c r="AC194">
        <f>'Prevalence data'!AC434</f>
        <v>16334.012532999999</v>
      </c>
      <c r="AD194">
        <f>'Prevalence data'!AD434</f>
        <v>5.4270790005599999E-2</v>
      </c>
      <c r="AE194">
        <f>'Prevalence data'!AE434</f>
        <v>38094.004918480598</v>
      </c>
      <c r="AF194">
        <f>'Prevalence data'!AF434</f>
        <v>3.00115049038952E-2</v>
      </c>
    </row>
    <row r="195" spans="1:32">
      <c r="A195" s="30">
        <v>2014</v>
      </c>
      <c r="B195" s="180" t="s">
        <v>36</v>
      </c>
    </row>
    <row r="196" spans="1:32">
      <c r="A196" s="30" t="s">
        <v>133</v>
      </c>
      <c r="B196" s="33" t="s">
        <v>32</v>
      </c>
      <c r="C196">
        <f>SUM('Prevalence data'!C436:C438)</f>
        <v>13534.606860184889</v>
      </c>
      <c r="D196">
        <f>SUM('Prevalence data'!D436:D438)</f>
        <v>0.1910403044094594</v>
      </c>
      <c r="E196">
        <f>SUM('Prevalence data'!E436:E438)</f>
        <v>1126879.027836042</v>
      </c>
      <c r="F196">
        <f>SUM('Prevalence data'!F436:F438)</f>
        <v>0.19103989775987729</v>
      </c>
      <c r="G196">
        <f>SUM('Prevalence data'!G436:G438)</f>
        <v>306668.45468740002</v>
      </c>
      <c r="H196">
        <f>SUM('Prevalence data'!H436:H438)</f>
        <v>1.222358477507E-2</v>
      </c>
      <c r="I196">
        <f>SUM('Prevalence data'!I436:I438)</f>
        <v>30651.538776609999</v>
      </c>
      <c r="J196">
        <f>SUM('Prevalence data'!J436:J438)</f>
        <v>1.6981405183369998E-2</v>
      </c>
      <c r="K196">
        <f>SUM('Prevalence data'!K436:K438)</f>
        <v>1157530.56661267</v>
      </c>
      <c r="L196">
        <f>SUM('Prevalence data'!L436:L438)</f>
        <v>0.1140085397236876</v>
      </c>
      <c r="M196">
        <f>SUM('Prevalence data'!M436:M438)</f>
        <v>1883.087342015386</v>
      </c>
      <c r="N196">
        <f>SUM('Prevalence data'!N436:N438)</f>
        <v>2.6844875597719951E-2</v>
      </c>
      <c r="O196">
        <f>SUM('Prevalence data'!O436:O438)</f>
        <v>156724.94457468181</v>
      </c>
      <c r="P196">
        <f>SUM('Prevalence data'!P436:P438)</f>
        <v>2.6844720149658569E-2</v>
      </c>
      <c r="Q196">
        <f>SUM('Prevalence data'!Q436:Q438)</f>
        <v>439553.40900580003</v>
      </c>
      <c r="R196">
        <f>SUM('Prevalence data'!R436:R438)</f>
        <v>1.7662452829150001E-2</v>
      </c>
      <c r="S196">
        <f>SUM('Prevalence data'!S436:S438)</f>
        <v>31289.790421090001</v>
      </c>
      <c r="T196">
        <f>SUM('Prevalence data'!T436:T438)</f>
        <v>1.710743373543E-2</v>
      </c>
      <c r="U196">
        <f>SUM('Prevalence data'!U436:U438)</f>
        <v>188014.73499572312</v>
      </c>
      <c r="V196">
        <f>SUM('Prevalence data'!V436:V438)</f>
        <v>2.1917687635187449E-2</v>
      </c>
      <c r="W196">
        <f>SUM('Prevalence data'!W436:W438)</f>
        <v>159.53251249661909</v>
      </c>
      <c r="X196">
        <f>SUM('Prevalence data'!X436:X438)</f>
        <v>4.1231471364438464E-3</v>
      </c>
      <c r="Y196">
        <f>SUM('Prevalence data'!Y436:Y438)</f>
        <v>12884.096867271761</v>
      </c>
      <c r="Z196">
        <f>SUM('Prevalence data'!Z436:Z438)</f>
        <v>4.12298727661836E-3</v>
      </c>
      <c r="AA196">
        <f>SUM('Prevalence data'!AA436:AA438)</f>
        <v>111335.10879528</v>
      </c>
      <c r="AB196">
        <f>SUM('Prevalence data'!AB436:AB438)</f>
        <v>4.6411381216070998E-3</v>
      </c>
      <c r="AC196">
        <f>SUM('Prevalence data'!AC436:AC438)</f>
        <v>5625.7621830075004</v>
      </c>
      <c r="AD196">
        <f>SUM('Prevalence data'!AD436:AD438)</f>
        <v>3.0821608840552999E-3</v>
      </c>
      <c r="AE196">
        <f>SUM('Prevalence data'!AE436:AE438)</f>
        <v>18509.859050280953</v>
      </c>
      <c r="AF196">
        <f>SUM('Prevalence data'!AF436:AF438)</f>
        <v>3.6440671855836361E-3</v>
      </c>
    </row>
    <row r="197" spans="1:32">
      <c r="A197" s="30" t="s">
        <v>134</v>
      </c>
      <c r="B197" s="33" t="s">
        <v>33</v>
      </c>
      <c r="C197">
        <f>SUM('Prevalence data'!C439:C440)</f>
        <v>8143.8085210050904</v>
      </c>
      <c r="D197">
        <f>SUM('Prevalence data'!D439:D440)</f>
        <v>0.30384879369293599</v>
      </c>
      <c r="E197">
        <f>SUM('Prevalence data'!E439:E440)</f>
        <v>543086.63621605502</v>
      </c>
      <c r="F197">
        <f>SUM('Prevalence data'!F439:F440)</f>
        <v>0.30379267714790659</v>
      </c>
      <c r="G197">
        <f>SUM('Prevalence data'!G439:G440)</f>
        <v>410925.00123499997</v>
      </c>
      <c r="H197">
        <f>SUM('Prevalence data'!H439:H440)</f>
        <v>2.3864272329410002E-2</v>
      </c>
      <c r="I197">
        <f>SUM('Prevalence data'!I439:I440)</f>
        <v>39518.903180699999</v>
      </c>
      <c r="J197">
        <f>SUM('Prevalence data'!J439:J440)</f>
        <v>2.420080106368E-2</v>
      </c>
      <c r="K197">
        <f>SUM('Prevalence data'!K439:K440)</f>
        <v>582605.53939671803</v>
      </c>
      <c r="L197">
        <f>SUM('Prevalence data'!L439:L440)</f>
        <v>0.16945300465529131</v>
      </c>
      <c r="M197">
        <f>SUM('Prevalence data'!M439:M440)</f>
        <v>1110.2275022159079</v>
      </c>
      <c r="N197">
        <f>SUM('Prevalence data'!N439:N440)</f>
        <v>4.39867737025047E-2</v>
      </c>
      <c r="O197">
        <f>SUM('Prevalence data'!O439:O440)</f>
        <v>75043.852913982002</v>
      </c>
      <c r="P197">
        <f>SUM('Prevalence data'!P439:P440)</f>
        <v>4.39863708786387E-2</v>
      </c>
      <c r="Q197">
        <f>SUM('Prevalence data'!Q439:Q440)</f>
        <v>583123.79890599998</v>
      </c>
      <c r="R197">
        <f>SUM('Prevalence data'!R439:R440)</f>
        <v>3.2075050575799999E-2</v>
      </c>
      <c r="S197">
        <f>SUM('Prevalence data'!S439:S440)</f>
        <v>36179.7818453</v>
      </c>
      <c r="T197">
        <f>SUM('Prevalence data'!T439:T440)</f>
        <v>2.1746265024550002E-2</v>
      </c>
      <c r="U197">
        <f>SUM('Prevalence data'!U439:U440)</f>
        <v>111223.6347593511</v>
      </c>
      <c r="V197">
        <f>SUM('Prevalence data'!V439:V440)</f>
        <v>3.3073277719428196E-2</v>
      </c>
      <c r="W197">
        <f>SUM('Prevalence data'!W439:W440)</f>
        <v>159.8853216927742</v>
      </c>
      <c r="X197">
        <f>SUM('Prevalence data'!X439:X440)</f>
        <v>6.6359955695903493E-3</v>
      </c>
      <c r="Y197">
        <f>SUM('Prevalence data'!Y439:Y440)</f>
        <v>10926.771738141189</v>
      </c>
      <c r="Z197">
        <f>SUM('Prevalence data'!Z439:Z440)</f>
        <v>6.63449707428486E-3</v>
      </c>
      <c r="AA197">
        <f>SUM('Prevalence data'!AA439:AA440)</f>
        <v>432003.45664400002</v>
      </c>
      <c r="AB197">
        <f>SUM('Prevalence data'!AB439:AB440)</f>
        <v>2.440189400346E-2</v>
      </c>
      <c r="AC197">
        <f>SUM('Prevalence data'!AC439:AC440)</f>
        <v>27252.198075299999</v>
      </c>
      <c r="AD197">
        <f>SUM('Prevalence data'!AD439:AD440)</f>
        <v>1.6488373001180001E-2</v>
      </c>
      <c r="AE197">
        <f>SUM('Prevalence data'!AE439:AE440)</f>
        <v>38178.969813427699</v>
      </c>
      <c r="AF197">
        <f>SUM('Prevalence data'!AF439:AF440)</f>
        <v>1.130810130648344E-2</v>
      </c>
    </row>
    <row r="198" spans="1:32">
      <c r="A198" s="30" t="s">
        <v>135</v>
      </c>
      <c r="B198" s="33" t="s">
        <v>8</v>
      </c>
      <c r="C198">
        <f>'Prevalence data'!C441</f>
        <v>16555.710578693001</v>
      </c>
      <c r="D198">
        <f>'Prevalence data'!D441</f>
        <v>0.41552365256844798</v>
      </c>
      <c r="E198">
        <f>'Prevalence data'!E441</f>
        <v>1001615.32098809</v>
      </c>
      <c r="F198">
        <f>'Prevalence data'!F441</f>
        <v>0.41549705252442298</v>
      </c>
      <c r="G198">
        <f>'Prevalence data'!G441</f>
        <v>491269.05546499998</v>
      </c>
      <c r="H198">
        <f>'Prevalence data'!H441</f>
        <v>3.5356560565999999E-2</v>
      </c>
      <c r="I198">
        <f>'Prevalence data'!I441</f>
        <v>55965.9785902</v>
      </c>
      <c r="J198">
        <f>'Prevalence data'!J441</f>
        <v>3.6744001630099998E-2</v>
      </c>
      <c r="K198">
        <f>'Prevalence data'!K441</f>
        <v>1057581.29957831</v>
      </c>
      <c r="L198">
        <f>'Prevalence data'!L441</f>
        <v>0.26779698988275202</v>
      </c>
      <c r="M198">
        <f>'Prevalence data'!M441</f>
        <v>704.60599330231196</v>
      </c>
      <c r="N198">
        <f>'Prevalence data'!N441</f>
        <v>1.8344967592669199E-2</v>
      </c>
      <c r="O198">
        <f>'Prevalence data'!O441</f>
        <v>42632.967409398603</v>
      </c>
      <c r="P198">
        <f>'Prevalence data'!P441</f>
        <v>1.8345717677693701E-2</v>
      </c>
      <c r="Q198">
        <f>'Prevalence data'!Q441</f>
        <v>246476.39577599999</v>
      </c>
      <c r="R198">
        <f>'Prevalence data'!R441</f>
        <v>1.77389098781E-2</v>
      </c>
      <c r="S198">
        <f>'Prevalence data'!S441</f>
        <v>15583.5840088</v>
      </c>
      <c r="T198">
        <f>'Prevalence data'!T441</f>
        <v>1.01953866296E-2</v>
      </c>
      <c r="U198">
        <f>'Prevalence data'!U441</f>
        <v>58216.551418158502</v>
      </c>
      <c r="V198">
        <f>'Prevalence data'!V441</f>
        <v>1.5057981898430901E-2</v>
      </c>
      <c r="W198">
        <f>'Prevalence data'!W441</f>
        <v>102.40654028732</v>
      </c>
      <c r="X198">
        <f>'Prevalence data'!X441</f>
        <v>2.6625865730872901E-3</v>
      </c>
      <c r="Y198">
        <f>'Prevalence data'!Y441</f>
        <v>6195.0656749274603</v>
      </c>
      <c r="Z198">
        <f>'Prevalence data'!Z441</f>
        <v>2.6621984048285901E-3</v>
      </c>
      <c r="AA198">
        <f>'Prevalence data'!AA441</f>
        <v>298681.193004</v>
      </c>
      <c r="AB198">
        <f>'Prevalence data'!AB441</f>
        <v>2.1496068729900002E-2</v>
      </c>
      <c r="AC198">
        <f>'Prevalence data'!AC441</f>
        <v>22425.2637698</v>
      </c>
      <c r="AD198">
        <f>'Prevalence data'!AD441</f>
        <v>1.46263171367E-2</v>
      </c>
      <c r="AE198">
        <f>'Prevalence data'!AE441</f>
        <v>28620.3294446947</v>
      </c>
      <c r="AF198">
        <f>'Prevalence data'!AF441</f>
        <v>7.4072843753143301E-3</v>
      </c>
    </row>
    <row r="199" spans="1:32">
      <c r="A199" s="30" t="s">
        <v>136</v>
      </c>
      <c r="B199" s="33" t="s">
        <v>77</v>
      </c>
      <c r="C199">
        <f>SUM('Prevalence data'!C442:C446)</f>
        <v>123329.90548921161</v>
      </c>
      <c r="D199">
        <f>SUM('Prevalence data'!D442:D446)</f>
        <v>2.3384237832686972</v>
      </c>
      <c r="E199">
        <f>SUM('Prevalence data'!E442:E446)</f>
        <v>5821283.9650515551</v>
      </c>
      <c r="F199">
        <f>SUM('Prevalence data'!F442:F446)</f>
        <v>2.3384443555195169</v>
      </c>
      <c r="G199">
        <f>SUM('Prevalence data'!G442:G446)</f>
        <v>1989475.5515669999</v>
      </c>
      <c r="H199">
        <f>SUM('Prevalence data'!H442:H446)</f>
        <v>0.2298593992106</v>
      </c>
      <c r="I199">
        <f>SUM('Prevalence data'!I442:I446)</f>
        <v>311944.4907124</v>
      </c>
      <c r="J199">
        <f>SUM('Prevalence data'!J442:J446)</f>
        <v>0.25900426340150001</v>
      </c>
      <c r="K199">
        <f>SUM('Prevalence data'!K442:K446)</f>
        <v>6133228.4557639305</v>
      </c>
      <c r="L199">
        <f>SUM('Prevalence data'!L442:L446)</f>
        <v>1.6541201294689492</v>
      </c>
      <c r="M199">
        <f>SUM('Prevalence data'!M442:M446)</f>
        <v>14005.939671445871</v>
      </c>
      <c r="N199">
        <f>SUM('Prevalence data'!N442:N446)</f>
        <v>0.26890228792319099</v>
      </c>
      <c r="O199">
        <f>SUM('Prevalence data'!O442:O446)</f>
        <v>588823.89215585077</v>
      </c>
      <c r="P199">
        <f>SUM('Prevalence data'!P442:P446)</f>
        <v>0.2689003873395015</v>
      </c>
      <c r="Q199">
        <f>SUM('Prevalence data'!Q442:Q446)</f>
        <v>1757733.7126099998</v>
      </c>
      <c r="R199">
        <f>SUM('Prevalence data'!R442:R446)</f>
        <v>0.24363383708149999</v>
      </c>
      <c r="S199">
        <f>SUM('Prevalence data'!S442:S446)</f>
        <v>99095.821140300002</v>
      </c>
      <c r="T199">
        <f>SUM('Prevalence data'!T442:T446)</f>
        <v>8.9253173404599997E-2</v>
      </c>
      <c r="U199">
        <f>SUM('Prevalence data'!U442:U446)</f>
        <v>687919.71329610329</v>
      </c>
      <c r="V199">
        <f>SUM('Prevalence data'!V442:V446)</f>
        <v>0.21028432443571571</v>
      </c>
      <c r="W199">
        <f>SUM('Prevalence data'!W442:W446)</f>
        <v>1705.904507708351</v>
      </c>
      <c r="X199">
        <f>SUM('Prevalence data'!X442:X446)</f>
        <v>3.2838794211153918E-2</v>
      </c>
      <c r="Y199">
        <f>SUM('Prevalence data'!Y442:Y446)</f>
        <v>70738.384095592264</v>
      </c>
      <c r="Z199">
        <f>SUM('Prevalence data'!Z442:Z446)</f>
        <v>3.2839308023197261E-2</v>
      </c>
      <c r="AA199">
        <f>SUM('Prevalence data'!AA442:AA446)</f>
        <v>1675148.167412</v>
      </c>
      <c r="AB199">
        <f>SUM('Prevalence data'!AB442:AB446)</f>
        <v>0.22016222442</v>
      </c>
      <c r="AC199">
        <f>SUM('Prevalence data'!AC442:AC446)</f>
        <v>151852.229593</v>
      </c>
      <c r="AD199">
        <f>SUM('Prevalence data'!AD442:AD446)</f>
        <v>0.1344265867146</v>
      </c>
      <c r="AE199">
        <f>SUM('Prevalence data'!AE442:AE446)</f>
        <v>222590.6136886045</v>
      </c>
      <c r="AF199">
        <f>SUM('Prevalence data'!AF442:AF446)</f>
        <v>6.6291498927569373E-2</v>
      </c>
    </row>
    <row r="200" spans="1:32">
      <c r="A200" s="30" t="s">
        <v>137</v>
      </c>
      <c r="B200" s="33" t="s">
        <v>14</v>
      </c>
      <c r="C200">
        <f>'Prevalence data'!C447</f>
        <v>6914.5244091415898</v>
      </c>
      <c r="D200">
        <f>'Prevalence data'!D447</f>
        <v>0.14968241447434599</v>
      </c>
      <c r="E200">
        <f>'Prevalence data'!E447</f>
        <v>218157.86988712801</v>
      </c>
      <c r="F200">
        <f>'Prevalence data'!F447</f>
        <v>0.149683210313549</v>
      </c>
      <c r="G200">
        <f>'Prevalence data'!G447</f>
        <v>86060.419558900001</v>
      </c>
      <c r="H200">
        <f>'Prevalence data'!H447</f>
        <v>2.2063516637999998E-2</v>
      </c>
      <c r="I200">
        <f>'Prevalence data'!I447</f>
        <v>15635.3552177</v>
      </c>
      <c r="J200">
        <f>'Prevalence data'!J447</f>
        <v>2.19518097918E-2</v>
      </c>
      <c r="K200">
        <f>'Prevalence data'!K447</f>
        <v>233793.22510485101</v>
      </c>
      <c r="L200">
        <f>'Prevalence data'!L447</f>
        <v>0.10735545673620001</v>
      </c>
      <c r="M200">
        <f>'Prevalence data'!M447</f>
        <v>7092.5371028610198</v>
      </c>
      <c r="N200">
        <f>'Prevalence data'!N447</f>
        <v>0.149997800973835</v>
      </c>
      <c r="O200">
        <f>'Prevalence data'!O447</f>
        <v>223776.010214004</v>
      </c>
      <c r="P200">
        <f>'Prevalence data'!P447</f>
        <v>0.149999616286462</v>
      </c>
      <c r="Q200">
        <f>'Prevalence data'!Q447</f>
        <v>447740.03913200001</v>
      </c>
      <c r="R200">
        <f>'Prevalence data'!R447</f>
        <v>0.114788192325</v>
      </c>
      <c r="S200">
        <f>'Prevalence data'!S447</f>
        <v>25272.0404089</v>
      </c>
      <c r="T200">
        <f>'Prevalence data'!T447</f>
        <v>3.5479301116999998E-2</v>
      </c>
      <c r="U200">
        <f>'Prevalence data'!U447</f>
        <v>249048.05062289501</v>
      </c>
      <c r="V200">
        <f>'Prevalence data'!V447</f>
        <v>0.112730056008236</v>
      </c>
      <c r="W200">
        <f>'Prevalence data'!W447</f>
        <v>771.22350511693503</v>
      </c>
      <c r="X200">
        <f>'Prevalence data'!X447</f>
        <v>1.62997023979344E-2</v>
      </c>
      <c r="Y200">
        <f>'Prevalence data'!Y447</f>
        <v>24332.763076914602</v>
      </c>
      <c r="Z200">
        <f>'Prevalence data'!Z447</f>
        <v>1.6299871279111099E-2</v>
      </c>
      <c r="AA200">
        <f>'Prevalence data'!AA447</f>
        <v>317713.88324200001</v>
      </c>
      <c r="AB200">
        <f>'Prevalence data'!AB447</f>
        <v>8.1453040111899994E-2</v>
      </c>
      <c r="AC200">
        <f>'Prevalence data'!AC447</f>
        <v>30647.156252100001</v>
      </c>
      <c r="AD200">
        <f>'Prevalence data'!AD447</f>
        <v>4.2814420762400003E-2</v>
      </c>
      <c r="AE200">
        <f>'Prevalence data'!AE447</f>
        <v>54979.919329060896</v>
      </c>
      <c r="AF200">
        <f>'Prevalence data'!AF447</f>
        <v>2.5006013123605099E-2</v>
      </c>
    </row>
    <row r="201" spans="1:32">
      <c r="A201" s="30" t="s">
        <v>138</v>
      </c>
      <c r="B201" s="33" t="s">
        <v>98</v>
      </c>
      <c r="C201">
        <f>SUM('Prevalence data'!C448:C451)</f>
        <v>8250.1649473561993</v>
      </c>
      <c r="D201">
        <f>SUM('Prevalence data'!D448:D451)</f>
        <v>0.1673167725388634</v>
      </c>
      <c r="E201">
        <f>SUM('Prevalence data'!E448:E451)</f>
        <v>187923.68497359689</v>
      </c>
      <c r="F201">
        <f>SUM('Prevalence data'!F448:F451)</f>
        <v>0.16732196678847733</v>
      </c>
      <c r="G201">
        <f>SUM('Prevalence data'!G448:G451)</f>
        <v>111581.5176225</v>
      </c>
      <c r="H201">
        <f>SUM('Prevalence data'!H448:H451)</f>
        <v>6.2136346630900001E-2</v>
      </c>
      <c r="I201">
        <f>SUM('Prevalence data'!I448:I451)</f>
        <v>18691.502868430001</v>
      </c>
      <c r="J201">
        <f>SUM('Prevalence data'!J448:J451)</f>
        <v>4.4205385432150003E-2</v>
      </c>
      <c r="K201">
        <f>SUM('Prevalence data'!K448:K451)</f>
        <v>206615.18784202982</v>
      </c>
      <c r="L201">
        <f>SUM('Prevalence data'!L448:L451)</f>
        <v>0.1315610652963505</v>
      </c>
      <c r="M201">
        <f>SUM('Prevalence data'!M448:M451)</f>
        <v>49825.66672883401</v>
      </c>
      <c r="N201">
        <f>SUM('Prevalence data'!N448:N451)</f>
        <v>0.93788292076965107</v>
      </c>
      <c r="O201">
        <f>SUM('Prevalence data'!O448:O451)</f>
        <v>967674.81236790202</v>
      </c>
      <c r="P201">
        <f>SUM('Prevalence data'!P448:P451)</f>
        <v>0.93779576677283905</v>
      </c>
      <c r="Q201">
        <f>SUM('Prevalence data'!Q448:Q451)</f>
        <v>1622558.961687</v>
      </c>
      <c r="R201">
        <f>SUM('Prevalence data'!R448:R451)</f>
        <v>1.0628102506269999</v>
      </c>
      <c r="S201">
        <f>SUM('Prevalence data'!S448:S451)</f>
        <v>98149.546017199988</v>
      </c>
      <c r="T201">
        <f>SUM('Prevalence data'!T448:T451)</f>
        <v>0.26116209518060002</v>
      </c>
      <c r="U201">
        <f>SUM('Prevalence data'!U448:U451)</f>
        <v>1065824.3583850348</v>
      </c>
      <c r="V201">
        <f>SUM('Prevalence data'!V448:V451)</f>
        <v>0.75440214304613207</v>
      </c>
      <c r="W201">
        <f>SUM('Prevalence data'!W448:W451)</f>
        <v>5122.8226674975804</v>
      </c>
      <c r="X201">
        <f>SUM('Prevalence data'!X448:X451)</f>
        <v>9.7419823322686699E-2</v>
      </c>
      <c r="Y201">
        <f>SUM('Prevalence data'!Y448:Y451)</f>
        <v>101033.40587908239</v>
      </c>
      <c r="Z201">
        <f>SUM('Prevalence data'!Z448:Z451)</f>
        <v>9.7409518198549011E-2</v>
      </c>
      <c r="AA201">
        <f>SUM('Prevalence data'!AA448:AA451)</f>
        <v>869492.45786700002</v>
      </c>
      <c r="AB201">
        <f>SUM('Prevalence data'!AB448:AB451)</f>
        <v>0.54775739942300006</v>
      </c>
      <c r="AC201">
        <f>SUM('Prevalence data'!AC448:AC451)</f>
        <v>82877.011198599997</v>
      </c>
      <c r="AD201">
        <f>SUM('Prevalence data'!AD448:AD451)</f>
        <v>0.2117323227987</v>
      </c>
      <c r="AE201">
        <f>SUM('Prevalence data'!AE448:AE451)</f>
        <v>183910.4170776167</v>
      </c>
      <c r="AF201">
        <f>SUM('Prevalence data'!AF448:AF451)</f>
        <v>0.12864262748893318</v>
      </c>
    </row>
    <row r="202" spans="1:32">
      <c r="A202" s="30" t="s">
        <v>139</v>
      </c>
      <c r="B202" s="33" t="s">
        <v>19</v>
      </c>
      <c r="C202">
        <f>'Prevalence data'!C452</f>
        <v>199.74064104370001</v>
      </c>
      <c r="D202">
        <f>'Prevalence data'!D452</f>
        <v>1.664000798033E-3</v>
      </c>
      <c r="E202">
        <f>'Prevalence data'!E452</f>
        <v>1829.88342911315</v>
      </c>
      <c r="F202">
        <f>'Prevalence data'!F452</f>
        <v>1.8627245214415499E-3</v>
      </c>
      <c r="G202">
        <f>'Prevalence data'!G452</f>
        <v>3083.2413345</v>
      </c>
      <c r="H202">
        <f>'Prevalence data'!H452</f>
        <v>3.3539266378E-3</v>
      </c>
      <c r="I202">
        <f>'Prevalence data'!I452</f>
        <v>565.30298069200001</v>
      </c>
      <c r="J202">
        <f>'Prevalence data'!J452</f>
        <v>1.83959009316E-3</v>
      </c>
      <c r="K202">
        <f>'Prevalence data'!K452</f>
        <v>2395.18640980483</v>
      </c>
      <c r="L202">
        <f>'Prevalence data'!L452</f>
        <v>1.85323149828018E-3</v>
      </c>
      <c r="M202">
        <f>'Prevalence data'!M452</f>
        <v>35911.329657478302</v>
      </c>
      <c r="N202">
        <f>'Prevalence data'!N452</f>
        <v>0.29701263622631802</v>
      </c>
      <c r="O202">
        <f>'Prevalence data'!O452</f>
        <v>292661.90215311601</v>
      </c>
      <c r="P202">
        <f>'Prevalence data'!P452</f>
        <v>0.295566598326852</v>
      </c>
      <c r="Q202">
        <f>'Prevalence data'!Q452</f>
        <v>388522.72171200003</v>
      </c>
      <c r="R202">
        <f>'Prevalence data'!R452</f>
        <v>0.42263215136799998</v>
      </c>
      <c r="S202">
        <f>'Prevalence data'!S452</f>
        <v>26961.6252174</v>
      </c>
      <c r="T202">
        <f>'Prevalence data'!T452</f>
        <v>8.7547177771000004E-2</v>
      </c>
      <c r="U202">
        <f>'Prevalence data'!U452</f>
        <v>319623.527370558</v>
      </c>
      <c r="V202">
        <f>'Prevalence data'!V452</f>
        <v>0.246013326024554</v>
      </c>
      <c r="W202">
        <f>'Prevalence data'!W452</f>
        <v>2699.0850377371198</v>
      </c>
      <c r="X202">
        <f>'Prevalence data'!X452</f>
        <v>2.2319635916658701E-2</v>
      </c>
      <c r="Y202">
        <f>'Prevalence data'!Y452</f>
        <v>22668.940503383299</v>
      </c>
      <c r="Z202">
        <f>'Prevalence data'!Z452</f>
        <v>2.28878708732588E-2</v>
      </c>
      <c r="AA202">
        <f>'Prevalence data'!AA452</f>
        <v>175261.68267899999</v>
      </c>
      <c r="AB202">
        <f>'Prevalence data'!AB452</f>
        <v>0.19064836080700001</v>
      </c>
      <c r="AC202">
        <f>'Prevalence data'!AC452</f>
        <v>16915.8663352</v>
      </c>
      <c r="AD202">
        <f>'Prevalence data'!AD452</f>
        <v>5.4761393393300002E-2</v>
      </c>
      <c r="AE202">
        <f>'Prevalence data'!AE452</f>
        <v>39584.806838552897</v>
      </c>
      <c r="AF202">
        <f>'Prevalence data'!AF452</f>
        <v>3.05104843381876E-2</v>
      </c>
    </row>
    <row r="203" spans="1:32">
      <c r="A203" s="30">
        <v>2015</v>
      </c>
      <c r="B203" s="180" t="s">
        <v>36</v>
      </c>
    </row>
    <row r="204" spans="1:32">
      <c r="A204" s="30" t="s">
        <v>133</v>
      </c>
      <c r="B204" s="33" t="s">
        <v>32</v>
      </c>
      <c r="C204">
        <f>SUM('Prevalence data'!C454:C456)</f>
        <v>13347.215244258799</v>
      </c>
      <c r="D204">
        <f>SUM('Prevalence data'!D454:D456)</f>
        <v>0.19410220236483069</v>
      </c>
      <c r="E204">
        <f>SUM('Prevalence data'!E454:E456)</f>
        <v>1111548.4810322351</v>
      </c>
      <c r="F204">
        <f>SUM('Prevalence data'!F454:F456)</f>
        <v>0.19410170648304781</v>
      </c>
      <c r="G204">
        <f>SUM('Prevalence data'!G454:G456)</f>
        <v>299064.25119390001</v>
      </c>
      <c r="H204">
        <f>SUM('Prevalence data'!H454:H456)</f>
        <v>1.160173393497E-2</v>
      </c>
      <c r="I204">
        <f>SUM('Prevalence data'!I454:I456)</f>
        <v>30514.698249000001</v>
      </c>
      <c r="J204">
        <f>SUM('Prevalence data'!J454:J456)</f>
        <v>1.6611063047E-2</v>
      </c>
      <c r="K204">
        <f>SUM('Prevalence data'!K454:K456)</f>
        <v>1142063.1792813209</v>
      </c>
      <c r="L204">
        <f>SUM('Prevalence data'!L454:L456)</f>
        <v>0.11226013569093751</v>
      </c>
      <c r="M204">
        <f>SUM('Prevalence data'!M454:M456)</f>
        <v>1965.449895107573</v>
      </c>
      <c r="N204">
        <f>SUM('Prevalence data'!N454:N456)</f>
        <v>2.935479478052614E-2</v>
      </c>
      <c r="O204">
        <f>SUM('Prevalence data'!O454:O456)</f>
        <v>163529.93084695251</v>
      </c>
      <c r="P204">
        <f>SUM('Prevalence data'!P454:P456)</f>
        <v>2.9354567556138966E-2</v>
      </c>
      <c r="Q204">
        <f>SUM('Prevalence data'!Q454:Q456)</f>
        <v>455362.18903460004</v>
      </c>
      <c r="R204">
        <f>SUM('Prevalence data'!R454:R456)</f>
        <v>1.767357739945E-2</v>
      </c>
      <c r="S204">
        <f>SUM('Prevalence data'!S454:S456)</f>
        <v>32035.809511790001</v>
      </c>
      <c r="T204">
        <f>SUM('Prevalence data'!T454:T456)</f>
        <v>1.70803342437E-2</v>
      </c>
      <c r="U204">
        <f>SUM('Prevalence data'!U454:U456)</f>
        <v>195565.74035878709</v>
      </c>
      <c r="V204">
        <f>SUM('Prevalence data'!V454:V456)</f>
        <v>2.3116636517840822E-2</v>
      </c>
      <c r="W204">
        <f>SUM('Prevalence data'!W454:W456)</f>
        <v>174.21649912286779</v>
      </c>
      <c r="X204">
        <f>SUM('Prevalence data'!X454:X456)</f>
        <v>4.6552307125714773E-3</v>
      </c>
      <c r="Y204">
        <f>SUM('Prevalence data'!Y454:Y456)</f>
        <v>14070.067529473868</v>
      </c>
      <c r="Z204">
        <f>SUM('Prevalence data'!Z454:Z456)</f>
        <v>4.6550304098200782E-3</v>
      </c>
      <c r="AA204">
        <f>SUM('Prevalence data'!AA454:AA456)</f>
        <v>116879.66128617999</v>
      </c>
      <c r="AB204">
        <f>SUM('Prevalence data'!AB454:AB456)</f>
        <v>4.6822110136387997E-3</v>
      </c>
      <c r="AC204">
        <f>SUM('Prevalence data'!AC454:AC456)</f>
        <v>5933.1977951412</v>
      </c>
      <c r="AD204">
        <f>SUM('Prevalence data'!AD454:AD456)</f>
        <v>3.1362332016697998E-3</v>
      </c>
      <c r="AE204">
        <f>SUM('Prevalence data'!AE454:AE456)</f>
        <v>20003.265324610431</v>
      </c>
      <c r="AF204">
        <f>SUM('Prevalence data'!AF454:AF456)</f>
        <v>3.9191418180027065E-3</v>
      </c>
    </row>
    <row r="205" spans="1:32">
      <c r="A205" s="30" t="s">
        <v>134</v>
      </c>
      <c r="B205" s="33" t="s">
        <v>33</v>
      </c>
      <c r="C205">
        <f>SUM('Prevalence data'!C457:C458)</f>
        <v>8341.3785083077</v>
      </c>
      <c r="D205">
        <f>SUM('Prevalence data'!D457:D458)</f>
        <v>0.34302417139326102</v>
      </c>
      <c r="E205">
        <f>SUM('Prevalence data'!E457:E458)</f>
        <v>556209.65082666802</v>
      </c>
      <c r="F205">
        <f>SUM('Prevalence data'!F457:F458)</f>
        <v>0.34299014630833502</v>
      </c>
      <c r="G205">
        <f>SUM('Prevalence data'!G457:G458)</f>
        <v>426210.96247999999</v>
      </c>
      <c r="H205">
        <f>SUM('Prevalence data'!H457:H458)</f>
        <v>2.3889692175350002E-2</v>
      </c>
      <c r="I205">
        <f>SUM('Prevalence data'!I457:I458)</f>
        <v>41035.909281600005</v>
      </c>
      <c r="J205">
        <f>SUM('Prevalence data'!J457:J458)</f>
        <v>2.4457088024140001E-2</v>
      </c>
      <c r="K205">
        <f>SUM('Prevalence data'!K457:K458)</f>
        <v>597245.56010818901</v>
      </c>
      <c r="L205">
        <f>SUM('Prevalence data'!L457:L458)</f>
        <v>0.18013675622647218</v>
      </c>
      <c r="M205">
        <f>SUM('Prevalence data'!M457:M458)</f>
        <v>1146.5191683467669</v>
      </c>
      <c r="N205">
        <f>SUM('Prevalence data'!N457:N458)</f>
        <v>5.0030138305455898E-2</v>
      </c>
      <c r="O205">
        <f>SUM('Prevalence data'!O457:O458)</f>
        <v>77476.510686531896</v>
      </c>
      <c r="P205">
        <f>SUM('Prevalence data'!P457:P458)</f>
        <v>5.0030708295460601E-2</v>
      </c>
      <c r="Q205">
        <f>SUM('Prevalence data'!Q457:Q458)</f>
        <v>595510.83666300005</v>
      </c>
      <c r="R205">
        <f>SUM('Prevalence data'!R457:R458)</f>
        <v>3.1709303618199999E-2</v>
      </c>
      <c r="S205">
        <f>SUM('Prevalence data'!S457:S458)</f>
        <v>36931.616379999999</v>
      </c>
      <c r="T205">
        <f>SUM('Prevalence data'!T457:T458)</f>
        <v>2.1636183026560001E-2</v>
      </c>
      <c r="U205">
        <f>SUM('Prevalence data'!U457:U458)</f>
        <v>114408.12706646039</v>
      </c>
      <c r="V205">
        <f>SUM('Prevalence data'!V457:V458)</f>
        <v>3.5179943933303898E-2</v>
      </c>
      <c r="W205">
        <f>SUM('Prevalence data'!W457:W458)</f>
        <v>166.38473389689852</v>
      </c>
      <c r="X205">
        <f>SUM('Prevalence data'!X457:X458)</f>
        <v>7.6065486583316196E-3</v>
      </c>
      <c r="Y205">
        <f>SUM('Prevalence data'!Y457:Y458)</f>
        <v>11369.21673617641</v>
      </c>
      <c r="Z205">
        <f>SUM('Prevalence data'!Z457:Z458)</f>
        <v>7.6055145741644103E-3</v>
      </c>
      <c r="AA205">
        <f>SUM('Prevalence data'!AA457:AA458)</f>
        <v>453151.85400299996</v>
      </c>
      <c r="AB205">
        <f>SUM('Prevalence data'!AB457:AB458)</f>
        <v>2.4764127870659999E-2</v>
      </c>
      <c r="AC205">
        <f>SUM('Prevalence data'!AC457:AC458)</f>
        <v>28575.449536700002</v>
      </c>
      <c r="AD205">
        <f>SUM('Prevalence data'!AD457:AD458)</f>
        <v>1.684062668746E-2</v>
      </c>
      <c r="AE205">
        <f>SUM('Prevalence data'!AE457:AE458)</f>
        <v>39944.666272803501</v>
      </c>
      <c r="AF205">
        <f>SUM('Prevalence data'!AF457:AF458)</f>
        <v>1.2236267367362458E-2</v>
      </c>
    </row>
    <row r="206" spans="1:32">
      <c r="A206" s="30" t="s">
        <v>135</v>
      </c>
      <c r="B206" s="33" t="s">
        <v>8</v>
      </c>
      <c r="C206">
        <f>'Prevalence data'!C459</f>
        <v>15997.482761310401</v>
      </c>
      <c r="D206">
        <f>'Prevalence data'!D459</f>
        <v>0.43044123888418601</v>
      </c>
      <c r="E206">
        <f>'Prevalence data'!E459</f>
        <v>967782.98391417298</v>
      </c>
      <c r="F206">
        <f>'Prevalence data'!F459</f>
        <v>0.43042460057898901</v>
      </c>
      <c r="G206">
        <f>'Prevalence data'!G459</f>
        <v>489054.66375299997</v>
      </c>
      <c r="H206">
        <f>'Prevalence data'!H459</f>
        <v>3.4370836824499998E-2</v>
      </c>
      <c r="I206">
        <f>'Prevalence data'!I459</f>
        <v>55068.547835999998</v>
      </c>
      <c r="J206">
        <f>'Prevalence data'!J459</f>
        <v>3.56127330696E-2</v>
      </c>
      <c r="K206">
        <f>'Prevalence data'!K459</f>
        <v>1022851.53175016</v>
      </c>
      <c r="L206">
        <f>'Prevalence data'!L459</f>
        <v>0.26834088977685</v>
      </c>
      <c r="M206">
        <f>'Prevalence data'!M459</f>
        <v>724.485992494539</v>
      </c>
      <c r="N206">
        <f>'Prevalence data'!N459</f>
        <v>2.02423456365022E-2</v>
      </c>
      <c r="O206">
        <f>'Prevalence data'!O459</f>
        <v>43831.986710486402</v>
      </c>
      <c r="P206">
        <f>'Prevalence data'!P459</f>
        <v>2.0243175432067599E-2</v>
      </c>
      <c r="Q206">
        <f>'Prevalence data'!Q459</f>
        <v>252855.81515000001</v>
      </c>
      <c r="R206">
        <f>'Prevalence data'!R459</f>
        <v>1.7770802579099999E-2</v>
      </c>
      <c r="S206">
        <f>'Prevalence data'!S459</f>
        <v>15976.7186174</v>
      </c>
      <c r="T206">
        <f>'Prevalence data'!T459</f>
        <v>1.02972769098E-2</v>
      </c>
      <c r="U206">
        <f>'Prevalence data'!U459</f>
        <v>59808.705327912103</v>
      </c>
      <c r="V206">
        <f>'Prevalence data'!V459</f>
        <v>1.60227612151095E-2</v>
      </c>
      <c r="W206">
        <f>'Prevalence data'!W459</f>
        <v>105.11244097036599</v>
      </c>
      <c r="X206">
        <f>'Prevalence data'!X459</f>
        <v>2.9309084520798999E-3</v>
      </c>
      <c r="Y206">
        <f>'Prevalence data'!Y459</f>
        <v>6358.4845632070501</v>
      </c>
      <c r="Z206">
        <f>'Prevalence data'!Z459</f>
        <v>2.9306120853236101E-3</v>
      </c>
      <c r="AA206">
        <f>'Prevalence data'!AA459</f>
        <v>311035.78284900001</v>
      </c>
      <c r="AB206">
        <f>'Prevalence data'!AB459</f>
        <v>2.1859678471999999E-2</v>
      </c>
      <c r="AC206">
        <f>'Prevalence data'!AC459</f>
        <v>23400.548462800001</v>
      </c>
      <c r="AD206">
        <f>'Prevalence data'!AD459</f>
        <v>1.5030242013600001E-2</v>
      </c>
      <c r="AE206">
        <f>'Prevalence data'!AE459</f>
        <v>29759.033025975099</v>
      </c>
      <c r="AF206">
        <f>'Prevalence data'!AF459</f>
        <v>7.9753801466592496E-3</v>
      </c>
    </row>
    <row r="207" spans="1:32">
      <c r="A207" s="30" t="s">
        <v>136</v>
      </c>
      <c r="B207" s="33" t="s">
        <v>77</v>
      </c>
      <c r="C207">
        <f>SUM('Prevalence data'!C460:C464)</f>
        <v>120154.8244177622</v>
      </c>
      <c r="D207">
        <f>SUM('Prevalence data'!D460:D464)</f>
        <v>2.3381560346717567</v>
      </c>
      <c r="E207">
        <f>SUM('Prevalence data'!E460:E464)</f>
        <v>5657112.7977754539</v>
      </c>
      <c r="F207">
        <f>SUM('Prevalence data'!F460:F464)</f>
        <v>2.338175384802033</v>
      </c>
      <c r="G207">
        <f>SUM('Prevalence data'!G460:G464)</f>
        <v>2009858.411504</v>
      </c>
      <c r="H207">
        <f>SUM('Prevalence data'!H460:H464)</f>
        <v>0.2269683595632</v>
      </c>
      <c r="I207">
        <f>SUM('Prevalence data'!I460:I464)</f>
        <v>307639.56252490001</v>
      </c>
      <c r="J207">
        <f>SUM('Prevalence data'!J460:J464)</f>
        <v>0.25031457992470002</v>
      </c>
      <c r="K207">
        <f>SUM('Prevalence data'!K460:K464)</f>
        <v>5964752.3603002764</v>
      </c>
      <c r="L207">
        <f>SUM('Prevalence data'!L460:L464)</f>
        <v>1.6283031277356332</v>
      </c>
      <c r="M207">
        <f>SUM('Prevalence data'!M460:M464)</f>
        <v>14523.38382719231</v>
      </c>
      <c r="N207">
        <f>SUM('Prevalence data'!N460:N464)</f>
        <v>0.28102349460965581</v>
      </c>
      <c r="O207">
        <f>SUM('Prevalence data'!O460:O464)</f>
        <v>610032.25583525386</v>
      </c>
      <c r="P207">
        <f>SUM('Prevalence data'!P460:P464)</f>
        <v>0.2810205888872131</v>
      </c>
      <c r="Q207">
        <f>SUM('Prevalence data'!Q460:Q464)</f>
        <v>1812654.0337689999</v>
      </c>
      <c r="R207">
        <f>SUM('Prevalence data'!R460:R464)</f>
        <v>0.24378768724279998</v>
      </c>
      <c r="S207">
        <f>SUM('Prevalence data'!S460:S464)</f>
        <v>102405.34038910001</v>
      </c>
      <c r="T207">
        <f>SUM('Prevalence data'!T460:T464)</f>
        <v>8.9928185418900006E-2</v>
      </c>
      <c r="U207">
        <f>SUM('Prevalence data'!U460:U464)</f>
        <v>712437.5962243476</v>
      </c>
      <c r="V207">
        <f>SUM('Prevalence data'!V460:V464)</f>
        <v>0.21721294372403321</v>
      </c>
      <c r="W207">
        <f>SUM('Prevalence data'!W460:W464)</f>
        <v>1788.506083427561</v>
      </c>
      <c r="X207">
        <f>SUM('Prevalence data'!X460:X464)</f>
        <v>3.4626656489833985E-2</v>
      </c>
      <c r="Y207">
        <f>SUM('Prevalence data'!Y460:Y464)</f>
        <v>74077.206267267931</v>
      </c>
      <c r="Z207">
        <f>SUM('Prevalence data'!Z460:Z464)</f>
        <v>3.462730859941679E-2</v>
      </c>
      <c r="AA207">
        <f>SUM('Prevalence data'!AA460:AA464)</f>
        <v>1760866.2053370001</v>
      </c>
      <c r="AB207">
        <f>SUM('Prevalence data'!AB460:AB464)</f>
        <v>0.22498167832329999</v>
      </c>
      <c r="AC207">
        <f>SUM('Prevalence data'!AC460:AC464)</f>
        <v>159719.69735939999</v>
      </c>
      <c r="AD207">
        <f>SUM('Prevalence data'!AD460:AD464)</f>
        <v>0.13802581329340002</v>
      </c>
      <c r="AE207">
        <f>SUM('Prevalence data'!AE460:AE464)</f>
        <v>233796.90362664522</v>
      </c>
      <c r="AF207">
        <f>SUM('Prevalence data'!AF460:AF464)</f>
        <v>6.9675695928776912E-2</v>
      </c>
    </row>
    <row r="208" spans="1:32">
      <c r="A208" s="30" t="s">
        <v>137</v>
      </c>
      <c r="B208" s="33" t="s">
        <v>14</v>
      </c>
      <c r="C208">
        <f>'Prevalence data'!C465</f>
        <v>6975.2230109407901</v>
      </c>
      <c r="D208">
        <f>'Prevalence data'!D465</f>
        <v>0.14809109289080899</v>
      </c>
      <c r="E208">
        <f>'Prevalence data'!E465</f>
        <v>220073.774761284</v>
      </c>
      <c r="F208">
        <f>'Prevalence data'!F465</f>
        <v>0.14809185565459401</v>
      </c>
      <c r="G208">
        <f>'Prevalence data'!G465</f>
        <v>91121.077325799997</v>
      </c>
      <c r="H208">
        <f>'Prevalence data'!H465</f>
        <v>2.23455529895E-2</v>
      </c>
      <c r="I208">
        <f>'Prevalence data'!I465</f>
        <v>16033.780442499999</v>
      </c>
      <c r="J208">
        <f>'Prevalence data'!J465</f>
        <v>2.1535905243599999E-2</v>
      </c>
      <c r="K208">
        <f>'Prevalence data'!K465</f>
        <v>236107.555203811</v>
      </c>
      <c r="L208">
        <f>'Prevalence data'!L465</f>
        <v>0.105471097711093</v>
      </c>
      <c r="M208">
        <f>'Prevalence data'!M465</f>
        <v>7447.7301587007296</v>
      </c>
      <c r="N208">
        <f>'Prevalence data'!N465</f>
        <v>0.154585133763782</v>
      </c>
      <c r="O208">
        <f>'Prevalence data'!O465</f>
        <v>234983.2775154</v>
      </c>
      <c r="P208">
        <f>'Prevalence data'!P465</f>
        <v>0.15458679353322699</v>
      </c>
      <c r="Q208">
        <f>'Prevalence data'!Q465</f>
        <v>468218.18349899998</v>
      </c>
      <c r="R208">
        <f>'Prevalence data'!R465</f>
        <v>0.114820840577</v>
      </c>
      <c r="S208">
        <f>'Prevalence data'!S465</f>
        <v>26512.198848799999</v>
      </c>
      <c r="T208">
        <f>'Prevalence data'!T465</f>
        <v>3.5610533602700001E-2</v>
      </c>
      <c r="U208">
        <f>'Prevalence data'!U465</f>
        <v>261495.47636415399</v>
      </c>
      <c r="V208">
        <f>'Prevalence data'!V465</f>
        <v>0.115201831152745</v>
      </c>
      <c r="W208">
        <f>'Prevalence data'!W465</f>
        <v>820.007876519663</v>
      </c>
      <c r="X208">
        <f>'Prevalence data'!X465</f>
        <v>1.70041421252639E-2</v>
      </c>
      <c r="Y208">
        <f>'Prevalence data'!Y465</f>
        <v>25872.0540603681</v>
      </c>
      <c r="Z208">
        <f>'Prevalence data'!Z465</f>
        <v>1.7004318092970198E-2</v>
      </c>
      <c r="AA208">
        <f>'Prevalence data'!AA465</f>
        <v>340322.03785000002</v>
      </c>
      <c r="AB208">
        <f>'Prevalence data'!AB465</f>
        <v>8.3457004568899998E-2</v>
      </c>
      <c r="AC208">
        <f>'Prevalence data'!AC465</f>
        <v>32863.019284800001</v>
      </c>
      <c r="AD208">
        <f>'Prevalence data'!AD465</f>
        <v>4.3919204945199998E-2</v>
      </c>
      <c r="AE208">
        <f>'Prevalence data'!AE465</f>
        <v>58735.073345171499</v>
      </c>
      <c r="AF208">
        <f>'Prevalence data'!AF465</f>
        <v>2.59946019831599E-2</v>
      </c>
    </row>
    <row r="209" spans="1:32">
      <c r="A209" s="30" t="s">
        <v>138</v>
      </c>
      <c r="B209" s="33" t="s">
        <v>98</v>
      </c>
      <c r="C209">
        <f>SUM('Prevalence data'!C466:C469)</f>
        <v>8103.1551439127006</v>
      </c>
      <c r="D209">
        <f>SUM('Prevalence data'!D466:D469)</f>
        <v>0.16264730393530391</v>
      </c>
      <c r="E209">
        <f>SUM('Prevalence data'!E466:E469)</f>
        <v>184749.15992096451</v>
      </c>
      <c r="F209">
        <f>SUM('Prevalence data'!F466:F469)</f>
        <v>0.16265177607444981</v>
      </c>
      <c r="G209">
        <f>SUM('Prevalence data'!G466:G469)</f>
        <v>115384.2452282</v>
      </c>
      <c r="H209">
        <f>SUM('Prevalence data'!H466:H469)</f>
        <v>6.2290832420399997E-2</v>
      </c>
      <c r="I209">
        <f>SUM('Prevalence data'!I466:I469)</f>
        <v>18743.827118220001</v>
      </c>
      <c r="J209">
        <f>SUM('Prevalence data'!J466:J469)</f>
        <v>4.303521255487E-2</v>
      </c>
      <c r="K209">
        <f>SUM('Prevalence data'!K466:K469)</f>
        <v>203492.98703917221</v>
      </c>
      <c r="L209">
        <f>SUM('Prevalence data'!L466:L469)</f>
        <v>0.12743587400460019</v>
      </c>
      <c r="M209">
        <f>SUM('Prevalence data'!M466:M469)</f>
        <v>51376.308981244176</v>
      </c>
      <c r="N209">
        <f>SUM('Prevalence data'!N466:N469)</f>
        <v>0.95644034455204108</v>
      </c>
      <c r="O209">
        <f>SUM('Prevalence data'!O466:O469)</f>
        <v>998411.53448582604</v>
      </c>
      <c r="P209">
        <f>SUM('Prevalence data'!P466:P469)</f>
        <v>0.95635050564610002</v>
      </c>
      <c r="Q209">
        <f>SUM('Prevalence data'!Q466:Q469)</f>
        <v>1666417.6322640001</v>
      </c>
      <c r="R209">
        <f>SUM('Prevalence data'!R466:R469)</f>
        <v>1.063088496207</v>
      </c>
      <c r="S209">
        <f>SUM('Prevalence data'!S466:S469)</f>
        <v>101045.34691579999</v>
      </c>
      <c r="T209">
        <f>SUM('Prevalence data'!T466:T469)</f>
        <v>0.26218972490949999</v>
      </c>
      <c r="U209">
        <f>SUM('Prevalence data'!U466:U469)</f>
        <v>1099456.8814016241</v>
      </c>
      <c r="V209">
        <f>SUM('Prevalence data'!V466:V469)</f>
        <v>0.766405001914784</v>
      </c>
      <c r="W209">
        <f>SUM('Prevalence data'!W466:W469)</f>
        <v>5340.1532233329999</v>
      </c>
      <c r="X209">
        <f>SUM('Prevalence data'!X466:X469)</f>
        <v>0.1002708999494514</v>
      </c>
      <c r="Y209">
        <f>SUM('Prevalence data'!Y466:Y469)</f>
        <v>105470.3315382217</v>
      </c>
      <c r="Z209">
        <f>SUM('Prevalence data'!Z466:Z469)</f>
        <v>0.1002593455829828</v>
      </c>
      <c r="AA209">
        <f>SUM('Prevalence data'!AA466:AA469)</f>
        <v>910149.24743999995</v>
      </c>
      <c r="AB209">
        <f>SUM('Prevalence data'!AB466:AB469)</f>
        <v>0.55715759777600005</v>
      </c>
      <c r="AC209">
        <f>SUM('Prevalence data'!AC466:AC469)</f>
        <v>86707.084111599994</v>
      </c>
      <c r="AD209">
        <f>SUM('Prevalence data'!AD466:AD469)</f>
        <v>0.2155855090314</v>
      </c>
      <c r="AE209">
        <f>SUM('Prevalence data'!AE466:AE469)</f>
        <v>192177.41564982448</v>
      </c>
      <c r="AF209">
        <f>SUM('Prevalence data'!AF466:AF469)</f>
        <v>0.13207498125043141</v>
      </c>
    </row>
    <row r="210" spans="1:32">
      <c r="A210" s="30" t="s">
        <v>139</v>
      </c>
      <c r="B210" s="33" t="s">
        <v>19</v>
      </c>
      <c r="C210">
        <f>'Prevalence data'!C470</f>
        <v>195.98395041320001</v>
      </c>
      <c r="D210">
        <f>'Prevalence data'!D470</f>
        <v>1.60659674627055E-3</v>
      </c>
      <c r="E210">
        <f>'Prevalence data'!E470</f>
        <v>1791.9421011310601</v>
      </c>
      <c r="F210">
        <f>'Prevalence data'!F470</f>
        <v>1.79622562516805E-3</v>
      </c>
      <c r="G210">
        <f>'Prevalence data'!G470</f>
        <v>3231.1395100599998</v>
      </c>
      <c r="H210">
        <f>'Prevalence data'!H470</f>
        <v>3.4195614594099998E-3</v>
      </c>
      <c r="I210">
        <f>'Prevalence data'!I470</f>
        <v>571.53747738200002</v>
      </c>
      <c r="J210">
        <f>'Prevalence data'!J470</f>
        <v>1.8108447048700001E-3</v>
      </c>
      <c r="K210">
        <f>'Prevalence data'!K470</f>
        <v>2363.4795785127899</v>
      </c>
      <c r="L210">
        <f>'Prevalence data'!L470</f>
        <v>1.79590529593525E-3</v>
      </c>
      <c r="M210">
        <f>'Prevalence data'!M470</f>
        <v>36982.060541668703</v>
      </c>
      <c r="N210">
        <f>'Prevalence data'!N470</f>
        <v>0.301038222396314</v>
      </c>
      <c r="O210">
        <f>'Prevalence data'!O470</f>
        <v>301251.59495849302</v>
      </c>
      <c r="P210">
        <f>'Prevalence data'!P470</f>
        <v>0.29965464314388202</v>
      </c>
      <c r="Q210">
        <f>'Prevalence data'!Q470</f>
        <v>399224.07010999997</v>
      </c>
      <c r="R210">
        <f>'Prevalence data'!R470</f>
        <v>0.42250451163300001</v>
      </c>
      <c r="S210">
        <f>'Prevalence data'!S470</f>
        <v>27890.620197699998</v>
      </c>
      <c r="T210">
        <f>'Prevalence data'!T470</f>
        <v>8.8171862440500001E-2</v>
      </c>
      <c r="U210">
        <f>'Prevalence data'!U470</f>
        <v>329142.215156144</v>
      </c>
      <c r="V210">
        <f>'Prevalence data'!V470</f>
        <v>0.24884308477865</v>
      </c>
      <c r="W210">
        <f>'Prevalence data'!W470</f>
        <v>2804.7749082458299</v>
      </c>
      <c r="X210">
        <f>'Prevalence data'!X470</f>
        <v>2.2825737929287701E-2</v>
      </c>
      <c r="Y210">
        <f>'Prevalence data'!Y470</f>
        <v>23559.799594926</v>
      </c>
      <c r="Z210">
        <f>'Prevalence data'!Z470</f>
        <v>2.3426427400091002E-2</v>
      </c>
      <c r="AA210">
        <f>'Prevalence data'!AA470</f>
        <v>181687.02837499999</v>
      </c>
      <c r="AB210">
        <f>'Prevalence data'!AB470</f>
        <v>0.192281958527</v>
      </c>
      <c r="AC210">
        <f>'Prevalence data'!AC470</f>
        <v>17525.663182799999</v>
      </c>
      <c r="AD210">
        <f>'Prevalence data'!AD470</f>
        <v>5.5233960119800002E-2</v>
      </c>
      <c r="AE210">
        <f>'Prevalence data'!AE470</f>
        <v>41085.462777758497</v>
      </c>
      <c r="AF210">
        <f>'Prevalence data'!AF470</f>
        <v>3.1099393439259399E-2</v>
      </c>
    </row>
    <row r="211" spans="1:32">
      <c r="A211" s="30">
        <v>2016</v>
      </c>
      <c r="B211" s="180" t="s">
        <v>36</v>
      </c>
    </row>
    <row r="212" spans="1:32">
      <c r="A212" s="30" t="s">
        <v>133</v>
      </c>
      <c r="B212" s="33" t="s">
        <v>32</v>
      </c>
      <c r="C212">
        <f>SUM('Prevalence data'!C472:C474)</f>
        <v>10318.5166248899</v>
      </c>
      <c r="D212">
        <f>SUM('Prevalence data'!D472:D474)</f>
        <v>0.18117099688661609</v>
      </c>
      <c r="E212">
        <f>SUM('Prevalence data'!E472:E474)</f>
        <v>908759.28880953195</v>
      </c>
      <c r="F212">
        <f>SUM('Prevalence data'!F472:F474)</f>
        <v>0.1783204910252639</v>
      </c>
      <c r="G212">
        <f>SUM('Prevalence data'!G472:G474)</f>
        <v>287286.67108280002</v>
      </c>
      <c r="H212">
        <f>SUM('Prevalence data'!H472:H474)</f>
        <v>1.0864160160179999E-2</v>
      </c>
      <c r="I212">
        <f>SUM('Prevalence data'!I472:I474)</f>
        <v>30287.591577629999</v>
      </c>
      <c r="J212">
        <f>SUM('Prevalence data'!J472:J474)</f>
        <v>1.6250077586079999E-2</v>
      </c>
      <c r="K212">
        <f>SUM('Prevalence data'!K472:K474)</f>
        <v>939046.88038718002</v>
      </c>
      <c r="L212">
        <f>SUM('Prevalence data'!L472:L474)</f>
        <v>0.10072669978039819</v>
      </c>
      <c r="M212">
        <f>SUM('Prevalence data'!M472:M474)</f>
        <v>2079.4562935938538</v>
      </c>
      <c r="N212">
        <f>SUM('Prevalence data'!N472:N474)</f>
        <v>3.1014019266143191E-2</v>
      </c>
      <c r="O212">
        <f>SUM('Prevalence data'!O472:O474)</f>
        <v>172957.08213215441</v>
      </c>
      <c r="P212">
        <f>SUM('Prevalence data'!P472:P474)</f>
        <v>3.101377608473644E-2</v>
      </c>
      <c r="Q212">
        <f>SUM('Prevalence data'!Q472:Q474)</f>
        <v>464412.66744340002</v>
      </c>
      <c r="R212">
        <f>SUM('Prevalence data'!R472:R474)</f>
        <v>1.746025698709E-2</v>
      </c>
      <c r="S212">
        <f>SUM('Prevalence data'!S472:S474)</f>
        <v>32659.394954340001</v>
      </c>
      <c r="T212">
        <f>SUM('Prevalence data'!T472:T474)</f>
        <v>1.7018089541070001E-2</v>
      </c>
      <c r="U212">
        <f>SUM('Prevalence data'!U472:U474)</f>
        <v>205616.47708651659</v>
      </c>
      <c r="V212">
        <f>SUM('Prevalence data'!V472:V474)</f>
        <v>2.4075875983215662E-2</v>
      </c>
      <c r="W212">
        <f>SUM('Prevalence data'!W472:W474)</f>
        <v>192.17366920754358</v>
      </c>
      <c r="X212">
        <f>SUM('Prevalence data'!X472:X474)</f>
        <v>5.0161963354848045E-3</v>
      </c>
      <c r="Y212">
        <f>SUM('Prevalence data'!Y472:Y474)</f>
        <v>15520.109307650509</v>
      </c>
      <c r="Z212">
        <f>SUM('Prevalence data'!Z472:Z474)</f>
        <v>5.0159813461932348E-3</v>
      </c>
      <c r="AA212">
        <f>SUM('Prevalence data'!AA472:AA474)</f>
        <v>122690.09520277999</v>
      </c>
      <c r="AB212">
        <f>SUM('Prevalence data'!AB472:AB474)</f>
        <v>4.7275050711805995E-3</v>
      </c>
      <c r="AC212">
        <f>SUM('Prevalence data'!AC472:AC474)</f>
        <v>6224.7320767624997</v>
      </c>
      <c r="AD212">
        <f>SUM('Prevalence data'!AD472:AD474)</f>
        <v>3.1817159737809E-3</v>
      </c>
      <c r="AE212">
        <f>SUM('Prevalence data'!AE472:AE474)</f>
        <v>21744.841384408559</v>
      </c>
      <c r="AF212">
        <f>SUM('Prevalence data'!AF472:AF474)</f>
        <v>4.1258434005131241E-3</v>
      </c>
    </row>
    <row r="213" spans="1:32">
      <c r="A213" s="30" t="s">
        <v>134</v>
      </c>
      <c r="B213" s="33" t="s">
        <v>33</v>
      </c>
      <c r="C213">
        <f>SUM('Prevalence data'!C475:C476)</f>
        <v>9026.1059551707003</v>
      </c>
      <c r="D213">
        <f>SUM('Prevalence data'!D475:D476)</f>
        <v>0.35432138081821496</v>
      </c>
      <c r="E213">
        <f>SUM('Prevalence data'!E475:E476)</f>
        <v>576526.51725984097</v>
      </c>
      <c r="F213">
        <f>SUM('Prevalence data'!F475:F476)</f>
        <v>0.339956042556736</v>
      </c>
      <c r="G213">
        <f>SUM('Prevalence data'!G475:G476)</f>
        <v>444609.69650299998</v>
      </c>
      <c r="H213">
        <f>SUM('Prevalence data'!H475:H476)</f>
        <v>2.401954933007E-2</v>
      </c>
      <c r="I213">
        <f>SUM('Prevalence data'!I475:I476)</f>
        <v>42764.925652899998</v>
      </c>
      <c r="J213">
        <f>SUM('Prevalence data'!J475:J476)</f>
        <v>2.4780414027379998E-2</v>
      </c>
      <c r="K213">
        <f>SUM('Prevalence data'!K475:K476)</f>
        <v>619291.44291278697</v>
      </c>
      <c r="L213">
        <f>SUM('Prevalence data'!L475:L476)</f>
        <v>0.18018408925239232</v>
      </c>
      <c r="M213">
        <f>SUM('Prevalence data'!M475:M476)</f>
        <v>1195.5405908994621</v>
      </c>
      <c r="N213">
        <f>SUM('Prevalence data'!N475:N476)</f>
        <v>4.9645555280513398E-2</v>
      </c>
      <c r="O213">
        <f>SUM('Prevalence data'!O475:O476)</f>
        <v>80794.520133799102</v>
      </c>
      <c r="P213">
        <f>SUM('Prevalence data'!P475:P476)</f>
        <v>4.9645884357008105E-2</v>
      </c>
      <c r="Q213">
        <f>SUM('Prevalence data'!Q475:Q476)</f>
        <v>608762.42275699996</v>
      </c>
      <c r="R213">
        <f>SUM('Prevalence data'!R475:R476)</f>
        <v>3.1333108378799997E-2</v>
      </c>
      <c r="S213">
        <f>SUM('Prevalence data'!S475:S476)</f>
        <v>37780.955288900004</v>
      </c>
      <c r="T213">
        <f>SUM('Prevalence data'!T475:T476)</f>
        <v>2.152701311079E-2</v>
      </c>
      <c r="U213">
        <f>SUM('Prevalence data'!U475:U476)</f>
        <v>118575.47542271609</v>
      </c>
      <c r="V213">
        <f>SUM('Prevalence data'!V475:V476)</f>
        <v>3.5098425798027494E-2</v>
      </c>
      <c r="W213">
        <f>SUM('Prevalence data'!W475:W476)</f>
        <v>175.54981262130059</v>
      </c>
      <c r="X213">
        <f>SUM('Prevalence data'!X475:X476)</f>
        <v>7.6311420740271399E-3</v>
      </c>
      <c r="Y213">
        <f>SUM('Prevalence data'!Y475:Y476)</f>
        <v>11996.50991499986</v>
      </c>
      <c r="Z213">
        <f>SUM('Prevalence data'!Z475:Z476)</f>
        <v>7.63006257682281E-3</v>
      </c>
      <c r="AA213">
        <f>SUM('Prevalence data'!AA475:AA476)</f>
        <v>476433.205923</v>
      </c>
      <c r="AB213">
        <f>SUM('Prevalence data'!AB475:AB476)</f>
        <v>2.5155653777040002E-2</v>
      </c>
      <c r="AC213">
        <f>SUM('Prevalence data'!AC475:AC476)</f>
        <v>30089.726087000003</v>
      </c>
      <c r="AD213">
        <f>SUM('Prevalence data'!AD475:AD476)</f>
        <v>1.724699089067E-2</v>
      </c>
      <c r="AE213">
        <f>SUM('Prevalence data'!AE475:AE476)</f>
        <v>42086.236002054604</v>
      </c>
      <c r="AF213">
        <f>SUM('Prevalence data'!AF475:AF476)</f>
        <v>1.2410806150736309E-2</v>
      </c>
    </row>
    <row r="214" spans="1:32">
      <c r="A214" s="30" t="s">
        <v>135</v>
      </c>
      <c r="B214" s="33" t="s">
        <v>8</v>
      </c>
      <c r="C214">
        <f>'Prevalence data'!C477</f>
        <v>14948.575629504099</v>
      </c>
      <c r="D214">
        <f>'Prevalence data'!D477</f>
        <v>0.407239366343221</v>
      </c>
      <c r="E214">
        <f>'Prevalence data'!E477</f>
        <v>934742.51964186702</v>
      </c>
      <c r="F214">
        <f>'Prevalence data'!F477</f>
        <v>0.41468553414890302</v>
      </c>
      <c r="G214">
        <f>'Prevalence data'!G477</f>
        <v>489212.47702300001</v>
      </c>
      <c r="H214">
        <f>'Prevalence data'!H477</f>
        <v>3.3530885131900001E-2</v>
      </c>
      <c r="I214">
        <f>'Prevalence data'!I477</f>
        <v>54285.1786479</v>
      </c>
      <c r="J214">
        <f>'Prevalence data'!J477</f>
        <v>3.4508176698100003E-2</v>
      </c>
      <c r="K214">
        <f>'Prevalence data'!K477</f>
        <v>989027.69828973606</v>
      </c>
      <c r="L214">
        <f>'Prevalence data'!L477</f>
        <v>0.257443348993392</v>
      </c>
      <c r="M214">
        <f>'Prevalence data'!M477</f>
        <v>750.95848230573404</v>
      </c>
      <c r="N214">
        <f>'Prevalence data'!N477</f>
        <v>2.0883967409494001E-2</v>
      </c>
      <c r="O214">
        <f>'Prevalence data'!O477</f>
        <v>45441.118193992297</v>
      </c>
      <c r="P214">
        <f>'Prevalence data'!P477</f>
        <v>2.08847674002757E-2</v>
      </c>
      <c r="Q214">
        <f>'Prevalence data'!Q477</f>
        <v>259930.909166</v>
      </c>
      <c r="R214">
        <f>'Prevalence data'!R477</f>
        <v>1.7815847088800001E-2</v>
      </c>
      <c r="S214">
        <f>'Prevalence data'!S477</f>
        <v>16435.505799800001</v>
      </c>
      <c r="T214">
        <f>'Prevalence data'!T477</f>
        <v>1.0415147717999999E-2</v>
      </c>
      <c r="U214">
        <f>'Prevalence data'!U477</f>
        <v>61876.623993840803</v>
      </c>
      <c r="V214">
        <f>'Prevalence data'!V477</f>
        <v>1.6421551379473799E-2</v>
      </c>
      <c r="W214">
        <f>'Prevalence data'!W477</f>
        <v>109.256332569508</v>
      </c>
      <c r="X214">
        <f>'Prevalence data'!X477</f>
        <v>3.03148891001267E-3</v>
      </c>
      <c r="Y214">
        <f>'Prevalence data'!Y477</f>
        <v>6610.24259768299</v>
      </c>
      <c r="Z214">
        <f>'Prevalence data'!Z477</f>
        <v>3.0311698498387799E-3</v>
      </c>
      <c r="AA214">
        <f>'Prevalence data'!AA477</f>
        <v>324606.03113100003</v>
      </c>
      <c r="AB214">
        <f>'Prevalence data'!AB477</f>
        <v>2.2248728665100002E-2</v>
      </c>
      <c r="AC214">
        <f>'Prevalence data'!AC477</f>
        <v>24416.12314</v>
      </c>
      <c r="AD214">
        <f>'Prevalence data'!AD477</f>
        <v>1.5421499547200001E-2</v>
      </c>
      <c r="AE214">
        <f>'Prevalence data'!AE477</f>
        <v>31026.365737661301</v>
      </c>
      <c r="AF214">
        <f>'Prevalence data'!AF477</f>
        <v>8.2351270099702799E-3</v>
      </c>
    </row>
    <row r="215" spans="1:32">
      <c r="A215" s="30" t="s">
        <v>136</v>
      </c>
      <c r="B215" s="33" t="s">
        <v>77</v>
      </c>
      <c r="C215">
        <f>SUM('Prevalence data'!C478:C482)</f>
        <v>110849.6019804977</v>
      </c>
      <c r="D215">
        <f>SUM('Prevalence data'!D478:D482)</f>
        <v>2.2037293382932841</v>
      </c>
      <c r="E215">
        <f>SUM('Prevalence data'!E478:E482)</f>
        <v>5446184.4705276415</v>
      </c>
      <c r="F215">
        <f>SUM('Prevalence data'!F478:F482)</f>
        <v>2.2705783907971191</v>
      </c>
      <c r="G215">
        <f>SUM('Prevalence data'!G478:G482)</f>
        <v>2029665.4152269999</v>
      </c>
      <c r="H215">
        <f>SUM('Prevalence data'!H478:H482)</f>
        <v>0.2240115748641</v>
      </c>
      <c r="I215">
        <f>SUM('Prevalence data'!I478:I482)</f>
        <v>302118.25987020001</v>
      </c>
      <c r="J215">
        <f>SUM('Prevalence data'!J478:J482)</f>
        <v>0.24083261257909999</v>
      </c>
      <c r="K215">
        <f>SUM('Prevalence data'!K478:K482)</f>
        <v>5748302.7303978372</v>
      </c>
      <c r="L215">
        <f>SUM('Prevalence data'!L478:L482)</f>
        <v>1.5673054675519131</v>
      </c>
      <c r="M215">
        <f>SUM('Prevalence data'!M478:M482)</f>
        <v>15122.000677005861</v>
      </c>
      <c r="N215">
        <f>SUM('Prevalence data'!N478:N482)</f>
        <v>0.29105259655548421</v>
      </c>
      <c r="O215">
        <f>SUM('Prevalence data'!O478:O482)</f>
        <v>634654.14749550726</v>
      </c>
      <c r="P215">
        <f>SUM('Prevalence data'!P478:P482)</f>
        <v>0.2910506038910563</v>
      </c>
      <c r="Q215">
        <f>SUM('Prevalence data'!Q478:Q482)</f>
        <v>1869674.942396</v>
      </c>
      <c r="R215">
        <f>SUM('Prevalence data'!R478:R482)</f>
        <v>0.24404635539469999</v>
      </c>
      <c r="S215">
        <f>SUM('Prevalence data'!S478:S482)</f>
        <v>106071.36131240001</v>
      </c>
      <c r="T215">
        <f>SUM('Prevalence data'!T478:T482)</f>
        <v>9.0802366672199986E-2</v>
      </c>
      <c r="U215">
        <f>SUM('Prevalence data'!U478:U482)</f>
        <v>740725.50880799419</v>
      </c>
      <c r="V215">
        <f>SUM('Prevalence data'!V478:V482)</f>
        <v>0.22320438810948029</v>
      </c>
      <c r="W215">
        <f>SUM('Prevalence data'!W478:W482)</f>
        <v>1890.5816644167421</v>
      </c>
      <c r="X215">
        <f>SUM('Prevalence data'!X478:X482)</f>
        <v>3.6355120742404143E-2</v>
      </c>
      <c r="Y215">
        <f>SUM('Prevalence data'!Y478:Y482)</f>
        <v>78219.806313612775</v>
      </c>
      <c r="Z215">
        <f>SUM('Prevalence data'!Z478:Z482)</f>
        <v>3.6355585386056793E-2</v>
      </c>
      <c r="AA215">
        <f>SUM('Prevalence data'!AA478:AA482)</f>
        <v>1853590.6168789999</v>
      </c>
      <c r="AB215">
        <f>SUM('Prevalence data'!AB478:AB482)</f>
        <v>0.23022569228299999</v>
      </c>
      <c r="AC215">
        <f>SUM('Prevalence data'!AC478:AC482)</f>
        <v>168161.7878273</v>
      </c>
      <c r="AD215">
        <f>SUM('Prevalence data'!AD478:AD482)</f>
        <v>0.14176442083850002</v>
      </c>
      <c r="AE215">
        <f>SUM('Prevalence data'!AE478:AE482)</f>
        <v>246381.5941409083</v>
      </c>
      <c r="AF215">
        <f>SUM('Prevalence data'!AF478:AF482)</f>
        <v>7.2724845750558639E-2</v>
      </c>
    </row>
    <row r="216" spans="1:32">
      <c r="A216" s="30" t="s">
        <v>137</v>
      </c>
      <c r="B216" s="33" t="s">
        <v>14</v>
      </c>
      <c r="C216">
        <f>'Prevalence data'!C483</f>
        <v>6824.6306575155004</v>
      </c>
      <c r="D216">
        <f>'Prevalence data'!D483</f>
        <v>0.13748346808872999</v>
      </c>
      <c r="E216">
        <f>'Prevalence data'!E483</f>
        <v>219342.53214645499</v>
      </c>
      <c r="F216">
        <f>'Prevalence data'!F483</f>
        <v>0.14353122247849401</v>
      </c>
      <c r="G216">
        <f>'Prevalence data'!G483</f>
        <v>96617.024848000001</v>
      </c>
      <c r="H216">
        <f>'Prevalence data'!H483</f>
        <v>2.2682968183100002E-2</v>
      </c>
      <c r="I216">
        <f>'Prevalence data'!I483</f>
        <v>16495.941043999999</v>
      </c>
      <c r="J216">
        <f>'Prevalence data'!J483</f>
        <v>2.12023073294E-2</v>
      </c>
      <c r="K216">
        <f>'Prevalence data'!K483</f>
        <v>235838.47319040599</v>
      </c>
      <c r="L216">
        <f>'Prevalence data'!L483</f>
        <v>0.10191611283289601</v>
      </c>
      <c r="M216">
        <f>'Prevalence data'!M483</f>
        <v>7839.5068972997396</v>
      </c>
      <c r="N216">
        <f>'Prevalence data'!N483</f>
        <v>0.15838665484383699</v>
      </c>
      <c r="O216">
        <f>'Prevalence data'!O483</f>
        <v>247344.883069615</v>
      </c>
      <c r="P216">
        <f>'Prevalence data'!P483</f>
        <v>0.15838826492681499</v>
      </c>
      <c r="Q216">
        <f>'Prevalence data'!Q483</f>
        <v>489241.42586700001</v>
      </c>
      <c r="R216">
        <f>'Prevalence data'!R483</f>
        <v>0.11486000206499999</v>
      </c>
      <c r="S216">
        <f>'Prevalence data'!S483</f>
        <v>27790.3675177</v>
      </c>
      <c r="T216">
        <f>'Prevalence data'!T483</f>
        <v>3.5723984445200002E-2</v>
      </c>
      <c r="U216">
        <f>'Prevalence data'!U483</f>
        <v>275135.25058727502</v>
      </c>
      <c r="V216">
        <f>'Prevalence data'!V483</f>
        <v>0.117327991045816</v>
      </c>
      <c r="W216">
        <f>'Prevalence data'!W483</f>
        <v>878.09717569830104</v>
      </c>
      <c r="X216">
        <f>'Prevalence data'!X483</f>
        <v>1.7717103892311702E-2</v>
      </c>
      <c r="Y216">
        <f>'Prevalence data'!Y483</f>
        <v>27704.931974674699</v>
      </c>
      <c r="Z216">
        <f>'Prevalence data'!Z483</f>
        <v>1.77172956824133E-2</v>
      </c>
      <c r="AA216">
        <f>'Prevalence data'!AA483</f>
        <v>364908.05930600001</v>
      </c>
      <c r="AB216">
        <f>'Prevalence data'!AB483</f>
        <v>8.5670076164999998E-2</v>
      </c>
      <c r="AC216">
        <f>'Prevalence data'!AC483</f>
        <v>35231.148273799998</v>
      </c>
      <c r="AD216">
        <f>'Prevalence data'!AD483</f>
        <v>4.50593628552E-2</v>
      </c>
      <c r="AE216">
        <f>'Prevalence data'!AE483</f>
        <v>62936.080248492799</v>
      </c>
      <c r="AF216">
        <f>'Prevalence data'!AF483</f>
        <v>2.6949689812246901E-2</v>
      </c>
    </row>
    <row r="217" spans="1:32">
      <c r="A217" s="30" t="s">
        <v>138</v>
      </c>
      <c r="B217" s="33" t="s">
        <v>98</v>
      </c>
      <c r="C217">
        <f>SUM('Prevalence data'!C484:C487)</f>
        <v>7585.4008058308918</v>
      </c>
      <c r="D217">
        <f>SUM('Prevalence data'!D484:D487)</f>
        <v>0.14544656443564144</v>
      </c>
      <c r="E217">
        <f>SUM('Prevalence data'!E484:E487)</f>
        <v>180420.4129557196</v>
      </c>
      <c r="F217">
        <f>SUM('Prevalence data'!F484:F487)</f>
        <v>0.15507351456592619</v>
      </c>
      <c r="G217">
        <f>SUM('Prevalence data'!G484:G487)</f>
        <v>119980.34308950001</v>
      </c>
      <c r="H217">
        <f>SUM('Prevalence data'!H484:H487)</f>
        <v>6.2651470346899996E-2</v>
      </c>
      <c r="I217">
        <f>SUM('Prevalence data'!I484:I487)</f>
        <v>18865.615044849998</v>
      </c>
      <c r="J217">
        <f>SUM('Prevalence data'!J484:J487)</f>
        <v>4.191010379178E-2</v>
      </c>
      <c r="K217">
        <f>SUM('Prevalence data'!K484:K487)</f>
        <v>199286.02800056752</v>
      </c>
      <c r="L217">
        <f>SUM('Prevalence data'!L484:L487)</f>
        <v>0.1215562697648173</v>
      </c>
      <c r="M217">
        <f>SUM('Prevalence data'!M484:M487)</f>
        <v>53120.021219755799</v>
      </c>
      <c r="N217">
        <f>SUM('Prevalence data'!N484:N487)</f>
        <v>0.97362739930381603</v>
      </c>
      <c r="O217">
        <f>SUM('Prevalence data'!O484:O487)</f>
        <v>1034873.9725942861</v>
      </c>
      <c r="P217">
        <f>SUM('Prevalence data'!P484:P487)</f>
        <v>0.97354604073474404</v>
      </c>
      <c r="Q217">
        <f>SUM('Prevalence data'!Q484:Q487)</f>
        <v>1717049.6430819998</v>
      </c>
      <c r="R217">
        <f>SUM('Prevalence data'!R484:R487)</f>
        <v>1.0634752691209999</v>
      </c>
      <c r="S217">
        <f>SUM('Prevalence data'!S484:S487)</f>
        <v>104311.44020400001</v>
      </c>
      <c r="T217">
        <f>SUM('Prevalence data'!T484:T487)</f>
        <v>0.2630144046838</v>
      </c>
      <c r="U217">
        <f>SUM('Prevalence data'!U484:U487)</f>
        <v>1139185.412798285</v>
      </c>
      <c r="V217">
        <f>SUM('Prevalence data'!V484:V487)</f>
        <v>0.77754437524063602</v>
      </c>
      <c r="W217">
        <f>SUM('Prevalence data'!W484:W487)</f>
        <v>5599.7475701448402</v>
      </c>
      <c r="X217">
        <f>SUM('Prevalence data'!X484:X487)</f>
        <v>0.1034080984673066</v>
      </c>
      <c r="Y217">
        <f>SUM('Prevalence data'!Y484:Y487)</f>
        <v>110892.80179017581</v>
      </c>
      <c r="Z217">
        <f>SUM('Prevalence data'!Z484:Z487)</f>
        <v>0.1033980506058155</v>
      </c>
      <c r="AA217">
        <f>SUM('Prevalence data'!AA484:AA487)</f>
        <v>956690.17991300009</v>
      </c>
      <c r="AB217">
        <f>SUM('Prevalence data'!AB484:AB487)</f>
        <v>0.56730104555200001</v>
      </c>
      <c r="AC217">
        <f>SUM('Prevalence data'!AC484:AC487)</f>
        <v>91144.909186000004</v>
      </c>
      <c r="AD217">
        <f>SUM('Prevalence data'!AD484:AD487)</f>
        <v>0.21975941378800001</v>
      </c>
      <c r="AE217">
        <f>SUM('Prevalence data'!AE484:AE487)</f>
        <v>202037.71097621327</v>
      </c>
      <c r="AF217">
        <f>SUM('Prevalence data'!AF484:AF487)</f>
        <v>0.13574996329572672</v>
      </c>
    </row>
    <row r="218" spans="1:32">
      <c r="A218" s="30" t="s">
        <v>139</v>
      </c>
      <c r="B218" s="33" t="s">
        <v>19</v>
      </c>
      <c r="C218">
        <f>'Prevalence data'!C488</f>
        <v>183.1266156815</v>
      </c>
      <c r="D218">
        <f>'Prevalence data'!D488</f>
        <v>1.4345642883102001E-3</v>
      </c>
      <c r="E218">
        <f>'Prevalence data'!E488</f>
        <v>1743.30985977667</v>
      </c>
      <c r="F218">
        <f>'Prevalence data'!F488</f>
        <v>1.7099734502479601E-3</v>
      </c>
      <c r="G218">
        <f>'Prevalence data'!G488</f>
        <v>3393.1422977000002</v>
      </c>
      <c r="H218">
        <f>'Prevalence data'!H488</f>
        <v>3.4896587828899999E-3</v>
      </c>
      <c r="I218">
        <f>'Prevalence data'!I488</f>
        <v>574.69756160300005</v>
      </c>
      <c r="J218">
        <f>'Prevalence data'!J488</f>
        <v>1.76942947382E-3</v>
      </c>
      <c r="K218">
        <f>'Prevalence data'!K488</f>
        <v>2318.0074213797802</v>
      </c>
      <c r="L218">
        <f>'Prevalence data'!L488</f>
        <v>1.7207463600969299E-3</v>
      </c>
      <c r="M218">
        <f>'Prevalence data'!M488</f>
        <v>38070.541990787497</v>
      </c>
      <c r="N218">
        <f>'Prevalence data'!N488</f>
        <v>0.30352082085815502</v>
      </c>
      <c r="O218">
        <f>'Prevalence data'!O488</f>
        <v>310423.04142336798</v>
      </c>
      <c r="P218">
        <f>'Prevalence data'!P488</f>
        <v>0.30222472206485201</v>
      </c>
      <c r="Q218">
        <f>'Prevalence data'!Q488</f>
        <v>410351.05013500003</v>
      </c>
      <c r="R218">
        <f>'Prevalence data'!R488</f>
        <v>0.42202333086900001</v>
      </c>
      <c r="S218">
        <f>'Prevalence data'!S488</f>
        <v>28829.698848399999</v>
      </c>
      <c r="T218">
        <f>'Prevalence data'!T488</f>
        <v>8.8606044053400002E-2</v>
      </c>
      <c r="U218">
        <f>'Prevalence data'!U488</f>
        <v>339252.74027177499</v>
      </c>
      <c r="V218">
        <f>'Prevalence data'!V488</f>
        <v>0.25064658221538</v>
      </c>
      <c r="W218">
        <f>'Prevalence data'!W488</f>
        <v>2925.6621607717202</v>
      </c>
      <c r="X218">
        <f>'Prevalence data'!X488</f>
        <v>2.33166559845162E-2</v>
      </c>
      <c r="Y218">
        <f>'Prevalence data'!Y488</f>
        <v>24613.5930172074</v>
      </c>
      <c r="Z218">
        <f>'Prevalence data'!Z488</f>
        <v>2.3951267672456301E-2</v>
      </c>
      <c r="AA218">
        <f>'Prevalence data'!AA488</f>
        <v>188531.420507</v>
      </c>
      <c r="AB218">
        <f>'Prevalence data'!AB488</f>
        <v>0.19389413319900001</v>
      </c>
      <c r="AC218">
        <f>'Prevalence data'!AC488</f>
        <v>18193.2170554</v>
      </c>
      <c r="AD218">
        <f>'Prevalence data'!AD488</f>
        <v>5.5736808080500001E-2</v>
      </c>
      <c r="AE218">
        <f>'Prevalence data'!AE488</f>
        <v>42806.810072567103</v>
      </c>
      <c r="AF218">
        <f>'Prevalence data'!AF488</f>
        <v>3.1658144039592599E-2</v>
      </c>
    </row>
    <row r="219" spans="1:32">
      <c r="A219" s="30">
        <v>2017</v>
      </c>
      <c r="B219" s="180" t="s">
        <v>36</v>
      </c>
    </row>
    <row r="220" spans="1:32">
      <c r="A220" s="30" t="s">
        <v>133</v>
      </c>
      <c r="B220" s="33" t="s">
        <v>32</v>
      </c>
      <c r="C220">
        <f>SUM('Prevalence data'!C490:C492)</f>
        <v>10318.5166248899</v>
      </c>
      <c r="D220">
        <f>SUM('Prevalence data'!D490:D492)</f>
        <v>0.18117099688661609</v>
      </c>
      <c r="E220">
        <f>SUM('Prevalence data'!E490:E492)</f>
        <v>852063.35389904596</v>
      </c>
      <c r="F220">
        <f>SUM('Prevalence data'!F490:F492)</f>
        <v>0.18117049102038951</v>
      </c>
      <c r="G220">
        <f>SUM('Prevalence data'!G490:G492)</f>
        <v>271536.13490329997</v>
      </c>
      <c r="H220">
        <f>SUM('Prevalence data'!H490:H492)</f>
        <v>1.003146363024E-2</v>
      </c>
      <c r="I220">
        <f>SUM('Prevalence data'!I490:I492)</f>
        <v>151937.72392829999</v>
      </c>
      <c r="J220">
        <f>SUM('Prevalence data'!J490:J492)</f>
        <v>9.6738366598699999E-2</v>
      </c>
      <c r="K220">
        <f>SUM('Prevalence data'!K490:K492)</f>
        <v>881915.23403156002</v>
      </c>
      <c r="L220">
        <f>SUM('Prevalence data'!L490:L492)</f>
        <v>0.10073387006624079</v>
      </c>
      <c r="M220">
        <f>SUM('Prevalence data'!M490:M492)</f>
        <v>2023.2291196536569</v>
      </c>
      <c r="N220">
        <f>SUM('Prevalence data'!N490:N492)</f>
        <v>3.1002090363446758E-2</v>
      </c>
      <c r="O220">
        <f>SUM('Prevalence data'!O490:O492)</f>
        <v>168090.09633356211</v>
      </c>
      <c r="P220">
        <f>SUM('Prevalence data'!P490:P492)</f>
        <v>3.1001845665126829E-2</v>
      </c>
      <c r="Q220">
        <f>SUM('Prevalence data'!Q490:Q492)</f>
        <v>471478.14035820001</v>
      </c>
      <c r="R220">
        <f>SUM('Prevalence data'!R490:R492)</f>
        <v>1.7183833315089998E-2</v>
      </c>
      <c r="S220">
        <f>SUM('Prevalence data'!S490:S492)</f>
        <v>33318.113190150005</v>
      </c>
      <c r="T220">
        <f>SUM('Prevalence data'!T490:T492)</f>
        <v>1.7008473875929998E-2</v>
      </c>
      <c r="U220">
        <f>SUM('Prevalence data'!U490:U492)</f>
        <v>201408.20952371261</v>
      </c>
      <c r="V220">
        <f>SUM('Prevalence data'!V490:V492)</f>
        <v>2.3957208401751022E-2</v>
      </c>
      <c r="W220">
        <f>SUM('Prevalence data'!W490:W492)</f>
        <v>190.92994903649961</v>
      </c>
      <c r="X220">
        <f>SUM('Prevalence data'!X490:X492)</f>
        <v>5.0338993626935979E-3</v>
      </c>
      <c r="Y220">
        <f>SUM('Prevalence data'!Y490:Y492)</f>
        <v>15399.205218627329</v>
      </c>
      <c r="Z220">
        <f>SUM('Prevalence data'!Z490:Z492)</f>
        <v>5.0336843871309645E-3</v>
      </c>
      <c r="AA220">
        <f>SUM('Prevalence data'!AA490:AA492)</f>
        <v>128579.64248317</v>
      </c>
      <c r="AB220">
        <f>SUM('Prevalence data'!AB490:AB492)</f>
        <v>4.7768424535946001E-3</v>
      </c>
      <c r="AC220">
        <f>SUM('Prevalence data'!AC490:AC492)</f>
        <v>6515.8283593079996</v>
      </c>
      <c r="AD220">
        <f>SUM('Prevalence data'!AD490:AD492)</f>
        <v>3.2292301318994003E-3</v>
      </c>
      <c r="AE220">
        <f>SUM('Prevalence data'!AE490:AE492)</f>
        <v>21915.03357793298</v>
      </c>
      <c r="AF220">
        <f>SUM('Prevalence data'!AF490:AF492)</f>
        <v>4.1484755008378369E-3</v>
      </c>
    </row>
    <row r="221" spans="1:32">
      <c r="A221" s="30" t="s">
        <v>134</v>
      </c>
      <c r="B221" s="33" t="s">
        <v>33</v>
      </c>
      <c r="C221">
        <f>SUM('Prevalence data'!C493:C494)</f>
        <v>9026.1059551707003</v>
      </c>
      <c r="D221">
        <f>SUM('Prevalence data'!D493:D494)</f>
        <v>0.35432138081821496</v>
      </c>
      <c r="E221">
        <f>SUM('Prevalence data'!E493:E494)</f>
        <v>603871.584949604</v>
      </c>
      <c r="F221">
        <f>SUM('Prevalence data'!F493:F494)</f>
        <v>0.35429385374378697</v>
      </c>
      <c r="G221">
        <f>SUM('Prevalence data'!G493:G494)</f>
        <v>466149.60125200002</v>
      </c>
      <c r="H221">
        <f>SUM('Prevalence data'!H493:H494)</f>
        <v>2.4250524474189999E-2</v>
      </c>
      <c r="I221">
        <f>SUM('Prevalence data'!I493:I494)</f>
        <v>143677.66867809999</v>
      </c>
      <c r="J221">
        <f>SUM('Prevalence data'!J493:J494)</f>
        <v>0.1071741745499</v>
      </c>
      <c r="K221">
        <f>SUM('Prevalence data'!K493:K494)</f>
        <v>648625.33770071797</v>
      </c>
      <c r="L221">
        <f>SUM('Prevalence data'!L493:L494)</f>
        <v>0.18559316226272302</v>
      </c>
      <c r="M221">
        <f>SUM('Prevalence data'!M493:M494)</f>
        <v>1228.939461479755</v>
      </c>
      <c r="N221">
        <f>SUM('Prevalence data'!N493:N494)</f>
        <v>5.0326790889753698E-2</v>
      </c>
      <c r="O221">
        <f>SUM('Prevalence data'!O493:O494)</f>
        <v>83061.575103468902</v>
      </c>
      <c r="P221">
        <f>SUM('Prevalence data'!P493:P494)</f>
        <v>5.0327154758697701E-2</v>
      </c>
      <c r="Q221">
        <f>SUM('Prevalence data'!Q493:Q494)</f>
        <v>621679.90309299994</v>
      </c>
      <c r="R221">
        <f>SUM('Prevalence data'!R493:R494)</f>
        <v>3.0893307726700001E-2</v>
      </c>
      <c r="S221">
        <f>SUM('Prevalence data'!S493:S494)</f>
        <v>38663.357147799994</v>
      </c>
      <c r="T221">
        <f>SUM('Prevalence data'!T493:T494)</f>
        <v>2.1423170248479999E-2</v>
      </c>
      <c r="U221">
        <f>SUM('Prevalence data'!U493:U494)</f>
        <v>121724.93225127331</v>
      </c>
      <c r="V221">
        <f>SUM('Prevalence data'!V493:V494)</f>
        <v>3.52748817952152E-2</v>
      </c>
      <c r="W221">
        <f>SUM('Prevalence data'!W493:W494)</f>
        <v>181.42469953311991</v>
      </c>
      <c r="X221">
        <f>SUM('Prevalence data'!X493:X494)</f>
        <v>7.75306913710864E-3</v>
      </c>
      <c r="Y221">
        <f>SUM('Prevalence data'!Y493:Y494)</f>
        <v>12399.85153008453</v>
      </c>
      <c r="Z221">
        <f>SUM('Prevalence data'!Z493:Z494)</f>
        <v>7.7522081022527098E-3</v>
      </c>
      <c r="AA221">
        <f>SUM('Prevalence data'!AA493:AA494)</f>
        <v>501879.58999399998</v>
      </c>
      <c r="AB221">
        <f>SUM('Prevalence data'!AB493:AB494)</f>
        <v>2.5572719691679999E-2</v>
      </c>
      <c r="AC221">
        <f>SUM('Prevalence data'!AC493:AC494)</f>
        <v>31665.421915799998</v>
      </c>
      <c r="AD221">
        <f>SUM('Prevalence data'!AD493:AD494)</f>
        <v>1.765699167978E-2</v>
      </c>
      <c r="AE221">
        <f>SUM('Prevalence data'!AE493:AE494)</f>
        <v>44065.2734459372</v>
      </c>
      <c r="AF221">
        <f>SUM('Prevalence data'!AF493:AF494)</f>
        <v>1.272623434078155E-2</v>
      </c>
    </row>
    <row r="222" spans="1:32">
      <c r="A222" s="30" t="s">
        <v>135</v>
      </c>
      <c r="B222" s="33" t="s">
        <v>8</v>
      </c>
      <c r="C222">
        <f>'Prevalence data'!C495</f>
        <v>14948.575629504099</v>
      </c>
      <c r="D222">
        <f>'Prevalence data'!D495</f>
        <v>0.407239366343221</v>
      </c>
      <c r="E222">
        <f>'Prevalence data'!E495</f>
        <v>904569.279647185</v>
      </c>
      <c r="F222">
        <f>'Prevalence data'!F495</f>
        <v>0.40722876164278299</v>
      </c>
      <c r="G222">
        <f>'Prevalence data'!G495</f>
        <v>492611.08100000001</v>
      </c>
      <c r="H222">
        <f>'Prevalence data'!H495</f>
        <v>3.2859330089000001E-2</v>
      </c>
      <c r="I222">
        <f>'Prevalence data'!I495</f>
        <v>53059.473712699997</v>
      </c>
      <c r="J222">
        <f>'Prevalence data'!J495</f>
        <v>4.5969038544400001E-2</v>
      </c>
      <c r="K222">
        <f>'Prevalence data'!K495</f>
        <v>958492.284612705</v>
      </c>
      <c r="L222">
        <f>'Prevalence data'!L495</f>
        <v>0.249750715376793</v>
      </c>
      <c r="M222">
        <f>'Prevalence data'!M495</f>
        <v>765.10170198800802</v>
      </c>
      <c r="N222">
        <f>'Prevalence data'!N495</f>
        <v>2.1552533204148901E-2</v>
      </c>
      <c r="O222">
        <f>'Prevalence data'!O495</f>
        <v>46300.270581300399</v>
      </c>
      <c r="P222">
        <f>'Prevalence data'!P495</f>
        <v>2.1553074113037699E-2</v>
      </c>
      <c r="Q222">
        <f>'Prevalence data'!Q495</f>
        <v>268286.901985</v>
      </c>
      <c r="R222">
        <f>'Prevalence data'!R495</f>
        <v>1.7895958303899999E-2</v>
      </c>
      <c r="S222">
        <f>'Prevalence data'!S495</f>
        <v>16909.876637500001</v>
      </c>
      <c r="T222">
        <f>'Prevalence data'!T495</f>
        <v>1.05189783772E-2</v>
      </c>
      <c r="U222">
        <f>'Prevalence data'!U495</f>
        <v>63210.147218837999</v>
      </c>
      <c r="V222">
        <f>'Prevalence data'!V495</f>
        <v>1.6771524661274101E-2</v>
      </c>
      <c r="W222">
        <f>'Prevalence data'!W495</f>
        <v>111.595073106423</v>
      </c>
      <c r="X222">
        <f>'Prevalence data'!X495</f>
        <v>3.13592700545343E-3</v>
      </c>
      <c r="Y222">
        <f>'Prevalence data'!Y495</f>
        <v>6752.5473083821798</v>
      </c>
      <c r="Z222">
        <f>'Prevalence data'!Z495</f>
        <v>3.1357040623897401E-3</v>
      </c>
      <c r="AA222">
        <f>'Prevalence data'!AA495</f>
        <v>339739.38686299999</v>
      </c>
      <c r="AB222">
        <f>'Prevalence data'!AB495</f>
        <v>2.26621415821E-2</v>
      </c>
      <c r="AC222">
        <f>'Prevalence data'!AC495</f>
        <v>25493.2263064</v>
      </c>
      <c r="AD222">
        <f>'Prevalence data'!AD495</f>
        <v>1.5805732638599999E-2</v>
      </c>
      <c r="AE222">
        <f>'Prevalence data'!AE495</f>
        <v>32245.773614806199</v>
      </c>
      <c r="AF222">
        <f>'Prevalence data'!AF495</f>
        <v>8.5519548480146E-3</v>
      </c>
    </row>
    <row r="223" spans="1:32">
      <c r="A223" s="30" t="s">
        <v>136</v>
      </c>
      <c r="B223" s="33" t="s">
        <v>77</v>
      </c>
      <c r="C223">
        <f>SUM('Prevalence data'!C496:C500)</f>
        <v>110849.6019804977</v>
      </c>
      <c r="D223">
        <f>SUM('Prevalence data'!D496:D500)</f>
        <v>2.2037293382932841</v>
      </c>
      <c r="E223">
        <f>SUM('Prevalence data'!E496:E500)</f>
        <v>5198166.4555737097</v>
      </c>
      <c r="F223">
        <f>SUM('Prevalence data'!F496:F500)</f>
        <v>2.2037380823624781</v>
      </c>
      <c r="G223">
        <f>SUM('Prevalence data'!G496:G500)</f>
        <v>2049050.5430480002</v>
      </c>
      <c r="H223">
        <f>SUM('Prevalence data'!H496:H500)</f>
        <v>0.22104981259340001</v>
      </c>
      <c r="I223">
        <f>SUM('Prevalence data'!I496:I500)</f>
        <v>64529.593307230003</v>
      </c>
      <c r="J223">
        <f>SUM('Prevalence data'!J496:J500)</f>
        <v>8.665295272626998E-2</v>
      </c>
      <c r="K223">
        <f>SUM('Prevalence data'!K496:K500)</f>
        <v>5492724.9597016321</v>
      </c>
      <c r="L223">
        <f>SUM('Prevalence data'!L496:L500)</f>
        <v>1.5030155264237288</v>
      </c>
      <c r="M223">
        <f>SUM('Prevalence data'!M496:M500)</f>
        <v>15547.961506737531</v>
      </c>
      <c r="N223">
        <f>SUM('Prevalence data'!N496:N500)</f>
        <v>0.29965063152496108</v>
      </c>
      <c r="O223">
        <f>SUM('Prevalence data'!O496:O500)</f>
        <v>651770.72304475331</v>
      </c>
      <c r="P223">
        <f>SUM('Prevalence data'!P496:P500)</f>
        <v>0.29964871908360791</v>
      </c>
      <c r="Q223">
        <f>SUM('Prevalence data'!Q496:Q500)</f>
        <v>1930855.8744429999</v>
      </c>
      <c r="R223">
        <f>SUM('Prevalence data'!R496:R500)</f>
        <v>0.24458900455339999</v>
      </c>
      <c r="S223">
        <f>SUM('Prevalence data'!S496:S500)</f>
        <v>109884.0800972</v>
      </c>
      <c r="T223">
        <f>SUM('Prevalence data'!T496:T500)</f>
        <v>9.1744631389799991E-2</v>
      </c>
      <c r="U223">
        <f>SUM('Prevalence data'!U496:U500)</f>
        <v>761654.80314200732</v>
      </c>
      <c r="V223">
        <f>SUM('Prevalence data'!V496:V500)</f>
        <v>0.22784758257319732</v>
      </c>
      <c r="W223">
        <f>SUM('Prevalence data'!W496:W500)</f>
        <v>1952.9099889533131</v>
      </c>
      <c r="X223">
        <f>SUM('Prevalence data'!X496:X500)</f>
        <v>3.7539645569839325E-2</v>
      </c>
      <c r="Y223">
        <f>SUM('Prevalence data'!Y496:Y500)</f>
        <v>80702.897013344773</v>
      </c>
      <c r="Z223">
        <f>SUM('Prevalence data'!Z496:Z500)</f>
        <v>3.7540156798337769E-2</v>
      </c>
      <c r="AA223">
        <f>SUM('Prevalence data'!AA496:AA500)</f>
        <v>1953258.9749049998</v>
      </c>
      <c r="AB223">
        <f>SUM('Prevalence data'!AB496:AB500)</f>
        <v>0.2358383943615</v>
      </c>
      <c r="AC223">
        <f>SUM('Prevalence data'!AC496:AC500)</f>
        <v>177345.5322862</v>
      </c>
      <c r="AD223">
        <f>SUM('Prevalence data'!AD496:AD500)</f>
        <v>0.14588483073560002</v>
      </c>
      <c r="AE223">
        <f>SUM('Prevalence data'!AE496:AE500)</f>
        <v>258048.42929958052</v>
      </c>
      <c r="AF223">
        <f>SUM('Prevalence data'!AF496:AF500)</f>
        <v>7.5760267600887304E-2</v>
      </c>
    </row>
    <row r="224" spans="1:32">
      <c r="A224" s="30" t="s">
        <v>137</v>
      </c>
      <c r="B224" s="33" t="s">
        <v>14</v>
      </c>
      <c r="C224">
        <f>'Prevalence data'!C501</f>
        <v>6824.6306575155004</v>
      </c>
      <c r="D224">
        <f>'Prevalence data'!D501</f>
        <v>0.13748346808872999</v>
      </c>
      <c r="E224">
        <f>'Prevalence data'!E501</f>
        <v>215291.335317716</v>
      </c>
      <c r="F224">
        <f>'Prevalence data'!F501</f>
        <v>0.13748409418195601</v>
      </c>
      <c r="G224">
        <f>'Prevalence data'!G501</f>
        <v>102347.160613</v>
      </c>
      <c r="H224">
        <f>'Prevalence data'!H501</f>
        <v>2.3071644101500002E-2</v>
      </c>
      <c r="I224">
        <f>'Prevalence data'!I501</f>
        <v>1931.9577867600001</v>
      </c>
      <c r="J224">
        <f>'Prevalence data'!J501</f>
        <v>6.5170998261299996E-3</v>
      </c>
      <c r="K224">
        <f>'Prevalence data'!K501</f>
        <v>232072.254254831</v>
      </c>
      <c r="L224">
        <f>'Prevalence data'!L501</f>
        <v>9.7325446305694799E-2</v>
      </c>
      <c r="M224">
        <f>'Prevalence data'!M501</f>
        <v>8130.5808720069399</v>
      </c>
      <c r="N224">
        <f>'Prevalence data'!N501</f>
        <v>0.16043888200520601</v>
      </c>
      <c r="O224">
        <f>'Prevalence data'!O501</f>
        <v>256493.795789314</v>
      </c>
      <c r="P224">
        <f>'Prevalence data'!P501</f>
        <v>0.16044224376331701</v>
      </c>
      <c r="Q224">
        <f>'Prevalence data'!Q501</f>
        <v>509443.65226300003</v>
      </c>
      <c r="R224">
        <f>'Prevalence data'!R501</f>
        <v>0.114841569645</v>
      </c>
      <c r="S224">
        <f>'Prevalence data'!S501</f>
        <v>29069.288842499998</v>
      </c>
      <c r="T224">
        <f>'Prevalence data'!T501</f>
        <v>3.58679925037E-2</v>
      </c>
      <c r="U224">
        <f>'Prevalence data'!U501</f>
        <v>285563.08463176398</v>
      </c>
      <c r="V224">
        <f>'Prevalence data'!V501</f>
        <v>0.118259242903988</v>
      </c>
      <c r="W224">
        <f>'Prevalence data'!W501</f>
        <v>916.67831670119097</v>
      </c>
      <c r="X224">
        <f>'Prevalence data'!X501</f>
        <v>1.8059264161205998E-2</v>
      </c>
      <c r="Y224">
        <f>'Prevalence data'!Y501</f>
        <v>28918.3461991289</v>
      </c>
      <c r="Z224">
        <f>'Prevalence data'!Z501</f>
        <v>1.8059689542357101E-2</v>
      </c>
      <c r="AA224">
        <f>'Prevalence data'!AA501</f>
        <v>390642.98062300001</v>
      </c>
      <c r="AB224">
        <f>'Prevalence data'!AB501</f>
        <v>8.8060930147300001E-2</v>
      </c>
      <c r="AC224">
        <f>'Prevalence data'!AC501</f>
        <v>37687.941115299996</v>
      </c>
      <c r="AD224">
        <f>'Prevalence data'!AD501</f>
        <v>4.6275011912099998E-2</v>
      </c>
      <c r="AE224">
        <f>'Prevalence data'!AE501</f>
        <v>66606.287314386296</v>
      </c>
      <c r="AF224">
        <f>'Prevalence data'!AF501</f>
        <v>2.7689111385846201E-2</v>
      </c>
    </row>
    <row r="225" spans="1:32">
      <c r="A225" s="30" t="s">
        <v>138</v>
      </c>
      <c r="B225" s="33" t="s">
        <v>98</v>
      </c>
      <c r="C225">
        <f>SUM('Prevalence data'!C502:C505)</f>
        <v>7585.4008058308918</v>
      </c>
      <c r="D225">
        <f>SUM('Prevalence data'!D502:D505)</f>
        <v>0.14544656443564144</v>
      </c>
      <c r="E225">
        <f>SUM('Prevalence data'!E502:E505)</f>
        <v>173975.19952882992</v>
      </c>
      <c r="F225">
        <f>SUM('Prevalence data'!F502:F505)</f>
        <v>0.14545176623337419</v>
      </c>
      <c r="G225">
        <f>SUM('Prevalence data'!G502:G505)</f>
        <v>125604.14051150001</v>
      </c>
      <c r="H225">
        <f>SUM('Prevalence data'!H502:H505)</f>
        <v>6.3219311469199999E-2</v>
      </c>
      <c r="I225">
        <f>SUM('Prevalence data'!I502:I505)</f>
        <v>479297.577215556</v>
      </c>
      <c r="J225">
        <f>SUM('Prevalence data'!J502:J505)</f>
        <v>3.3555882092190001E-2</v>
      </c>
      <c r="K225">
        <f>SUM('Prevalence data'!K502:K505)</f>
        <v>193009.05195771458</v>
      </c>
      <c r="L225">
        <f>SUM('Prevalence data'!L502:L505)</f>
        <v>0.1142444606291636</v>
      </c>
      <c r="M225">
        <f>SUM('Prevalence data'!M502:M505)</f>
        <v>54357.191178109497</v>
      </c>
      <c r="N225">
        <f>SUM('Prevalence data'!N502:N505)</f>
        <v>0.97972482650322901</v>
      </c>
      <c r="O225">
        <f>SUM('Prevalence data'!O502:O505)</f>
        <v>1061857.6034256481</v>
      </c>
      <c r="P225">
        <f>SUM('Prevalence data'!P502:P505)</f>
        <v>0.979641932108688</v>
      </c>
      <c r="Q225">
        <f>SUM('Prevalence data'!Q502:Q505)</f>
        <v>1771707.0534549998</v>
      </c>
      <c r="R225">
        <f>SUM('Prevalence data'!R502:R505)</f>
        <v>1.0632424621179999</v>
      </c>
      <c r="S225">
        <f>SUM('Prevalence data'!S502:S505)</f>
        <v>108020.8214038</v>
      </c>
      <c r="T225">
        <f>SUM('Prevalence data'!T502:T505)</f>
        <v>0.26422627448289998</v>
      </c>
      <c r="U225">
        <f>SUM('Prevalence data'!U502:U505)</f>
        <v>1169878.4248295641</v>
      </c>
      <c r="V225">
        <f>SUM('Prevalence data'!V502:V505)</f>
        <v>0.780737366434619</v>
      </c>
      <c r="W225">
        <f>SUM('Prevalence data'!W502:W505)</f>
        <v>5770.87182921152</v>
      </c>
      <c r="X225">
        <f>SUM('Prevalence data'!X502:X505)</f>
        <v>0.10462280081507741</v>
      </c>
      <c r="Y225">
        <f>SUM('Prevalence data'!Y502:Y505)</f>
        <v>114610.4305082491</v>
      </c>
      <c r="Z225">
        <f>SUM('Prevalence data'!Z502:Z505)</f>
        <v>0.1046123235089005</v>
      </c>
      <c r="AA225">
        <f>SUM('Prevalence data'!AA502:AA505)</f>
        <v>1008895.6099029999</v>
      </c>
      <c r="AB225">
        <f>SUM('Prevalence data'!AB502:AB505)</f>
        <v>0.57805110068200005</v>
      </c>
      <c r="AC225">
        <f>SUM('Prevalence data'!AC502:AC505)</f>
        <v>96094.878868</v>
      </c>
      <c r="AD225">
        <f>SUM('Prevalence data'!AD502:AD505)</f>
        <v>0.22419023418369999</v>
      </c>
      <c r="AE225">
        <f>SUM('Prevalence data'!AE502:AE505)</f>
        <v>210705.30937622339</v>
      </c>
      <c r="AF225">
        <f>SUM('Prevalence data'!AF502:AF505)</f>
        <v>0.1381301991430724</v>
      </c>
    </row>
    <row r="226" spans="1:32">
      <c r="A226" s="30" t="s">
        <v>139</v>
      </c>
      <c r="B226" s="33" t="s">
        <v>19</v>
      </c>
      <c r="C226">
        <f>'Prevalence data'!C506</f>
        <v>183.1266156815</v>
      </c>
      <c r="D226">
        <f>'Prevalence data'!D506</f>
        <v>1.4345642883102001E-3</v>
      </c>
      <c r="E226">
        <f>'Prevalence data'!E506</f>
        <v>1670.9457799131201</v>
      </c>
      <c r="F226">
        <f>'Prevalence data'!F506</f>
        <v>1.59778714201846E-3</v>
      </c>
      <c r="G226">
        <f>'Prevalence data'!G506</f>
        <v>3574.8955274999998</v>
      </c>
      <c r="H226">
        <f>'Prevalence data'!H506</f>
        <v>3.56469554182E-3</v>
      </c>
      <c r="I226">
        <f>'Prevalence data'!I506</f>
        <v>12907.9238878</v>
      </c>
      <c r="J226">
        <f>'Prevalence data'!J506</f>
        <v>6.5033285085099998E-3</v>
      </c>
      <c r="K226">
        <f>'Prevalence data'!K506</f>
        <v>2246.4920837796199</v>
      </c>
      <c r="L226">
        <f>'Prevalence data'!L506</f>
        <v>1.6239090479898701E-3</v>
      </c>
      <c r="M226">
        <f>'Prevalence data'!M506</f>
        <v>39053.8881721816</v>
      </c>
      <c r="N226">
        <f>'Prevalence data'!N506</f>
        <v>0.30394202368378498</v>
      </c>
      <c r="O226">
        <f>'Prevalence data'!O506</f>
        <v>318911.14275346498</v>
      </c>
      <c r="P226">
        <f>'Prevalence data'!P506</f>
        <v>0.30276519771448801</v>
      </c>
      <c r="Q226">
        <f>'Prevalence data'!Q506</f>
        <v>422653.87881800003</v>
      </c>
      <c r="R226">
        <f>'Prevalence data'!R506</f>
        <v>0.42144781806699999</v>
      </c>
      <c r="S226">
        <f>'Prevalence data'!S506</f>
        <v>29893.8786229</v>
      </c>
      <c r="T226">
        <f>'Prevalence data'!T506</f>
        <v>8.9141023079600007E-2</v>
      </c>
      <c r="U226">
        <f>'Prevalence data'!U506</f>
        <v>348805.02137637697</v>
      </c>
      <c r="V226">
        <f>'Prevalence data'!V506</f>
        <v>0.250994293803249</v>
      </c>
      <c r="W226">
        <f>'Prevalence data'!W506</f>
        <v>3016.7277464540498</v>
      </c>
      <c r="X226">
        <f>'Prevalence data'!X506</f>
        <v>2.34666612966908E-2</v>
      </c>
      <c r="Y226">
        <f>'Prevalence data'!Y506</f>
        <v>25421.960520333301</v>
      </c>
      <c r="Z226">
        <f>'Prevalence data'!Z506</f>
        <v>2.4119017655958901E-2</v>
      </c>
      <c r="AA226">
        <f>'Prevalence data'!AA506</f>
        <v>196040.77393</v>
      </c>
      <c r="AB226">
        <f>'Prevalence data'!AB506</f>
        <v>0.195481366318</v>
      </c>
      <c r="AC226">
        <f>'Prevalence data'!AC506</f>
        <v>18906.9942653</v>
      </c>
      <c r="AD226">
        <f>'Prevalence data'!AD506</f>
        <v>5.6190342842499998E-2</v>
      </c>
      <c r="AE226">
        <f>'Prevalence data'!AE506</f>
        <v>44328.954785617301</v>
      </c>
      <c r="AF226">
        <f>'Prevalence data'!AF506</f>
        <v>3.1924540821160398E-2</v>
      </c>
    </row>
    <row r="228" spans="1:32">
      <c r="C228" s="504" t="s">
        <v>105</v>
      </c>
      <c r="D228" s="504"/>
      <c r="E228" s="505" t="s">
        <v>106</v>
      </c>
      <c r="F228" s="505"/>
      <c r="G228" s="506" t="s">
        <v>107</v>
      </c>
      <c r="H228" s="506"/>
    </row>
    <row r="229" spans="1:32">
      <c r="C229" s="33" t="s">
        <v>108</v>
      </c>
      <c r="D229" s="33" t="s">
        <v>110</v>
      </c>
      <c r="E229" s="33" t="s">
        <v>108</v>
      </c>
      <c r="F229" s="33" t="s">
        <v>110</v>
      </c>
      <c r="G229" s="33" t="s">
        <v>108</v>
      </c>
      <c r="H229" s="33" t="s">
        <v>110</v>
      </c>
    </row>
    <row r="230" spans="1:32">
      <c r="B230">
        <v>1990</v>
      </c>
      <c r="C230" s="229">
        <v>8.5030648185010597E-3</v>
      </c>
      <c r="D230" s="230">
        <v>3.8681490037800002E-3</v>
      </c>
      <c r="E230" s="231">
        <v>7.2752327895309596E-2</v>
      </c>
      <c r="F230" s="232">
        <v>3.2990002852899998E-2</v>
      </c>
      <c r="G230" s="231">
        <v>4.5174968581776897E-3</v>
      </c>
      <c r="H230" s="233">
        <v>1.8407866149800001E-2</v>
      </c>
    </row>
    <row r="231" spans="1:32">
      <c r="B231">
        <v>1991</v>
      </c>
      <c r="C231" s="230">
        <v>1.27775312252134E-2</v>
      </c>
      <c r="D231" s="230">
        <v>6.1756845310499998E-3</v>
      </c>
      <c r="E231" s="230">
        <v>7.2085029884986704E-2</v>
      </c>
      <c r="F231" s="230">
        <v>3.2700499337999997E-2</v>
      </c>
      <c r="G231" s="230">
        <v>4.5397869490611999E-3</v>
      </c>
      <c r="H231" s="230">
        <v>1.86550728571E-2</v>
      </c>
    </row>
    <row r="232" spans="1:32">
      <c r="B232">
        <v>1992</v>
      </c>
      <c r="C232" s="234">
        <v>1.8564676409622099E-2</v>
      </c>
      <c r="D232" s="234">
        <v>8.3924940540299996E-3</v>
      </c>
      <c r="E232" s="234">
        <v>7.2025409672818203E-2</v>
      </c>
      <c r="F232" s="234">
        <v>3.2440347830500003E-2</v>
      </c>
      <c r="G232" s="234">
        <v>4.6073338110181701E-3</v>
      </c>
      <c r="H232" s="234">
        <v>1.8882068070999999E-2</v>
      </c>
    </row>
    <row r="233" spans="1:32">
      <c r="B233">
        <v>1993</v>
      </c>
      <c r="C233" s="234">
        <v>2.57104158053112E-2</v>
      </c>
      <c r="D233" s="234">
        <v>1.0464222982100001E-2</v>
      </c>
      <c r="E233" s="234">
        <v>7.1267613551523404E-2</v>
      </c>
      <c r="F233" s="234">
        <v>3.2163162991199999E-2</v>
      </c>
      <c r="G233" s="234">
        <v>4.6398143822912099E-3</v>
      </c>
      <c r="H233" s="234">
        <v>1.9082232886699999E-2</v>
      </c>
    </row>
    <row r="234" spans="1:32">
      <c r="B234">
        <v>1994</v>
      </c>
      <c r="C234" s="234">
        <v>3.41542204744818E-2</v>
      </c>
      <c r="D234" s="234">
        <v>1.2338931945400001E-2</v>
      </c>
      <c r="E234" s="234">
        <v>7.0397390609805197E-2</v>
      </c>
      <c r="F234" s="234">
        <v>3.1906019195200003E-2</v>
      </c>
      <c r="G234" s="234">
        <v>4.6782612206426599E-3</v>
      </c>
      <c r="H234" s="234">
        <v>1.92506126354E-2</v>
      </c>
    </row>
    <row r="235" spans="1:32">
      <c r="B235">
        <v>1995</v>
      </c>
      <c r="C235" s="234">
        <v>4.3639024314289197E-2</v>
      </c>
      <c r="D235" s="235">
        <v>1.39524978678E-2</v>
      </c>
      <c r="E235" s="235">
        <v>6.9281027023560093E-2</v>
      </c>
      <c r="F235" s="235">
        <v>3.1650628977600001E-2</v>
      </c>
      <c r="G235" s="235">
        <v>4.7334650753329301E-3</v>
      </c>
      <c r="H235" s="235">
        <v>1.9391793972299998E-2</v>
      </c>
    </row>
    <row r="236" spans="1:32">
      <c r="B236">
        <v>1996</v>
      </c>
      <c r="C236" s="234">
        <v>5.3639454857162802E-2</v>
      </c>
      <c r="D236" s="234">
        <v>1.5627590117599999E-2</v>
      </c>
      <c r="E236" s="234">
        <v>6.8162374104829504E-2</v>
      </c>
      <c r="F236" s="234">
        <v>3.1449121165200003E-2</v>
      </c>
      <c r="G236" s="234">
        <v>4.7348068867040898E-3</v>
      </c>
      <c r="H236" s="234">
        <v>1.9538258772200001E-2</v>
      </c>
    </row>
    <row r="237" spans="1:32">
      <c r="B237">
        <v>1997</v>
      </c>
      <c r="C237" s="234">
        <v>6.4928646641732202E-2</v>
      </c>
      <c r="D237" s="234">
        <v>1.7534569489499999E-2</v>
      </c>
      <c r="E237" s="234">
        <v>6.8151891647151297E-2</v>
      </c>
      <c r="F237" s="230">
        <v>3.1302595861899998E-2</v>
      </c>
      <c r="G237" s="234">
        <v>4.8201755011439201E-3</v>
      </c>
      <c r="H237" s="234">
        <v>1.9695886239799999E-2</v>
      </c>
    </row>
    <row r="238" spans="1:32">
      <c r="B238">
        <v>1998</v>
      </c>
      <c r="C238" s="230">
        <v>7.5496340976278803E-2</v>
      </c>
      <c r="D238" s="230">
        <v>1.9380716189500002E-2</v>
      </c>
      <c r="E238" s="237">
        <v>6.7320458827741195E-2</v>
      </c>
      <c r="F238" s="234">
        <v>3.1171446542299999E-2</v>
      </c>
      <c r="G238" s="234">
        <v>4.8434781462621101E-3</v>
      </c>
      <c r="H238" s="234">
        <v>1.9828751287500002E-2</v>
      </c>
    </row>
    <row r="239" spans="1:32">
      <c r="B239">
        <v>1999</v>
      </c>
      <c r="C239" s="230">
        <v>8.5341482021103601E-2</v>
      </c>
      <c r="D239" s="230">
        <v>2.0875305089600001E-2</v>
      </c>
      <c r="E239" s="237">
        <v>6.6309740494358504E-2</v>
      </c>
      <c r="F239" s="234">
        <v>3.1033700352299999E-2</v>
      </c>
      <c r="G239" s="234">
        <v>4.8807964424044999E-3</v>
      </c>
      <c r="H239" s="234">
        <v>1.9903621593E-2</v>
      </c>
    </row>
    <row r="240" spans="1:32">
      <c r="B240">
        <v>2000</v>
      </c>
      <c r="C240" s="237">
        <v>9.8169020482726702E-2</v>
      </c>
      <c r="D240" s="237">
        <v>2.1714004074199999E-2</v>
      </c>
      <c r="E240" s="237">
        <v>6.5280424050659397E-2</v>
      </c>
      <c r="F240" s="234">
        <v>3.0903957516700001E-2</v>
      </c>
      <c r="G240" s="234">
        <v>4.9213011077559703E-3</v>
      </c>
      <c r="H240" s="234">
        <v>1.9900226645300001E-2</v>
      </c>
    </row>
    <row r="241" spans="2:34">
      <c r="B241">
        <v>2001</v>
      </c>
      <c r="C241" s="234">
        <v>0.102132922890367</v>
      </c>
      <c r="D241" s="234">
        <v>2.2056946691300001E-2</v>
      </c>
      <c r="E241" s="234">
        <v>6.3946626536147994E-2</v>
      </c>
      <c r="F241" s="234">
        <v>3.07767864813E-2</v>
      </c>
      <c r="G241" s="234">
        <v>4.9546763696013702E-3</v>
      </c>
      <c r="H241" s="234">
        <v>1.9835387059099999E-2</v>
      </c>
    </row>
    <row r="242" spans="2:34">
      <c r="B242">
        <v>2002</v>
      </c>
      <c r="C242" s="234">
        <v>0.10853658097769001</v>
      </c>
      <c r="D242" s="234">
        <v>2.2273438915499998E-2</v>
      </c>
      <c r="E242" s="234">
        <v>6.2659584962220294E-2</v>
      </c>
      <c r="F242" s="234">
        <v>3.0709108078300001E-2</v>
      </c>
      <c r="G242" s="234">
        <v>4.9766489419743503E-3</v>
      </c>
      <c r="H242" s="234">
        <v>1.9750888911900001E-2</v>
      </c>
    </row>
    <row r="243" spans="2:34">
      <c r="B243">
        <v>2003</v>
      </c>
      <c r="C243" s="234">
        <v>0.114920778533107</v>
      </c>
      <c r="D243" s="234">
        <v>2.2371756239799999E-2</v>
      </c>
      <c r="E243" s="234">
        <v>6.11487160559228E-2</v>
      </c>
      <c r="F243" s="234">
        <v>3.06381517329E-2</v>
      </c>
      <c r="G243" s="234">
        <v>4.9675864028473904E-3</v>
      </c>
      <c r="H243" s="234">
        <v>1.96603943225E-2</v>
      </c>
    </row>
    <row r="244" spans="2:34">
      <c r="B244">
        <v>2004</v>
      </c>
      <c r="C244" s="234">
        <v>0.12029615014621001</v>
      </c>
      <c r="D244" s="234">
        <v>2.2358309341399998E-2</v>
      </c>
      <c r="E244" s="234">
        <v>6.0027805358548403E-2</v>
      </c>
      <c r="F244" s="234">
        <v>3.0571267684800001E-2</v>
      </c>
      <c r="G244" s="234">
        <v>4.9674624396611397E-3</v>
      </c>
      <c r="H244" s="234">
        <v>1.9575379273600001E-2</v>
      </c>
    </row>
    <row r="245" spans="2:34">
      <c r="B245">
        <v>2005</v>
      </c>
      <c r="C245" s="234">
        <v>0.12509940426722599</v>
      </c>
      <c r="D245" s="234">
        <v>2.2235162019900001E-2</v>
      </c>
      <c r="E245" s="234">
        <v>5.9335068429913797E-2</v>
      </c>
      <c r="F245" s="234">
        <v>3.04527142991E-2</v>
      </c>
      <c r="G245" s="234">
        <v>4.9728180863514802E-3</v>
      </c>
      <c r="H245" s="234">
        <v>1.9519780067399999E-2</v>
      </c>
    </row>
    <row r="246" spans="2:34">
      <c r="B246">
        <v>2006</v>
      </c>
      <c r="C246" s="234">
        <v>0.127674253061247</v>
      </c>
      <c r="D246" s="234">
        <v>2.1940946912699998E-2</v>
      </c>
      <c r="E246" s="234">
        <v>5.8781758079680502E-2</v>
      </c>
      <c r="F246" s="234">
        <v>3.0331723446700001E-2</v>
      </c>
      <c r="G246" s="234">
        <v>5.0380433355877701E-3</v>
      </c>
      <c r="H246" s="234">
        <v>1.9524058264799998E-2</v>
      </c>
    </row>
    <row r="247" spans="2:34">
      <c r="B247">
        <v>2007</v>
      </c>
      <c r="C247" s="234">
        <v>0.13027246471874199</v>
      </c>
      <c r="D247" s="234">
        <v>2.1475513121399999E-2</v>
      </c>
      <c r="E247" s="234">
        <v>5.8561757823059599E-2</v>
      </c>
      <c r="F247" s="234">
        <v>3.0215252209599999E-2</v>
      </c>
      <c r="G247" s="234">
        <v>5.1249601949454196E-3</v>
      </c>
      <c r="H247" s="234">
        <v>1.9591656066699999E-2</v>
      </c>
    </row>
    <row r="248" spans="2:34">
      <c r="B248">
        <v>2008</v>
      </c>
      <c r="C248" s="234">
        <v>0.128151130547111</v>
      </c>
      <c r="D248" s="234">
        <v>2.0934501811100001E-2</v>
      </c>
      <c r="E248" s="234">
        <v>5.85212014824886E-2</v>
      </c>
      <c r="F248" s="234">
        <v>3.0142137341400001E-2</v>
      </c>
      <c r="G248" s="234">
        <v>5.2165145401500204E-3</v>
      </c>
      <c r="H248" s="234">
        <v>1.97028645902E-2</v>
      </c>
    </row>
    <row r="249" spans="2:34">
      <c r="B249">
        <v>2009</v>
      </c>
      <c r="C249" s="234">
        <v>0.12542249379961201</v>
      </c>
      <c r="D249" s="234">
        <v>2.0412424548500001E-2</v>
      </c>
      <c r="E249" s="234">
        <v>5.9161789908409902E-2</v>
      </c>
      <c r="F249" s="234">
        <v>3.0059256627999999E-2</v>
      </c>
      <c r="G249" s="234">
        <v>5.3578084149021703E-3</v>
      </c>
      <c r="H249" s="234">
        <v>1.9835778157200001E-2</v>
      </c>
    </row>
    <row r="250" spans="2:34">
      <c r="B250">
        <v>2010</v>
      </c>
      <c r="C250" s="234">
        <v>0.12483306912386299</v>
      </c>
      <c r="D250" s="234">
        <v>2.0000430458800001E-2</v>
      </c>
      <c r="E250" s="234">
        <v>6.0092576536808197E-2</v>
      </c>
      <c r="F250" s="234">
        <v>2.99652779716E-2</v>
      </c>
      <c r="G250" s="234">
        <v>5.5268436559085801E-3</v>
      </c>
      <c r="H250" s="234">
        <v>1.9978842913400002E-2</v>
      </c>
    </row>
    <row r="251" spans="2:34">
      <c r="B251">
        <v>2011</v>
      </c>
      <c r="C251" s="234">
        <v>0.12403797709908</v>
      </c>
      <c r="D251" s="234">
        <v>1.9658067299399999E-2</v>
      </c>
      <c r="E251" s="234">
        <v>6.14819985735E-2</v>
      </c>
      <c r="F251" s="234">
        <v>2.9893887469599999E-2</v>
      </c>
      <c r="G251" s="234">
        <v>5.7197866374292796E-3</v>
      </c>
      <c r="H251" s="234">
        <v>2.0153953973299998E-2</v>
      </c>
      <c r="I251" s="227"/>
      <c r="J251" s="227"/>
    </row>
    <row r="252" spans="2:34">
      <c r="B252">
        <v>2012</v>
      </c>
      <c r="C252" s="234">
        <v>0.12108516100349299</v>
      </c>
      <c r="D252" s="234">
        <v>1.9294662187699999E-2</v>
      </c>
      <c r="E252" s="234">
        <v>6.3501357018594703E-2</v>
      </c>
      <c r="F252" s="234">
        <v>2.98432940951E-2</v>
      </c>
      <c r="G252" s="234">
        <v>5.9844952002466797E-3</v>
      </c>
      <c r="H252" s="234">
        <v>2.03917247551E-2</v>
      </c>
      <c r="I252" s="227"/>
      <c r="J252" s="227"/>
    </row>
    <row r="253" spans="2:34">
      <c r="B253">
        <v>2013</v>
      </c>
      <c r="C253" s="234">
        <v>0.115072484351458</v>
      </c>
      <c r="D253" s="234">
        <v>1.8922204420500001E-2</v>
      </c>
      <c r="E253" s="234">
        <v>6.6002459221963697E-2</v>
      </c>
      <c r="F253" s="234">
        <v>2.98019785717E-2</v>
      </c>
      <c r="G253" s="234">
        <v>6.2942841085924699E-3</v>
      </c>
      <c r="H253" s="234">
        <v>2.0689667440599999E-2</v>
      </c>
      <c r="I253" s="216"/>
      <c r="J253" s="216"/>
      <c r="K253" s="214"/>
      <c r="L253" s="214"/>
      <c r="M253" s="214"/>
      <c r="N253" s="214"/>
      <c r="O253" s="214"/>
      <c r="P253" s="214"/>
      <c r="Q253" s="214"/>
    </row>
    <row r="254" spans="2:34">
      <c r="B254">
        <v>2014</v>
      </c>
      <c r="C254" s="234">
        <v>0.115466089635114</v>
      </c>
      <c r="D254" s="234">
        <v>1.8552004381599999E-2</v>
      </c>
      <c r="E254" s="234">
        <v>6.7675526863605298E-2</v>
      </c>
      <c r="F254" s="234">
        <v>2.97563758123E-2</v>
      </c>
      <c r="G254" s="234">
        <v>6.5351405318100899E-3</v>
      </c>
      <c r="H254" s="234">
        <v>2.1044475539000001E-2</v>
      </c>
      <c r="I254" s="216"/>
      <c r="J254" s="216"/>
      <c r="K254" s="216"/>
      <c r="L254" s="216"/>
      <c r="M254" s="216"/>
      <c r="N254" s="21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  <c r="Y254" s="216"/>
      <c r="Z254" s="216"/>
      <c r="AA254" s="216"/>
      <c r="AB254" s="236"/>
      <c r="AC254" s="216"/>
      <c r="AD254" s="216"/>
      <c r="AE254" s="216"/>
      <c r="AF254" s="216"/>
      <c r="AG254" s="216"/>
      <c r="AH254" s="216"/>
    </row>
    <row r="255" spans="2:34">
      <c r="B255">
        <v>2015</v>
      </c>
      <c r="C255" s="234">
        <v>0.116056087529123</v>
      </c>
      <c r="D255" s="234">
        <v>1.8193684894000001E-2</v>
      </c>
      <c r="E255" s="234">
        <v>7.1530804690788402E-2</v>
      </c>
      <c r="F255" s="234">
        <v>2.97641802666E-2</v>
      </c>
      <c r="G255" s="234">
        <v>6.9899457958959802E-3</v>
      </c>
      <c r="H255" s="234">
        <v>2.1461360925499998E-2</v>
      </c>
      <c r="I255" s="216"/>
      <c r="J255" s="216"/>
      <c r="K255" s="216"/>
      <c r="L255" s="216"/>
      <c r="M255" s="216"/>
      <c r="N255" s="216"/>
      <c r="O255" s="216"/>
      <c r="P255" s="216"/>
      <c r="Q255" s="216"/>
      <c r="R255" s="216"/>
      <c r="S255" s="216"/>
      <c r="T255" s="216"/>
      <c r="U255" s="216"/>
      <c r="V255" s="216"/>
      <c r="W255" s="216"/>
      <c r="X255" s="216"/>
      <c r="Y255" s="216"/>
      <c r="Z255" s="216"/>
      <c r="AA255" s="216"/>
      <c r="AB255" s="216"/>
      <c r="AC255" s="216"/>
      <c r="AD255" s="216"/>
      <c r="AE255" s="216"/>
      <c r="AF255" s="216"/>
      <c r="AG255" s="216"/>
      <c r="AH255" s="216"/>
    </row>
    <row r="256" spans="2:34">
      <c r="B256">
        <v>2016</v>
      </c>
      <c r="C256" s="234">
        <v>0.107395399762056</v>
      </c>
      <c r="D256" s="234">
        <v>1.78519685845E-2</v>
      </c>
      <c r="E256" s="234">
        <v>7.4886871295840193E-2</v>
      </c>
      <c r="F256" s="234">
        <v>2.97728036493E-2</v>
      </c>
      <c r="G256" s="234">
        <v>7.4340197126326899E-3</v>
      </c>
      <c r="H256" s="234">
        <v>2.19350324814E-2</v>
      </c>
      <c r="I256" s="216"/>
      <c r="J256" s="216"/>
      <c r="K256" s="216"/>
      <c r="L256" s="216"/>
      <c r="M256" s="216"/>
      <c r="N256" s="216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  <c r="AA256" s="216"/>
      <c r="AB256" s="216"/>
      <c r="AC256" s="216"/>
      <c r="AD256" s="216"/>
      <c r="AE256" s="216"/>
      <c r="AF256" s="216"/>
      <c r="AG256" s="216"/>
      <c r="AH256" s="216"/>
    </row>
    <row r="257" spans="2:34">
      <c r="B257">
        <v>2017</v>
      </c>
      <c r="C257" s="234">
        <v>0.107395399762056</v>
      </c>
      <c r="D257" s="234">
        <v>1.75346226619E-2</v>
      </c>
      <c r="E257" s="234">
        <v>7.7282667357617907E-2</v>
      </c>
      <c r="F257" s="234">
        <v>2.9798288324999998E-2</v>
      </c>
      <c r="G257" s="234">
        <v>7.7219929270068398E-3</v>
      </c>
      <c r="H257" s="234">
        <v>2.24578105942E-2</v>
      </c>
      <c r="I257" s="228"/>
      <c r="J257" s="217"/>
      <c r="K257" s="218"/>
      <c r="L257" s="219"/>
      <c r="M257" s="220"/>
      <c r="O257" s="221"/>
      <c r="P257" s="219"/>
      <c r="Q257" s="222"/>
      <c r="R257" s="223"/>
      <c r="S257" s="222"/>
      <c r="T257" s="224"/>
      <c r="U257" s="218"/>
      <c r="V257" s="219"/>
      <c r="W257" s="223"/>
      <c r="Y257" s="220"/>
      <c r="Z257" s="219"/>
      <c r="AA257" s="219"/>
      <c r="AC257" s="225"/>
      <c r="AD257" s="224"/>
      <c r="AE257" s="226"/>
      <c r="AF257" s="219"/>
      <c r="AG257" s="216"/>
      <c r="AH257" s="216"/>
    </row>
    <row r="259" spans="2:34">
      <c r="C259" s="216"/>
      <c r="E259" s="216"/>
      <c r="F259" s="216"/>
      <c r="G259" s="216"/>
      <c r="I259" s="216"/>
      <c r="J259" s="216"/>
      <c r="K259" s="216"/>
      <c r="L259" s="216"/>
      <c r="M259" s="216"/>
      <c r="O259" s="216"/>
      <c r="P259" s="216"/>
      <c r="Q259" s="216"/>
      <c r="R259" s="216"/>
      <c r="S259" s="216"/>
      <c r="T259" s="216"/>
      <c r="U259" s="216"/>
      <c r="V259" s="216"/>
      <c r="W259" s="216"/>
      <c r="Y259" s="216"/>
      <c r="Z259" s="216"/>
      <c r="AA259" s="216"/>
      <c r="AC259" s="216"/>
      <c r="AD259" s="216"/>
      <c r="AE259" s="216"/>
      <c r="AF259" s="216"/>
      <c r="AG259" s="216"/>
      <c r="AH259" s="216"/>
    </row>
    <row r="260" spans="2:34">
      <c r="C260" s="216"/>
      <c r="E260" s="216"/>
      <c r="F260" s="216"/>
      <c r="G260" s="216"/>
      <c r="I260" s="216"/>
      <c r="J260" s="216"/>
      <c r="K260" s="214"/>
      <c r="L260" s="214"/>
      <c r="M260" s="214"/>
      <c r="N260" s="214"/>
      <c r="O260" s="214"/>
      <c r="P260" s="214"/>
      <c r="Q260" s="214"/>
    </row>
    <row r="261" spans="2:34">
      <c r="C261" s="502" t="s">
        <v>674</v>
      </c>
      <c r="D261" s="503"/>
      <c r="E261" s="503"/>
      <c r="F261" s="503"/>
      <c r="G261" s="503"/>
      <c r="H261" s="503"/>
    </row>
    <row r="262" spans="2:34">
      <c r="B262" s="238"/>
      <c r="C262" s="500" t="s">
        <v>106</v>
      </c>
      <c r="D262" s="500"/>
      <c r="E262" s="501" t="s">
        <v>105</v>
      </c>
      <c r="F262" s="501"/>
      <c r="G262" s="501" t="s">
        <v>107</v>
      </c>
      <c r="H262" s="501"/>
    </row>
    <row r="263" spans="2:34">
      <c r="B263" s="240"/>
      <c r="C263" s="240" t="s">
        <v>110</v>
      </c>
      <c r="D263" s="240" t="s">
        <v>154</v>
      </c>
      <c r="E263" s="240" t="s">
        <v>110</v>
      </c>
      <c r="F263" s="240" t="s">
        <v>154</v>
      </c>
      <c r="G263" s="240" t="s">
        <v>110</v>
      </c>
      <c r="H263" s="240" t="s">
        <v>154</v>
      </c>
    </row>
    <row r="264" spans="2:34">
      <c r="B264" s="240">
        <v>1990</v>
      </c>
      <c r="C264" s="239">
        <v>4.0798482084399998E-2</v>
      </c>
      <c r="D264" s="239">
        <v>0.14596315931169501</v>
      </c>
      <c r="E264" s="239">
        <v>1.3934452022099999E-3</v>
      </c>
      <c r="F264" s="239">
        <v>2.5012135665826499E-2</v>
      </c>
      <c r="G264" s="239">
        <v>4.4509827374999998E-2</v>
      </c>
      <c r="H264" s="239">
        <v>2.7767173191305498E-3</v>
      </c>
    </row>
    <row r="265" spans="2:34">
      <c r="B265" s="240">
        <v>1991</v>
      </c>
      <c r="C265" s="239">
        <v>4.1171059247999998E-2</v>
      </c>
      <c r="D265" s="239">
        <v>0.148765998015085</v>
      </c>
      <c r="E265" s="239">
        <v>3.85915150233E-3</v>
      </c>
      <c r="F265" s="239">
        <v>2.5821099782849102E-2</v>
      </c>
      <c r="G265" s="239">
        <v>4.6105633846700002E-2</v>
      </c>
      <c r="H265" s="239">
        <v>6.2543326960531097E-3</v>
      </c>
    </row>
    <row r="266" spans="2:34">
      <c r="B266" s="240">
        <v>1992</v>
      </c>
      <c r="C266" s="239">
        <v>4.1544856682600002E-2</v>
      </c>
      <c r="D266" s="239">
        <v>0.151935140233597</v>
      </c>
      <c r="E266" s="239">
        <v>7.5441713611500002E-3</v>
      </c>
      <c r="F266" s="239">
        <v>2.6634044713822701E-2</v>
      </c>
      <c r="G266" s="239">
        <v>4.7641750423199999E-2</v>
      </c>
      <c r="H266" s="239">
        <v>1.26113023171579E-2</v>
      </c>
    </row>
    <row r="267" spans="2:34">
      <c r="B267" s="240">
        <v>1993</v>
      </c>
      <c r="C267" s="239">
        <v>4.1931529390300003E-2</v>
      </c>
      <c r="D267" s="239">
        <v>0.15513554249832301</v>
      </c>
      <c r="E267" s="239">
        <v>1.22090323957E-2</v>
      </c>
      <c r="F267" s="239">
        <v>2.7706130011631899E-2</v>
      </c>
      <c r="G267" s="239">
        <v>4.91193996708E-2</v>
      </c>
      <c r="H267" s="239">
        <v>2.4670385129015499E-2</v>
      </c>
    </row>
    <row r="268" spans="2:34">
      <c r="B268" s="240">
        <v>1994</v>
      </c>
      <c r="C268" s="239">
        <v>4.2322906070799998E-2</v>
      </c>
      <c r="D268" s="239">
        <v>0.159973191506187</v>
      </c>
      <c r="E268" s="239">
        <v>1.7606126003900002E-2</v>
      </c>
      <c r="F268" s="239">
        <v>2.9085457363791999E-2</v>
      </c>
      <c r="G268" s="239">
        <v>5.0505513959399999E-2</v>
      </c>
      <c r="H268" s="239">
        <v>4.25461961133866E-2</v>
      </c>
    </row>
    <row r="269" spans="2:34">
      <c r="B269" s="240">
        <v>1995</v>
      </c>
      <c r="C269" s="239">
        <v>4.2702656758699997E-2</v>
      </c>
      <c r="D269" s="239">
        <v>0.159625344998957</v>
      </c>
      <c r="E269" s="239">
        <v>2.34872689371E-2</v>
      </c>
      <c r="F269" s="239">
        <v>2.9407793887308398E-2</v>
      </c>
      <c r="G269" s="239">
        <v>5.17585626945E-2</v>
      </c>
      <c r="H269" s="239">
        <v>6.9674729342057706E-2</v>
      </c>
    </row>
    <row r="270" spans="2:34">
      <c r="B270" s="240">
        <v>1996</v>
      </c>
      <c r="C270" s="239">
        <v>4.30851939015E-2</v>
      </c>
      <c r="D270" s="239">
        <v>0.16870072198230601</v>
      </c>
      <c r="E270" s="239">
        <v>3.2369653576400002E-2</v>
      </c>
      <c r="F270" s="239">
        <v>3.1830382054638999E-2</v>
      </c>
      <c r="G270" s="239">
        <v>5.2898166811399999E-2</v>
      </c>
      <c r="H270" s="239">
        <v>9.9945398901535004E-2</v>
      </c>
    </row>
    <row r="271" spans="2:34">
      <c r="B271" s="240">
        <v>1997</v>
      </c>
      <c r="C271" s="239">
        <v>4.3378732863499997E-2</v>
      </c>
      <c r="D271" s="239">
        <v>0.17119321468245</v>
      </c>
      <c r="E271" s="239">
        <v>4.5216457250099998E-2</v>
      </c>
      <c r="F271" s="239">
        <v>3.2830910245689099E-2</v>
      </c>
      <c r="G271" s="239">
        <v>5.3892130251699998E-2</v>
      </c>
      <c r="H271" s="239">
        <v>0.132985195255195</v>
      </c>
    </row>
    <row r="272" spans="2:34">
      <c r="B272" s="240">
        <v>1998</v>
      </c>
      <c r="C272" s="239">
        <v>4.3664242277399998E-2</v>
      </c>
      <c r="D272" s="239">
        <v>0.16464644887889399</v>
      </c>
      <c r="E272" s="239">
        <v>5.9363843915700001E-2</v>
      </c>
      <c r="F272" s="239">
        <v>3.19242618671296E-2</v>
      </c>
      <c r="G272" s="239">
        <v>5.48243257737E-2</v>
      </c>
      <c r="H272" s="239">
        <v>0.17314656031745601</v>
      </c>
    </row>
    <row r="273" spans="2:8">
      <c r="B273" s="240">
        <v>1999</v>
      </c>
      <c r="C273" s="239">
        <v>4.3955156609900001E-2</v>
      </c>
      <c r="D273" s="239">
        <v>0.155221701053395</v>
      </c>
      <c r="E273" s="239">
        <v>7.2120890333200002E-2</v>
      </c>
      <c r="F273" s="239">
        <v>3.0385949023972701E-2</v>
      </c>
      <c r="G273" s="239">
        <v>5.57733025826E-2</v>
      </c>
      <c r="H273" s="239">
        <v>0.21515868432142801</v>
      </c>
    </row>
    <row r="274" spans="2:8">
      <c r="B274" s="240">
        <v>2000</v>
      </c>
      <c r="C274" s="239">
        <v>4.4243412418500001E-2</v>
      </c>
      <c r="D274" s="239">
        <v>0.149035112441229</v>
      </c>
      <c r="E274" s="239">
        <v>8.0854681311299997E-2</v>
      </c>
      <c r="F274" s="239">
        <v>2.9450159305225501E-2</v>
      </c>
      <c r="G274" s="239">
        <v>5.67859629322E-2</v>
      </c>
      <c r="H274" s="239">
        <v>0.24814168932903599</v>
      </c>
    </row>
    <row r="275" spans="2:8">
      <c r="B275" s="240">
        <v>2001</v>
      </c>
      <c r="C275" s="239">
        <v>4.4554308371600002E-2</v>
      </c>
      <c r="D275" s="239">
        <v>0.13855960850052801</v>
      </c>
      <c r="E275" s="239">
        <v>8.7332630908299999E-2</v>
      </c>
      <c r="F275" s="239">
        <v>2.7997640398101601E-2</v>
      </c>
      <c r="G275" s="239">
        <v>5.8052871933899998E-2</v>
      </c>
      <c r="H275" s="239">
        <v>0.29353573272529798</v>
      </c>
    </row>
    <row r="276" spans="2:8">
      <c r="B276" s="240">
        <v>2002</v>
      </c>
      <c r="C276" s="239">
        <v>4.48611559007E-2</v>
      </c>
      <c r="D276" s="239">
        <v>0.13096884354487701</v>
      </c>
      <c r="E276" s="239">
        <v>9.4435743022999993E-2</v>
      </c>
      <c r="F276" s="239">
        <v>2.6963591891925601E-2</v>
      </c>
      <c r="G276" s="239">
        <v>5.9544433857599999E-2</v>
      </c>
      <c r="H276" s="239">
        <v>0.32781785873024399</v>
      </c>
    </row>
    <row r="277" spans="2:8">
      <c r="B277" s="240">
        <v>2003</v>
      </c>
      <c r="C277" s="239">
        <v>4.51939745005E-2</v>
      </c>
      <c r="D277" s="239">
        <v>0.124965799270539</v>
      </c>
      <c r="E277" s="239">
        <v>0.101065325799</v>
      </c>
      <c r="F277" s="239">
        <v>2.6211093620176502E-2</v>
      </c>
      <c r="G277" s="239">
        <v>6.1139968943799999E-2</v>
      </c>
      <c r="H277" s="239">
        <v>0.35610437607864298</v>
      </c>
    </row>
    <row r="278" spans="2:8">
      <c r="B278" s="240">
        <v>2004</v>
      </c>
      <c r="C278" s="239">
        <v>4.55508193001E-2</v>
      </c>
      <c r="D278" s="239">
        <v>0.119763369734722</v>
      </c>
      <c r="E278" s="239">
        <v>0.106178060124</v>
      </c>
      <c r="F278" s="239">
        <v>2.57620988148137E-2</v>
      </c>
      <c r="G278" s="239">
        <v>6.2717537656399994E-2</v>
      </c>
      <c r="H278" s="239">
        <v>0.381400124017302</v>
      </c>
    </row>
    <row r="279" spans="2:8">
      <c r="B279" s="240">
        <v>2005</v>
      </c>
      <c r="C279" s="239">
        <v>4.5941642692800003E-2</v>
      </c>
      <c r="D279" s="239">
        <v>0.117199835179642</v>
      </c>
      <c r="E279" s="239">
        <v>0.108871174453</v>
      </c>
      <c r="F279" s="239">
        <v>2.60692876121584E-2</v>
      </c>
      <c r="G279" s="239">
        <v>6.4168011762500005E-2</v>
      </c>
      <c r="H279" s="239">
        <v>0.40166240899161398</v>
      </c>
    </row>
    <row r="280" spans="2:8">
      <c r="B280" s="240">
        <v>2006</v>
      </c>
      <c r="C280" s="239">
        <v>4.6405161968799999E-2</v>
      </c>
      <c r="D280" s="239">
        <v>0.116890284565442</v>
      </c>
      <c r="E280" s="239">
        <v>0.110084555867</v>
      </c>
      <c r="F280" s="239">
        <v>2.6801758272369299E-2</v>
      </c>
      <c r="G280" s="239">
        <v>6.5760383535700004E-2</v>
      </c>
      <c r="H280" s="239">
        <v>0.41492178099122901</v>
      </c>
    </row>
    <row r="281" spans="2:8">
      <c r="B281" s="240">
        <v>2007</v>
      </c>
      <c r="C281" s="239">
        <v>4.6861470713699997E-2</v>
      </c>
      <c r="D281" s="239">
        <v>0.11643538508139099</v>
      </c>
      <c r="E281" s="239">
        <v>0.11134351763</v>
      </c>
      <c r="F281" s="239">
        <v>2.7592104311755201E-2</v>
      </c>
      <c r="G281" s="239">
        <v>6.7560423629299995E-2</v>
      </c>
      <c r="H281" s="239">
        <v>0.427974138709181</v>
      </c>
    </row>
    <row r="282" spans="2:8">
      <c r="B282" s="240">
        <v>2008</v>
      </c>
      <c r="C282" s="239">
        <v>4.7337941709300002E-2</v>
      </c>
      <c r="D282" s="239">
        <v>0.11745955444697</v>
      </c>
      <c r="E282" s="239">
        <v>0.11254509350899999</v>
      </c>
      <c r="F282" s="239">
        <v>2.8682319080988301E-2</v>
      </c>
      <c r="G282" s="239">
        <v>6.9411734771000003E-2</v>
      </c>
      <c r="H282" s="239">
        <v>0.43521028625667002</v>
      </c>
    </row>
    <row r="283" spans="2:8">
      <c r="B283" s="240">
        <v>2009</v>
      </c>
      <c r="C283" s="239">
        <v>4.7816271624300001E-2</v>
      </c>
      <c r="D283" s="239">
        <v>0.12015108555965701</v>
      </c>
      <c r="E283" s="239">
        <v>0.11368860989100001</v>
      </c>
      <c r="F283" s="239">
        <v>3.0325117033100799E-2</v>
      </c>
      <c r="G283" s="239">
        <v>7.1114804591400002E-2</v>
      </c>
      <c r="H283" s="239">
        <v>0.43780054596474099</v>
      </c>
    </row>
    <row r="284" spans="2:8">
      <c r="B284" s="240">
        <v>2010</v>
      </c>
      <c r="C284" s="239">
        <v>4.8287809030699999E-2</v>
      </c>
      <c r="D284" s="239">
        <v>0.12358584364679701</v>
      </c>
      <c r="E284" s="239">
        <v>0.114941119462</v>
      </c>
      <c r="F284" s="239">
        <v>3.2288850714910701E-2</v>
      </c>
      <c r="G284" s="239">
        <v>7.2480189045900006E-2</v>
      </c>
      <c r="H284" s="239">
        <v>0.43548892939584999</v>
      </c>
    </row>
    <row r="285" spans="2:8">
      <c r="B285" s="240">
        <v>2011</v>
      </c>
      <c r="C285" s="239">
        <v>4.8833449305399998E-2</v>
      </c>
      <c r="D285" s="239">
        <v>0.12837682622084501</v>
      </c>
      <c r="E285" s="239">
        <v>0.11638876024600001</v>
      </c>
      <c r="F285" s="239">
        <v>3.4547081114292097E-2</v>
      </c>
      <c r="G285" s="239">
        <v>7.3639544362500003E-2</v>
      </c>
      <c r="H285" s="239">
        <v>0.42742683608877202</v>
      </c>
    </row>
    <row r="286" spans="2:8">
      <c r="B286" s="240">
        <v>2012</v>
      </c>
      <c r="C286" s="239">
        <v>4.9356958532399998E-2</v>
      </c>
      <c r="D286" s="239">
        <v>0.13337750041194099</v>
      </c>
      <c r="E286" s="239">
        <v>0.117948450404</v>
      </c>
      <c r="F286" s="239">
        <v>3.6884352074881999E-2</v>
      </c>
      <c r="G286" s="239">
        <v>7.4673813830499994E-2</v>
      </c>
      <c r="H286" s="239">
        <v>0.411938913669187</v>
      </c>
    </row>
    <row r="287" spans="2:8">
      <c r="B287" s="240">
        <v>2013</v>
      </c>
      <c r="C287" s="239">
        <v>4.9862631852099999E-2</v>
      </c>
      <c r="D287" s="239">
        <v>0.13903883815000501</v>
      </c>
      <c r="E287" s="239">
        <v>0.11947715082599999</v>
      </c>
      <c r="F287" s="239">
        <v>3.9524112316803701E-2</v>
      </c>
      <c r="G287" s="239">
        <v>7.55517837798E-2</v>
      </c>
      <c r="H287" s="239">
        <v>0.39222920404870498</v>
      </c>
    </row>
    <row r="288" spans="2:8">
      <c r="B288" s="240">
        <v>2014</v>
      </c>
      <c r="C288" s="239">
        <v>5.03654424515E-2</v>
      </c>
      <c r="D288" s="239">
        <v>0.145759318063761</v>
      </c>
      <c r="E288" s="239">
        <v>0.12093458778000001</v>
      </c>
      <c r="F288" s="239">
        <v>4.2399600147928602E-2</v>
      </c>
      <c r="G288" s="239">
        <v>7.6258505707499993E-2</v>
      </c>
      <c r="H288" s="239">
        <v>0.366283601533689</v>
      </c>
    </row>
    <row r="289" spans="2:8">
      <c r="B289" s="240">
        <v>2015</v>
      </c>
      <c r="C289" s="239">
        <v>5.0865894520000003E-2</v>
      </c>
      <c r="D289" s="239">
        <v>0.151577256010409</v>
      </c>
      <c r="E289" s="239">
        <v>0.12245625285599999</v>
      </c>
      <c r="F289" s="239">
        <v>4.4946230808241901E-2</v>
      </c>
      <c r="G289" s="239">
        <v>7.6824913761700003E-2</v>
      </c>
      <c r="H289" s="239">
        <v>0.343740665524228</v>
      </c>
    </row>
    <row r="290" spans="2:8">
      <c r="B290" s="240">
        <v>2016</v>
      </c>
      <c r="C290" s="239">
        <v>5.1462516069599999E-2</v>
      </c>
      <c r="D290" s="239">
        <v>0.15648259422014699</v>
      </c>
      <c r="E290" s="239">
        <v>0.124135960238</v>
      </c>
      <c r="F290" s="239">
        <v>4.6789323904265101E-2</v>
      </c>
      <c r="G290" s="239">
        <v>7.73202640902E-2</v>
      </c>
      <c r="H290" s="239">
        <v>0.31932858463866098</v>
      </c>
    </row>
    <row r="291" spans="2:8">
      <c r="B291" s="240">
        <v>2017</v>
      </c>
      <c r="C291" s="239">
        <v>5.2108323235800003E-2</v>
      </c>
      <c r="D291" s="239">
        <v>0.16134104286741399</v>
      </c>
      <c r="E291" s="239">
        <v>0.12596031360599999</v>
      </c>
      <c r="F291" s="239">
        <v>4.7671662005885601E-2</v>
      </c>
      <c r="G291" s="239">
        <v>7.7714266096999995E-2</v>
      </c>
      <c r="H291" s="239">
        <v>0.284594722100108</v>
      </c>
    </row>
  </sheetData>
  <mergeCells count="139">
    <mergeCell ref="AA2:AB2"/>
    <mergeCell ref="AC2:AD2"/>
    <mergeCell ref="AE2:AF2"/>
    <mergeCell ref="K2:L2"/>
    <mergeCell ref="C1:L1"/>
    <mergeCell ref="M1:V1"/>
    <mergeCell ref="W1:AF1"/>
    <mergeCell ref="Q2:R2"/>
    <mergeCell ref="S2:T2"/>
    <mergeCell ref="U2:V2"/>
    <mergeCell ref="W2:X2"/>
    <mergeCell ref="Y2:Z2"/>
    <mergeCell ref="C2:D2"/>
    <mergeCell ref="E2:F2"/>
    <mergeCell ref="M2:N2"/>
    <mergeCell ref="O2:P2"/>
    <mergeCell ref="G2:H2"/>
    <mergeCell ref="I2:J2"/>
    <mergeCell ref="AQ1:AZ1"/>
    <mergeCell ref="AQ2:AR2"/>
    <mergeCell ref="AS2:AT2"/>
    <mergeCell ref="AU2:AV2"/>
    <mergeCell ref="AW2:AX2"/>
    <mergeCell ref="AY2:AZ2"/>
    <mergeCell ref="AG1:AP1"/>
    <mergeCell ref="AG2:AH2"/>
    <mergeCell ref="AI2:AJ2"/>
    <mergeCell ref="AK2:AL2"/>
    <mergeCell ref="AM2:AN2"/>
    <mergeCell ref="AO2:AP2"/>
    <mergeCell ref="BK1:BT1"/>
    <mergeCell ref="BK2:BL2"/>
    <mergeCell ref="BM2:BN2"/>
    <mergeCell ref="BO2:BP2"/>
    <mergeCell ref="BQ2:BR2"/>
    <mergeCell ref="BS2:BT2"/>
    <mergeCell ref="BA1:BJ1"/>
    <mergeCell ref="BA2:BB2"/>
    <mergeCell ref="BC2:BD2"/>
    <mergeCell ref="BE2:BF2"/>
    <mergeCell ref="BG2:BH2"/>
    <mergeCell ref="BI2:BJ2"/>
    <mergeCell ref="CE1:CN1"/>
    <mergeCell ref="CE2:CF2"/>
    <mergeCell ref="CG2:CH2"/>
    <mergeCell ref="CI2:CJ2"/>
    <mergeCell ref="CK2:CL2"/>
    <mergeCell ref="CM2:CN2"/>
    <mergeCell ref="BU1:CD1"/>
    <mergeCell ref="BU2:BV2"/>
    <mergeCell ref="BW2:BX2"/>
    <mergeCell ref="BY2:BZ2"/>
    <mergeCell ref="CA2:CB2"/>
    <mergeCell ref="CC2:CD2"/>
    <mergeCell ref="CY1:DH1"/>
    <mergeCell ref="CY2:CZ2"/>
    <mergeCell ref="DA2:DB2"/>
    <mergeCell ref="DC2:DD2"/>
    <mergeCell ref="DE2:DF2"/>
    <mergeCell ref="DG2:DH2"/>
    <mergeCell ref="CO1:CX1"/>
    <mergeCell ref="CO2:CP2"/>
    <mergeCell ref="CQ2:CR2"/>
    <mergeCell ref="CS2:CT2"/>
    <mergeCell ref="CU2:CV2"/>
    <mergeCell ref="CW2:CX2"/>
    <mergeCell ref="DS1:EB1"/>
    <mergeCell ref="DS2:DT2"/>
    <mergeCell ref="DU2:DV2"/>
    <mergeCell ref="DW2:DX2"/>
    <mergeCell ref="DY2:DZ2"/>
    <mergeCell ref="EA2:EB2"/>
    <mergeCell ref="DI1:DR1"/>
    <mergeCell ref="DI2:DJ2"/>
    <mergeCell ref="DK2:DL2"/>
    <mergeCell ref="DM2:DN2"/>
    <mergeCell ref="DO2:DP2"/>
    <mergeCell ref="DQ2:DR2"/>
    <mergeCell ref="EM1:EV1"/>
    <mergeCell ref="EM2:EN2"/>
    <mergeCell ref="EO2:EP2"/>
    <mergeCell ref="EQ2:ER2"/>
    <mergeCell ref="ES2:ET2"/>
    <mergeCell ref="EU2:EV2"/>
    <mergeCell ref="EC1:EL1"/>
    <mergeCell ref="EC2:ED2"/>
    <mergeCell ref="EE2:EF2"/>
    <mergeCell ref="EG2:EH2"/>
    <mergeCell ref="EI2:EJ2"/>
    <mergeCell ref="EK2:EL2"/>
    <mergeCell ref="FG1:FP1"/>
    <mergeCell ref="FG2:FH2"/>
    <mergeCell ref="FI2:FJ2"/>
    <mergeCell ref="FK2:FL2"/>
    <mergeCell ref="FM2:FN2"/>
    <mergeCell ref="FO2:FP2"/>
    <mergeCell ref="EW1:FF1"/>
    <mergeCell ref="EW2:EX2"/>
    <mergeCell ref="EY2:EZ2"/>
    <mergeCell ref="FA2:FB2"/>
    <mergeCell ref="FC2:FD2"/>
    <mergeCell ref="FE2:FF2"/>
    <mergeCell ref="GS2:GT2"/>
    <mergeCell ref="GA1:GJ1"/>
    <mergeCell ref="GA2:GB2"/>
    <mergeCell ref="GC2:GD2"/>
    <mergeCell ref="GE2:GF2"/>
    <mergeCell ref="GG2:GH2"/>
    <mergeCell ref="GI2:GJ2"/>
    <mergeCell ref="FQ1:FZ1"/>
    <mergeCell ref="FQ2:FR2"/>
    <mergeCell ref="FS2:FT2"/>
    <mergeCell ref="FU2:FV2"/>
    <mergeCell ref="FW2:FX2"/>
    <mergeCell ref="FY2:FZ2"/>
    <mergeCell ref="C262:D262"/>
    <mergeCell ref="E262:F262"/>
    <mergeCell ref="G262:H262"/>
    <mergeCell ref="C261:H261"/>
    <mergeCell ref="C228:D228"/>
    <mergeCell ref="E228:F228"/>
    <mergeCell ref="G228:H228"/>
    <mergeCell ref="HE1:HN1"/>
    <mergeCell ref="HE2:HF2"/>
    <mergeCell ref="HG2:HH2"/>
    <mergeCell ref="HI2:HJ2"/>
    <mergeCell ref="HK2:HL2"/>
    <mergeCell ref="HM2:HN2"/>
    <mergeCell ref="GU1:HD1"/>
    <mergeCell ref="GU2:GV2"/>
    <mergeCell ref="GW2:GX2"/>
    <mergeCell ref="GY2:GZ2"/>
    <mergeCell ref="HA2:HB2"/>
    <mergeCell ref="HC2:HD2"/>
    <mergeCell ref="GK1:GT1"/>
    <mergeCell ref="GK2:GL2"/>
    <mergeCell ref="GM2:GN2"/>
    <mergeCell ref="GO2:GP2"/>
    <mergeCell ref="GQ2:GR2"/>
  </mergeCells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6736-6913-FD4E-A23E-ED42633F59A0}">
  <dimension ref="A1:M1009"/>
  <sheetViews>
    <sheetView workbookViewId="0">
      <selection sqref="A1:A2"/>
    </sheetView>
  </sheetViews>
  <sheetFormatPr baseColWidth="10" defaultColWidth="11.28515625" defaultRowHeight="15" customHeight="1"/>
  <cols>
    <col min="1" max="1" width="27.85546875" style="8" customWidth="1"/>
    <col min="2" max="27" width="10.5703125" style="8" customWidth="1"/>
    <col min="28" max="16384" width="11.28515625" style="8"/>
  </cols>
  <sheetData>
    <row r="1" spans="1:13" ht="15.75" customHeight="1" thickBot="1">
      <c r="A1" s="519" t="s">
        <v>228</v>
      </c>
      <c r="B1" s="521" t="s">
        <v>227</v>
      </c>
      <c r="C1" s="522" t="s">
        <v>509</v>
      </c>
      <c r="D1" s="521" t="s">
        <v>226</v>
      </c>
      <c r="E1" s="523" t="s">
        <v>508</v>
      </c>
      <c r="F1" s="515" t="s">
        <v>507</v>
      </c>
      <c r="G1" s="516"/>
      <c r="H1" s="516"/>
      <c r="I1" s="517"/>
      <c r="J1" s="518" t="s">
        <v>506</v>
      </c>
      <c r="K1" s="516"/>
      <c r="L1" s="516"/>
      <c r="M1" s="516"/>
    </row>
    <row r="2" spans="1:13" ht="15.75" customHeight="1" thickBot="1">
      <c r="A2" s="520"/>
      <c r="B2" s="520"/>
      <c r="C2" s="520"/>
      <c r="D2" s="520"/>
      <c r="E2" s="520"/>
      <c r="F2" s="441" t="s">
        <v>504</v>
      </c>
      <c r="G2" s="442" t="s">
        <v>503</v>
      </c>
      <c r="H2" s="441" t="s">
        <v>502</v>
      </c>
      <c r="I2" s="440" t="s">
        <v>501</v>
      </c>
      <c r="J2" s="441" t="s">
        <v>504</v>
      </c>
      <c r="K2" s="442" t="s">
        <v>503</v>
      </c>
      <c r="L2" s="441" t="s">
        <v>502</v>
      </c>
      <c r="M2" s="440" t="s">
        <v>501</v>
      </c>
    </row>
    <row r="3" spans="1:13" ht="15.75" customHeight="1">
      <c r="A3" s="439" t="s">
        <v>500</v>
      </c>
      <c r="B3" s="438"/>
      <c r="C3" s="438"/>
      <c r="D3" s="438"/>
      <c r="E3" s="438"/>
      <c r="F3" s="438"/>
      <c r="G3" s="438"/>
      <c r="H3" s="438"/>
      <c r="I3" s="438"/>
      <c r="J3" s="438"/>
      <c r="K3" s="438"/>
      <c r="L3" s="438"/>
      <c r="M3" s="438"/>
    </row>
    <row r="4" spans="1:13" ht="15.75" customHeight="1">
      <c r="A4" s="420" t="s">
        <v>154</v>
      </c>
      <c r="B4" s="421"/>
      <c r="C4" s="421"/>
      <c r="D4" s="421"/>
      <c r="E4" s="421"/>
      <c r="F4" s="421"/>
      <c r="G4" s="421"/>
      <c r="H4" s="421"/>
      <c r="I4" s="421"/>
      <c r="J4" s="421"/>
      <c r="K4" s="421"/>
      <c r="L4" s="421"/>
      <c r="M4" s="421"/>
    </row>
    <row r="5" spans="1:13" ht="15.75" customHeight="1">
      <c r="A5" s="420" t="s">
        <v>565</v>
      </c>
      <c r="B5" s="421"/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</row>
    <row r="6" spans="1:13" ht="15.75" customHeight="1">
      <c r="A6" s="420"/>
      <c r="B6" s="421"/>
      <c r="C6" s="421"/>
      <c r="D6" s="421"/>
      <c r="E6" s="421"/>
      <c r="F6" s="421"/>
      <c r="G6" s="421"/>
      <c r="H6" s="421"/>
      <c r="I6" s="421"/>
      <c r="J6" s="421"/>
      <c r="K6" s="421"/>
      <c r="L6" s="421"/>
      <c r="M6" s="421"/>
    </row>
    <row r="7" spans="1:13" ht="15.75" customHeight="1">
      <c r="A7" s="420"/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</row>
    <row r="8" spans="1:13" ht="15.75" customHeight="1">
      <c r="A8" s="420"/>
      <c r="B8" s="421"/>
      <c r="C8" s="421"/>
      <c r="D8" s="421"/>
      <c r="E8" s="421"/>
      <c r="F8" s="421"/>
      <c r="G8" s="421"/>
      <c r="H8" s="421"/>
      <c r="I8" s="421"/>
      <c r="J8" s="421"/>
      <c r="K8" s="421"/>
      <c r="L8" s="421"/>
      <c r="M8" s="421"/>
    </row>
    <row r="9" spans="1:13" ht="15.75" customHeight="1">
      <c r="A9" s="420"/>
      <c r="B9" s="421"/>
      <c r="C9" s="421"/>
      <c r="D9" s="421"/>
      <c r="E9" s="421"/>
      <c r="F9" s="421"/>
      <c r="G9" s="421"/>
      <c r="H9" s="421"/>
      <c r="I9" s="421"/>
      <c r="J9" s="421"/>
      <c r="K9" s="421"/>
      <c r="L9" s="421"/>
      <c r="M9" s="421"/>
    </row>
    <row r="10" spans="1:13" ht="15.75" customHeight="1">
      <c r="A10" s="420"/>
      <c r="B10" s="421"/>
      <c r="C10" s="421"/>
      <c r="D10" s="421"/>
      <c r="E10" s="421"/>
      <c r="F10" s="421"/>
      <c r="G10" s="421"/>
      <c r="H10" s="421"/>
      <c r="I10" s="421"/>
      <c r="J10" s="421"/>
      <c r="K10" s="421"/>
      <c r="L10" s="421"/>
      <c r="M10" s="421"/>
    </row>
    <row r="11" spans="1:13" ht="15.75" customHeight="1">
      <c r="A11" s="420"/>
      <c r="B11" s="421"/>
      <c r="C11" s="421"/>
      <c r="D11" s="421"/>
      <c r="E11" s="421"/>
      <c r="F11" s="421"/>
      <c r="G11" s="421"/>
      <c r="H11" s="421"/>
      <c r="I11" s="421"/>
      <c r="J11" s="421"/>
      <c r="K11" s="421"/>
      <c r="L11" s="421"/>
      <c r="M11" s="421"/>
    </row>
    <row r="12" spans="1:13" ht="15.75" customHeight="1" thickBot="1">
      <c r="A12" s="419"/>
      <c r="B12" s="418"/>
      <c r="C12" s="418"/>
      <c r="D12" s="418"/>
      <c r="E12" s="418"/>
      <c r="F12" s="418"/>
      <c r="G12" s="418"/>
      <c r="H12" s="418"/>
      <c r="I12" s="418"/>
      <c r="J12" s="418"/>
      <c r="K12" s="418"/>
      <c r="L12" s="418"/>
      <c r="M12" s="418"/>
    </row>
    <row r="13" spans="1:13" ht="15.75" customHeight="1">
      <c r="A13" s="416" t="s">
        <v>455</v>
      </c>
      <c r="B13" s="415"/>
      <c r="C13" s="415"/>
      <c r="D13" s="415"/>
      <c r="E13" s="415"/>
      <c r="F13" s="415"/>
      <c r="G13" s="415"/>
      <c r="H13" s="415"/>
      <c r="I13" s="415"/>
      <c r="J13" s="415"/>
      <c r="K13" s="415"/>
      <c r="L13" s="415"/>
      <c r="M13" s="415"/>
    </row>
    <row r="14" spans="1:13" ht="15.75" customHeight="1">
      <c r="A14" s="472"/>
      <c r="B14" s="407"/>
      <c r="C14" s="407"/>
      <c r="D14" s="407"/>
      <c r="E14" s="407"/>
      <c r="F14" s="470"/>
      <c r="G14" s="470"/>
      <c r="H14" s="470"/>
      <c r="I14" s="470"/>
      <c r="J14" s="470"/>
      <c r="K14" s="470"/>
      <c r="L14" s="470"/>
      <c r="M14" s="470"/>
    </row>
    <row r="15" spans="1:13" ht="51">
      <c r="A15" s="472" t="s">
        <v>564</v>
      </c>
      <c r="B15" s="407" t="s">
        <v>518</v>
      </c>
      <c r="C15" s="407" t="s">
        <v>549</v>
      </c>
      <c r="D15" s="407" t="s">
        <v>330</v>
      </c>
      <c r="E15" s="407">
        <v>7.0000000000000007E-2</v>
      </c>
      <c r="F15" s="470"/>
      <c r="G15" s="470"/>
      <c r="H15" s="470"/>
      <c r="I15" s="470"/>
      <c r="J15" s="470"/>
      <c r="K15" s="470"/>
      <c r="L15" s="470"/>
      <c r="M15" s="470"/>
    </row>
    <row r="16" spans="1:13" ht="51">
      <c r="A16" s="473"/>
      <c r="B16" s="407" t="s">
        <v>518</v>
      </c>
      <c r="C16" s="407" t="s">
        <v>549</v>
      </c>
      <c r="D16" s="407" t="s">
        <v>563</v>
      </c>
      <c r="E16" s="407">
        <v>0.63</v>
      </c>
      <c r="F16" s="470"/>
      <c r="G16" s="470"/>
      <c r="H16" s="470"/>
      <c r="I16" s="470"/>
      <c r="J16" s="470"/>
      <c r="K16" s="470"/>
      <c r="L16" s="470"/>
      <c r="M16" s="470"/>
    </row>
    <row r="17" spans="1:13" ht="51">
      <c r="A17" s="473"/>
      <c r="B17" s="391" t="s">
        <v>518</v>
      </c>
      <c r="C17" s="407" t="s">
        <v>549</v>
      </c>
      <c r="D17" s="391" t="s">
        <v>533</v>
      </c>
      <c r="E17" s="391">
        <v>0.31</v>
      </c>
      <c r="F17" s="470"/>
      <c r="G17" s="470"/>
      <c r="H17" s="470"/>
      <c r="I17" s="470"/>
      <c r="J17" s="470"/>
      <c r="K17" s="470"/>
      <c r="L17" s="470"/>
      <c r="M17" s="470"/>
    </row>
    <row r="18" spans="1:13" ht="51">
      <c r="A18" s="473"/>
      <c r="B18" s="391" t="s">
        <v>518</v>
      </c>
      <c r="C18" s="407" t="s">
        <v>549</v>
      </c>
      <c r="D18" s="391" t="s">
        <v>562</v>
      </c>
      <c r="E18" s="391">
        <v>0.316</v>
      </c>
      <c r="F18" s="470"/>
      <c r="G18" s="470"/>
      <c r="H18" s="470"/>
      <c r="I18" s="470"/>
      <c r="J18" s="470"/>
      <c r="K18" s="470"/>
      <c r="L18" s="470"/>
      <c r="M18" s="470"/>
    </row>
    <row r="19" spans="1:13" ht="51">
      <c r="A19" s="473"/>
      <c r="B19" s="391" t="s">
        <v>553</v>
      </c>
      <c r="C19" s="407" t="s">
        <v>549</v>
      </c>
      <c r="D19" s="391" t="s">
        <v>533</v>
      </c>
      <c r="E19" s="391">
        <v>7.0000000000000007E-2</v>
      </c>
      <c r="F19" s="470"/>
      <c r="G19" s="470"/>
      <c r="H19" s="470"/>
      <c r="I19" s="470"/>
      <c r="J19" s="470"/>
      <c r="K19" s="470"/>
      <c r="L19" s="470"/>
      <c r="M19" s="470"/>
    </row>
    <row r="20" spans="1:13" ht="51">
      <c r="A20" s="473"/>
      <c r="B20" s="391" t="s">
        <v>553</v>
      </c>
      <c r="C20" s="407" t="s">
        <v>549</v>
      </c>
      <c r="D20" s="391" t="s">
        <v>533</v>
      </c>
      <c r="E20" s="391">
        <v>0.52</v>
      </c>
      <c r="F20" s="470"/>
      <c r="G20" s="470"/>
      <c r="H20" s="470"/>
      <c r="I20" s="470"/>
      <c r="J20" s="470"/>
      <c r="K20" s="470"/>
      <c r="L20" s="470"/>
      <c r="M20" s="470"/>
    </row>
    <row r="21" spans="1:13" ht="68">
      <c r="A21" s="473"/>
      <c r="B21" s="391" t="s">
        <v>548</v>
      </c>
      <c r="C21" s="470" t="s">
        <v>561</v>
      </c>
      <c r="D21" s="391" t="s">
        <v>238</v>
      </c>
      <c r="E21" s="391">
        <v>0.15</v>
      </c>
      <c r="F21" s="470"/>
      <c r="G21" s="470"/>
      <c r="H21" s="470"/>
      <c r="I21" s="470"/>
      <c r="J21" s="470"/>
      <c r="K21" s="470"/>
      <c r="L21" s="470"/>
      <c r="M21" s="470"/>
    </row>
    <row r="22" spans="1:13" ht="68">
      <c r="A22" s="473"/>
      <c r="B22" s="391" t="s">
        <v>548</v>
      </c>
      <c r="C22" s="470" t="s">
        <v>560</v>
      </c>
      <c r="D22" s="470" t="s">
        <v>559</v>
      </c>
      <c r="E22" s="391">
        <v>0.17899999999999999</v>
      </c>
      <c r="F22" s="470"/>
      <c r="G22" s="470"/>
      <c r="H22" s="470"/>
      <c r="I22" s="470"/>
      <c r="J22" s="470"/>
      <c r="K22" s="470"/>
      <c r="L22" s="470"/>
      <c r="M22" s="470"/>
    </row>
    <row r="23" spans="1:13" ht="51">
      <c r="A23" s="473"/>
      <c r="B23" s="391" t="s">
        <v>552</v>
      </c>
      <c r="C23" s="407" t="s">
        <v>549</v>
      </c>
      <c r="D23" s="391" t="s">
        <v>533</v>
      </c>
      <c r="E23" s="391">
        <v>7.0000000000000007E-2</v>
      </c>
      <c r="F23" s="470"/>
      <c r="G23" s="470"/>
      <c r="H23" s="470"/>
      <c r="I23" s="470"/>
      <c r="J23" s="470"/>
      <c r="K23" s="470"/>
      <c r="L23" s="470"/>
      <c r="M23" s="470"/>
    </row>
    <row r="24" spans="1:13" ht="51">
      <c r="A24" s="473"/>
      <c r="B24" s="391" t="s">
        <v>552</v>
      </c>
      <c r="C24" s="407" t="s">
        <v>549</v>
      </c>
      <c r="D24" s="391" t="s">
        <v>533</v>
      </c>
      <c r="E24" s="391">
        <v>0.63</v>
      </c>
      <c r="F24" s="470"/>
      <c r="G24" s="470"/>
      <c r="H24" s="470"/>
      <c r="I24" s="470"/>
      <c r="J24" s="470"/>
      <c r="K24" s="470"/>
      <c r="L24" s="470"/>
      <c r="M24" s="470"/>
    </row>
    <row r="25" spans="1:13" ht="16">
      <c r="A25" s="471" t="s">
        <v>546</v>
      </c>
      <c r="B25" s="391"/>
      <c r="C25" s="407"/>
      <c r="D25" s="391"/>
      <c r="E25" s="391">
        <f>AVERAGE(E15:E24)</f>
        <v>0.29449999999999998</v>
      </c>
      <c r="F25" s="470"/>
      <c r="G25" s="470"/>
      <c r="H25" s="470"/>
      <c r="I25" s="470"/>
      <c r="J25" s="470"/>
      <c r="K25" s="470"/>
      <c r="L25" s="470"/>
      <c r="M25" s="470"/>
    </row>
    <row r="26" spans="1:13" ht="16">
      <c r="A26" s="473"/>
      <c r="B26" s="391"/>
      <c r="C26" s="407"/>
      <c r="D26" s="391"/>
      <c r="E26" s="391"/>
      <c r="F26" s="470"/>
      <c r="G26" s="470"/>
      <c r="H26" s="470"/>
      <c r="I26" s="470"/>
      <c r="J26" s="470"/>
      <c r="K26" s="470"/>
      <c r="L26" s="470"/>
      <c r="M26" s="470"/>
    </row>
    <row r="27" spans="1:13" ht="51">
      <c r="A27" s="472" t="s">
        <v>558</v>
      </c>
      <c r="B27" s="391" t="s">
        <v>518</v>
      </c>
      <c r="C27" s="407" t="s">
        <v>549</v>
      </c>
      <c r="D27" s="391" t="s">
        <v>550</v>
      </c>
      <c r="E27" s="391">
        <v>0.27</v>
      </c>
      <c r="F27" s="470"/>
      <c r="G27" s="470"/>
      <c r="H27" s="470"/>
      <c r="I27" s="470"/>
      <c r="J27" s="470"/>
      <c r="K27" s="470"/>
      <c r="L27" s="470"/>
      <c r="M27" s="470"/>
    </row>
    <row r="28" spans="1:13" ht="51">
      <c r="A28" s="473"/>
      <c r="B28" s="407" t="s">
        <v>518</v>
      </c>
      <c r="C28" s="407" t="s">
        <v>549</v>
      </c>
      <c r="D28" s="407" t="s">
        <v>557</v>
      </c>
      <c r="E28" s="407">
        <v>0.66</v>
      </c>
      <c r="F28" s="470"/>
      <c r="G28" s="470"/>
      <c r="H28" s="470"/>
      <c r="I28" s="470"/>
      <c r="J28" s="470"/>
      <c r="K28" s="470"/>
      <c r="L28" s="470"/>
      <c r="M28" s="470"/>
    </row>
    <row r="29" spans="1:13" ht="51">
      <c r="A29" s="473"/>
      <c r="B29" s="407" t="s">
        <v>553</v>
      </c>
      <c r="C29" s="407" t="s">
        <v>549</v>
      </c>
      <c r="D29" s="407" t="s">
        <v>533</v>
      </c>
      <c r="E29" s="407">
        <v>0.06</v>
      </c>
      <c r="F29" s="470"/>
      <c r="G29" s="470"/>
      <c r="H29" s="470"/>
      <c r="I29" s="470"/>
      <c r="J29" s="470"/>
      <c r="K29" s="470"/>
      <c r="L29" s="470"/>
      <c r="M29" s="470"/>
    </row>
    <row r="30" spans="1:13" ht="51">
      <c r="A30" s="473"/>
      <c r="B30" s="407" t="s">
        <v>553</v>
      </c>
      <c r="C30" s="407" t="s">
        <v>549</v>
      </c>
      <c r="D30" s="407" t="s">
        <v>533</v>
      </c>
      <c r="E30" s="407">
        <v>0.47</v>
      </c>
      <c r="F30" s="470"/>
      <c r="G30" s="470"/>
      <c r="H30" s="470"/>
      <c r="I30" s="470"/>
      <c r="J30" s="470"/>
      <c r="K30" s="470"/>
      <c r="L30" s="470"/>
      <c r="M30" s="470"/>
    </row>
    <row r="31" spans="1:13" ht="68">
      <c r="A31" s="473"/>
      <c r="B31" s="407" t="s">
        <v>548</v>
      </c>
      <c r="C31" s="407" t="s">
        <v>556</v>
      </c>
      <c r="D31" s="407" t="s">
        <v>238</v>
      </c>
      <c r="E31" s="407">
        <v>0.34200000000000003</v>
      </c>
      <c r="F31" s="470"/>
      <c r="G31" s="470"/>
      <c r="H31" s="470"/>
      <c r="I31" s="470"/>
      <c r="J31" s="470"/>
      <c r="K31" s="470"/>
      <c r="L31" s="470"/>
      <c r="M31" s="470"/>
    </row>
    <row r="32" spans="1:13" ht="51">
      <c r="A32" s="473"/>
      <c r="B32" s="407" t="s">
        <v>552</v>
      </c>
      <c r="C32" s="407" t="s">
        <v>549</v>
      </c>
      <c r="D32" s="407" t="s">
        <v>533</v>
      </c>
      <c r="E32" s="407">
        <v>0.27</v>
      </c>
      <c r="F32" s="470"/>
      <c r="G32" s="470"/>
      <c r="H32" s="470"/>
      <c r="I32" s="470"/>
      <c r="J32" s="470"/>
      <c r="K32" s="470"/>
      <c r="L32" s="470"/>
      <c r="M32" s="470"/>
    </row>
    <row r="33" spans="1:13" ht="51">
      <c r="A33" s="473"/>
      <c r="B33" s="407" t="s">
        <v>552</v>
      </c>
      <c r="C33" s="407" t="s">
        <v>549</v>
      </c>
      <c r="D33" s="407" t="s">
        <v>533</v>
      </c>
      <c r="E33" s="407">
        <v>0.66</v>
      </c>
      <c r="F33" s="470"/>
      <c r="G33" s="470"/>
      <c r="H33" s="470"/>
      <c r="I33" s="470"/>
      <c r="J33" s="470"/>
      <c r="K33" s="470"/>
      <c r="L33" s="470"/>
      <c r="M33" s="470"/>
    </row>
    <row r="34" spans="1:13" ht="16">
      <c r="A34" s="471" t="s">
        <v>546</v>
      </c>
      <c r="B34" s="407"/>
      <c r="C34" s="407"/>
      <c r="D34" s="407"/>
      <c r="E34" s="407">
        <f>AVERAGE(E27:E33)</f>
        <v>0.39028571428571429</v>
      </c>
      <c r="F34" s="470"/>
      <c r="G34" s="470"/>
      <c r="H34" s="470"/>
      <c r="I34" s="470"/>
      <c r="J34" s="470"/>
      <c r="K34" s="470"/>
      <c r="L34" s="470"/>
      <c r="M34" s="470"/>
    </row>
    <row r="35" spans="1:13" ht="16">
      <c r="A35" s="473"/>
      <c r="B35" s="407"/>
      <c r="C35" s="407"/>
      <c r="D35" s="407"/>
      <c r="E35" s="407"/>
      <c r="F35" s="470"/>
      <c r="G35" s="470"/>
      <c r="H35" s="470"/>
      <c r="I35" s="470"/>
      <c r="J35" s="470"/>
      <c r="K35" s="470"/>
      <c r="L35" s="470"/>
      <c r="M35" s="470"/>
    </row>
    <row r="36" spans="1:13" ht="51">
      <c r="A36" s="472" t="s">
        <v>555</v>
      </c>
      <c r="B36" s="407" t="s">
        <v>518</v>
      </c>
      <c r="C36" s="407" t="s">
        <v>549</v>
      </c>
      <c r="D36" s="407" t="s">
        <v>533</v>
      </c>
      <c r="E36" s="407">
        <v>0.13900000000000001</v>
      </c>
      <c r="F36" s="470"/>
      <c r="G36" s="470"/>
      <c r="H36" s="470"/>
      <c r="I36" s="470"/>
      <c r="J36" s="470"/>
      <c r="K36" s="470"/>
      <c r="L36" s="470"/>
      <c r="M36" s="470"/>
    </row>
    <row r="37" spans="1:13" ht="51">
      <c r="A37" s="473"/>
      <c r="B37" s="407" t="s">
        <v>553</v>
      </c>
      <c r="C37" s="407" t="s">
        <v>549</v>
      </c>
      <c r="D37" s="407" t="s">
        <v>533</v>
      </c>
      <c r="E37" s="407">
        <v>0.06</v>
      </c>
      <c r="F37" s="470"/>
      <c r="G37" s="470"/>
      <c r="H37" s="470"/>
      <c r="I37" s="470"/>
      <c r="J37" s="470"/>
      <c r="K37" s="470"/>
      <c r="L37" s="470"/>
      <c r="M37" s="470"/>
    </row>
    <row r="38" spans="1:13" ht="51">
      <c r="A38" s="473"/>
      <c r="B38" s="407" t="s">
        <v>553</v>
      </c>
      <c r="C38" s="407" t="s">
        <v>549</v>
      </c>
      <c r="D38" s="407" t="s">
        <v>533</v>
      </c>
      <c r="E38" s="407">
        <v>0.3</v>
      </c>
      <c r="F38" s="470"/>
      <c r="G38" s="470"/>
      <c r="H38" s="470"/>
      <c r="I38" s="470"/>
      <c r="J38" s="470"/>
      <c r="K38" s="470"/>
      <c r="L38" s="470"/>
      <c r="M38" s="470"/>
    </row>
    <row r="39" spans="1:13" ht="51">
      <c r="A39" s="473"/>
      <c r="B39" s="407" t="s">
        <v>552</v>
      </c>
      <c r="C39" s="407" t="s">
        <v>549</v>
      </c>
      <c r="D39" s="407" t="s">
        <v>533</v>
      </c>
      <c r="E39" s="407">
        <v>0.32</v>
      </c>
      <c r="F39" s="470"/>
      <c r="G39" s="470"/>
      <c r="H39" s="470"/>
      <c r="I39" s="470"/>
      <c r="J39" s="470"/>
      <c r="K39" s="470"/>
      <c r="L39" s="470"/>
      <c r="M39" s="470"/>
    </row>
    <row r="40" spans="1:13" ht="51">
      <c r="A40" s="473"/>
      <c r="B40" s="407" t="s">
        <v>552</v>
      </c>
      <c r="C40" s="407" t="s">
        <v>549</v>
      </c>
      <c r="D40" s="407" t="s">
        <v>533</v>
      </c>
      <c r="E40" s="407">
        <v>0.56999999999999995</v>
      </c>
      <c r="F40" s="470"/>
      <c r="G40" s="470"/>
      <c r="H40" s="470"/>
      <c r="I40" s="470"/>
      <c r="J40" s="470"/>
      <c r="K40" s="470"/>
      <c r="L40" s="470"/>
      <c r="M40" s="470"/>
    </row>
    <row r="41" spans="1:13" ht="16">
      <c r="A41" s="471" t="s">
        <v>546</v>
      </c>
      <c r="B41" s="407"/>
      <c r="C41" s="407"/>
      <c r="D41" s="407"/>
      <c r="E41" s="407">
        <f>AVERAGE(E36:E40)</f>
        <v>0.27779999999999994</v>
      </c>
      <c r="F41" s="470"/>
      <c r="G41" s="470"/>
      <c r="H41" s="470"/>
      <c r="I41" s="470"/>
      <c r="J41" s="470"/>
      <c r="K41" s="470"/>
      <c r="L41" s="470"/>
      <c r="M41" s="470"/>
    </row>
    <row r="42" spans="1:13" ht="16">
      <c r="A42" s="473"/>
      <c r="B42" s="407"/>
      <c r="C42" s="407"/>
      <c r="D42" s="407"/>
      <c r="E42" s="407"/>
      <c r="F42" s="470"/>
      <c r="G42" s="470"/>
      <c r="H42" s="470"/>
      <c r="I42" s="470"/>
      <c r="J42" s="470"/>
      <c r="K42" s="470"/>
      <c r="L42" s="470"/>
      <c r="M42" s="470"/>
    </row>
    <row r="43" spans="1:13" ht="51">
      <c r="A43" s="472" t="s">
        <v>554</v>
      </c>
      <c r="B43" s="407" t="s">
        <v>553</v>
      </c>
      <c r="C43" s="407" t="s">
        <v>549</v>
      </c>
      <c r="D43" s="407" t="s">
        <v>533</v>
      </c>
      <c r="E43" s="407">
        <v>0.09</v>
      </c>
      <c r="F43" s="470"/>
      <c r="G43" s="470"/>
      <c r="H43" s="470"/>
      <c r="I43" s="470"/>
      <c r="J43" s="470"/>
      <c r="K43" s="470"/>
      <c r="L43" s="470"/>
      <c r="M43" s="470"/>
    </row>
    <row r="44" spans="1:13" ht="51">
      <c r="A44" s="473"/>
      <c r="B44" s="407" t="s">
        <v>553</v>
      </c>
      <c r="C44" s="407" t="s">
        <v>549</v>
      </c>
      <c r="D44" s="407" t="s">
        <v>533</v>
      </c>
      <c r="E44" s="407">
        <v>0.16</v>
      </c>
      <c r="F44" s="470"/>
      <c r="G44" s="470"/>
      <c r="H44" s="470"/>
      <c r="I44" s="470"/>
      <c r="J44" s="470"/>
      <c r="K44" s="470"/>
      <c r="L44" s="470"/>
      <c r="M44" s="470"/>
    </row>
    <row r="45" spans="1:13" ht="51">
      <c r="A45" s="473"/>
      <c r="B45" s="407" t="s">
        <v>552</v>
      </c>
      <c r="C45" s="407" t="s">
        <v>549</v>
      </c>
      <c r="D45" s="407" t="s">
        <v>533</v>
      </c>
      <c r="E45" s="407">
        <v>0.09</v>
      </c>
      <c r="F45" s="470"/>
      <c r="G45" s="470"/>
      <c r="H45" s="470"/>
      <c r="I45" s="470"/>
      <c r="J45" s="470"/>
      <c r="K45" s="470"/>
      <c r="L45" s="470"/>
      <c r="M45" s="470"/>
    </row>
    <row r="46" spans="1:13" ht="51">
      <c r="A46" s="473"/>
      <c r="B46" s="407" t="s">
        <v>552</v>
      </c>
      <c r="C46" s="407" t="s">
        <v>549</v>
      </c>
      <c r="D46" s="407" t="s">
        <v>533</v>
      </c>
      <c r="E46" s="407">
        <v>0.16</v>
      </c>
      <c r="F46" s="470"/>
      <c r="G46" s="470"/>
      <c r="H46" s="470"/>
      <c r="I46" s="470"/>
      <c r="J46" s="470"/>
      <c r="K46" s="470"/>
      <c r="L46" s="470"/>
      <c r="M46" s="470"/>
    </row>
    <row r="47" spans="1:13" ht="16">
      <c r="A47" s="471" t="s">
        <v>546</v>
      </c>
      <c r="B47" s="407"/>
      <c r="C47" s="407"/>
      <c r="D47" s="407"/>
      <c r="E47" s="407">
        <f>AVERAGE(E43:E46)</f>
        <v>0.125</v>
      </c>
      <c r="F47" s="470"/>
      <c r="G47" s="470"/>
      <c r="H47" s="470"/>
      <c r="I47" s="470"/>
      <c r="J47" s="470"/>
      <c r="K47" s="470"/>
      <c r="L47" s="470"/>
      <c r="M47" s="470"/>
    </row>
    <row r="48" spans="1:13" ht="16">
      <c r="A48" s="473"/>
      <c r="B48" s="407"/>
      <c r="C48" s="407"/>
      <c r="D48" s="407"/>
      <c r="E48" s="407"/>
      <c r="F48" s="470"/>
      <c r="G48" s="470"/>
      <c r="H48" s="470"/>
      <c r="I48" s="470"/>
      <c r="J48" s="470"/>
      <c r="K48" s="470"/>
      <c r="L48" s="470"/>
      <c r="M48" s="470"/>
    </row>
    <row r="49" spans="1:13" ht="51">
      <c r="A49" s="472" t="s">
        <v>551</v>
      </c>
      <c r="B49" s="407" t="s">
        <v>518</v>
      </c>
      <c r="C49" s="407" t="s">
        <v>549</v>
      </c>
      <c r="D49" s="407" t="s">
        <v>241</v>
      </c>
      <c r="E49" s="407">
        <v>0.15</v>
      </c>
      <c r="F49" s="470"/>
      <c r="G49" s="470"/>
      <c r="H49" s="470"/>
      <c r="I49" s="470"/>
      <c r="J49" s="470"/>
      <c r="K49" s="470"/>
      <c r="L49" s="470"/>
      <c r="M49" s="470"/>
    </row>
    <row r="50" spans="1:13" ht="51">
      <c r="A50" s="391"/>
      <c r="B50" s="407" t="s">
        <v>518</v>
      </c>
      <c r="C50" s="407" t="s">
        <v>549</v>
      </c>
      <c r="D50" s="407" t="s">
        <v>550</v>
      </c>
      <c r="E50" s="407">
        <v>0.13</v>
      </c>
      <c r="F50" s="470"/>
      <c r="G50" s="470"/>
      <c r="H50" s="470"/>
      <c r="I50" s="470"/>
      <c r="J50" s="470"/>
      <c r="K50" s="470"/>
      <c r="L50" s="470"/>
      <c r="M50" s="470"/>
    </row>
    <row r="51" spans="1:13" ht="51">
      <c r="A51" s="391"/>
      <c r="B51" s="407" t="s">
        <v>518</v>
      </c>
      <c r="C51" s="407" t="s">
        <v>549</v>
      </c>
      <c r="D51" s="407" t="s">
        <v>238</v>
      </c>
      <c r="E51" s="407">
        <v>9.5000000000000001E-2</v>
      </c>
      <c r="F51" s="470"/>
      <c r="G51" s="470"/>
      <c r="H51" s="470"/>
      <c r="I51" s="470"/>
      <c r="J51" s="470"/>
      <c r="K51" s="470"/>
      <c r="L51" s="470"/>
      <c r="M51" s="470"/>
    </row>
    <row r="52" spans="1:13" ht="102">
      <c r="A52" s="391"/>
      <c r="B52" s="407" t="s">
        <v>548</v>
      </c>
      <c r="C52" s="407" t="s">
        <v>547</v>
      </c>
      <c r="D52" s="407" t="s">
        <v>238</v>
      </c>
      <c r="E52" s="407">
        <v>9.5000000000000001E-2</v>
      </c>
      <c r="F52" s="470"/>
      <c r="G52" s="470"/>
      <c r="H52" s="470"/>
      <c r="I52" s="470"/>
      <c r="J52" s="470"/>
      <c r="K52" s="470"/>
      <c r="L52" s="470"/>
      <c r="M52" s="470"/>
    </row>
    <row r="53" spans="1:13" ht="15.75" customHeight="1">
      <c r="A53" s="471" t="s">
        <v>546</v>
      </c>
      <c r="B53" s="470"/>
      <c r="C53" s="470"/>
      <c r="D53" s="470"/>
      <c r="E53" s="470">
        <f>AVERAGE(E49:E52)</f>
        <v>0.11749999999999999</v>
      </c>
      <c r="F53" s="470"/>
      <c r="G53" s="470"/>
      <c r="H53" s="470"/>
      <c r="I53" s="470"/>
      <c r="J53" s="470"/>
      <c r="K53" s="470"/>
      <c r="L53" s="470"/>
      <c r="M53" s="470"/>
    </row>
    <row r="54" spans="1:13" ht="15.75" customHeight="1" thickBot="1">
      <c r="A54" s="386"/>
      <c r="B54" s="469"/>
      <c r="C54" s="469"/>
      <c r="D54" s="469"/>
      <c r="E54" s="469"/>
      <c r="F54" s="469"/>
      <c r="G54" s="469"/>
      <c r="H54" s="469"/>
      <c r="I54" s="469"/>
      <c r="J54" s="469"/>
      <c r="K54" s="469"/>
      <c r="L54" s="469"/>
      <c r="M54" s="469"/>
    </row>
    <row r="55" spans="1:13" ht="15.75" customHeight="1">
      <c r="A55" s="468" t="s">
        <v>545</v>
      </c>
      <c r="B55" s="467" t="s">
        <v>227</v>
      </c>
      <c r="C55" s="467" t="s">
        <v>544</v>
      </c>
      <c r="D55" s="467" t="s">
        <v>543</v>
      </c>
      <c r="F55" s="244"/>
      <c r="G55" s="244"/>
      <c r="H55" s="244"/>
      <c r="I55" s="244"/>
      <c r="J55" s="244"/>
      <c r="K55" s="244"/>
      <c r="L55" s="244"/>
      <c r="M55" s="244"/>
    </row>
    <row r="56" spans="1:13" ht="34">
      <c r="A56" s="466" t="s">
        <v>542</v>
      </c>
      <c r="B56" s="465" t="s">
        <v>541</v>
      </c>
      <c r="C56" s="465" t="s">
        <v>538</v>
      </c>
      <c r="D56" s="465">
        <v>30</v>
      </c>
      <c r="E56" s="463"/>
      <c r="F56" s="463"/>
      <c r="G56" s="463"/>
      <c r="H56" s="463"/>
      <c r="I56" s="463"/>
      <c r="J56" s="463"/>
      <c r="K56" s="463"/>
      <c r="L56" s="463"/>
      <c r="M56" s="463"/>
    </row>
    <row r="57" spans="1:13" ht="17">
      <c r="A57" s="466" t="s">
        <v>542</v>
      </c>
      <c r="B57" s="465" t="s">
        <v>539</v>
      </c>
      <c r="C57" s="465" t="s">
        <v>538</v>
      </c>
      <c r="D57" s="465">
        <v>25</v>
      </c>
      <c r="E57" s="463"/>
      <c r="F57" s="463"/>
      <c r="G57" s="463"/>
      <c r="H57" s="463"/>
      <c r="I57" s="463"/>
      <c r="J57" s="463"/>
      <c r="K57" s="463"/>
      <c r="L57" s="463"/>
      <c r="M57" s="463"/>
    </row>
    <row r="58" spans="1:13" ht="34">
      <c r="A58" s="466" t="s">
        <v>540</v>
      </c>
      <c r="B58" s="465" t="s">
        <v>541</v>
      </c>
      <c r="C58" s="465" t="s">
        <v>538</v>
      </c>
      <c r="D58" s="465">
        <v>12</v>
      </c>
      <c r="E58" s="463"/>
      <c r="F58" s="463"/>
      <c r="G58" s="463"/>
      <c r="H58" s="463"/>
      <c r="I58" s="463"/>
      <c r="J58" s="463"/>
      <c r="K58" s="463"/>
      <c r="L58" s="463"/>
      <c r="M58" s="463"/>
    </row>
    <row r="59" spans="1:13" ht="17">
      <c r="A59" s="466" t="s">
        <v>540</v>
      </c>
      <c r="B59" s="465" t="s">
        <v>539</v>
      </c>
      <c r="C59" s="465" t="s">
        <v>538</v>
      </c>
      <c r="D59" s="465">
        <v>12</v>
      </c>
      <c r="E59" s="463"/>
      <c r="F59" s="463"/>
      <c r="G59" s="463"/>
      <c r="H59" s="463"/>
      <c r="I59" s="463"/>
      <c r="J59" s="463"/>
      <c r="K59" s="463"/>
      <c r="L59" s="463"/>
      <c r="M59" s="463"/>
    </row>
    <row r="60" spans="1:13" ht="16">
      <c r="A60" s="464"/>
      <c r="B60" s="463"/>
      <c r="C60" s="463"/>
      <c r="D60" s="463"/>
      <c r="E60" s="463"/>
      <c r="F60" s="463"/>
      <c r="G60" s="463"/>
      <c r="H60" s="463"/>
      <c r="I60" s="463"/>
      <c r="J60" s="463"/>
      <c r="K60" s="463"/>
      <c r="L60" s="463"/>
      <c r="M60" s="463"/>
    </row>
    <row r="61" spans="1:13" ht="16">
      <c r="A61" s="464"/>
      <c r="B61" s="463"/>
      <c r="C61" s="463"/>
      <c r="D61" s="463"/>
      <c r="E61" s="463"/>
      <c r="F61" s="463"/>
      <c r="G61" s="463"/>
      <c r="H61" s="463"/>
      <c r="I61" s="463"/>
      <c r="J61" s="463"/>
      <c r="K61" s="463"/>
      <c r="L61" s="463"/>
      <c r="M61" s="463"/>
    </row>
    <row r="62" spans="1:13" ht="17" thickBot="1">
      <c r="A62" s="462"/>
      <c r="B62" s="461"/>
      <c r="C62" s="461"/>
      <c r="D62" s="461"/>
      <c r="E62" s="461"/>
      <c r="F62" s="461"/>
      <c r="G62" s="460"/>
      <c r="H62" s="460"/>
      <c r="I62" s="460"/>
      <c r="J62" s="460"/>
      <c r="K62" s="460"/>
      <c r="L62" s="460"/>
      <c r="M62" s="460"/>
    </row>
    <row r="63" spans="1:13" ht="68">
      <c r="A63" s="459" t="s">
        <v>537</v>
      </c>
      <c r="B63" s="452" t="s">
        <v>227</v>
      </c>
      <c r="C63" s="452" t="s">
        <v>509</v>
      </c>
      <c r="D63" s="452" t="s">
        <v>226</v>
      </c>
      <c r="E63" s="452" t="s">
        <v>536</v>
      </c>
      <c r="F63" s="452" t="s">
        <v>535</v>
      </c>
      <c r="G63" s="244"/>
      <c r="H63" s="244"/>
      <c r="I63" s="244"/>
      <c r="J63" s="244"/>
      <c r="K63" s="244"/>
      <c r="L63" s="244"/>
      <c r="M63" s="244"/>
    </row>
    <row r="64" spans="1:13" ht="51">
      <c r="A64" s="457" t="s">
        <v>532</v>
      </c>
      <c r="B64" s="456" t="s">
        <v>518</v>
      </c>
      <c r="C64" s="456" t="s">
        <v>529</v>
      </c>
      <c r="D64" s="456" t="s">
        <v>533</v>
      </c>
      <c r="E64" s="456">
        <v>170000000</v>
      </c>
      <c r="F64" s="455"/>
      <c r="G64" s="455"/>
      <c r="H64" s="455"/>
      <c r="I64" s="455"/>
      <c r="J64" s="455"/>
      <c r="K64" s="455"/>
      <c r="L64" s="455"/>
      <c r="M64" s="455"/>
    </row>
    <row r="65" spans="1:13" ht="51">
      <c r="A65" s="457" t="s">
        <v>531</v>
      </c>
      <c r="B65" s="458" t="s">
        <v>518</v>
      </c>
      <c r="C65" s="456" t="s">
        <v>529</v>
      </c>
      <c r="D65" s="456" t="s">
        <v>533</v>
      </c>
      <c r="E65" s="456">
        <v>70000000</v>
      </c>
      <c r="F65" s="455"/>
      <c r="G65" s="455"/>
      <c r="H65" s="455"/>
      <c r="I65" s="455"/>
      <c r="J65" s="455"/>
      <c r="K65" s="455"/>
      <c r="L65" s="455"/>
      <c r="M65" s="455"/>
    </row>
    <row r="66" spans="1:13" ht="51">
      <c r="A66" s="457" t="s">
        <v>534</v>
      </c>
      <c r="B66" s="456" t="s">
        <v>518</v>
      </c>
      <c r="C66" s="456" t="s">
        <v>529</v>
      </c>
      <c r="D66" s="456" t="s">
        <v>533</v>
      </c>
      <c r="E66" s="456">
        <v>7860000000</v>
      </c>
      <c r="F66" s="455"/>
      <c r="G66" s="455"/>
      <c r="H66" s="455"/>
      <c r="I66" s="455"/>
      <c r="J66" s="455"/>
      <c r="K66" s="455"/>
      <c r="L66" s="455"/>
      <c r="M66" s="455"/>
    </row>
    <row r="67" spans="1:13" ht="51">
      <c r="A67" s="457" t="s">
        <v>532</v>
      </c>
      <c r="B67" s="456" t="s">
        <v>527</v>
      </c>
      <c r="C67" s="456" t="s">
        <v>526</v>
      </c>
      <c r="D67" s="456" t="s">
        <v>525</v>
      </c>
      <c r="E67" s="455"/>
      <c r="F67" s="456">
        <v>196.69</v>
      </c>
      <c r="G67" s="455"/>
      <c r="H67" s="455"/>
      <c r="I67" s="455"/>
      <c r="J67" s="455"/>
      <c r="K67" s="455"/>
      <c r="L67" s="455"/>
      <c r="M67" s="455"/>
    </row>
    <row r="68" spans="1:13" ht="51">
      <c r="A68" s="457" t="s">
        <v>531</v>
      </c>
      <c r="B68" s="456" t="s">
        <v>527</v>
      </c>
      <c r="C68" s="456" t="s">
        <v>526</v>
      </c>
      <c r="D68" s="456" t="s">
        <v>525</v>
      </c>
      <c r="E68" s="455"/>
      <c r="F68" s="456">
        <v>411.64</v>
      </c>
      <c r="G68" s="455"/>
      <c r="H68" s="455"/>
      <c r="I68" s="455"/>
      <c r="J68" s="455"/>
      <c r="K68" s="455"/>
      <c r="L68" s="455"/>
      <c r="M68" s="455"/>
    </row>
    <row r="69" spans="1:13" ht="51">
      <c r="A69" s="457" t="s">
        <v>528</v>
      </c>
      <c r="B69" s="456" t="s">
        <v>530</v>
      </c>
      <c r="C69" s="456" t="s">
        <v>529</v>
      </c>
      <c r="D69" s="456" t="s">
        <v>238</v>
      </c>
      <c r="E69" s="455"/>
      <c r="F69" s="456">
        <v>284.56</v>
      </c>
      <c r="G69" s="455"/>
      <c r="H69" s="455"/>
      <c r="I69" s="455"/>
      <c r="J69" s="455"/>
      <c r="K69" s="455"/>
      <c r="L69" s="455"/>
      <c r="M69" s="455"/>
    </row>
    <row r="70" spans="1:13" ht="51">
      <c r="A70" s="457" t="s">
        <v>528</v>
      </c>
      <c r="B70" s="456" t="s">
        <v>527</v>
      </c>
      <c r="C70" s="456" t="s">
        <v>526</v>
      </c>
      <c r="D70" s="456" t="s">
        <v>525</v>
      </c>
      <c r="E70" s="455"/>
      <c r="F70" s="456">
        <v>281.05</v>
      </c>
      <c r="G70" s="455"/>
      <c r="H70" s="455"/>
      <c r="I70" s="455"/>
      <c r="J70" s="455"/>
      <c r="K70" s="455"/>
      <c r="L70" s="455"/>
      <c r="M70" s="455"/>
    </row>
    <row r="71" spans="1:13" ht="16">
      <c r="A71" s="351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</row>
    <row r="72" spans="1:13" ht="16">
      <c r="A72" s="351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</row>
    <row r="73" spans="1:13" ht="17">
      <c r="A73" s="358"/>
      <c r="B73" s="454"/>
      <c r="C73" s="454"/>
      <c r="D73" s="454" t="s">
        <v>373</v>
      </c>
      <c r="E73" s="454"/>
      <c r="F73" s="454" t="s">
        <v>373</v>
      </c>
      <c r="G73" s="453" t="s">
        <v>373</v>
      </c>
      <c r="H73" s="453"/>
      <c r="I73" s="453"/>
      <c r="J73" s="453"/>
      <c r="K73" s="453"/>
      <c r="L73" s="453"/>
      <c r="M73" s="453"/>
    </row>
    <row r="74" spans="1:13" ht="17">
      <c r="A74" s="452" t="s">
        <v>229</v>
      </c>
      <c r="B74" s="445"/>
      <c r="C74" s="445"/>
      <c r="D74" s="445"/>
      <c r="E74" s="445"/>
      <c r="F74" s="445"/>
      <c r="G74" s="445"/>
      <c r="H74" s="445"/>
      <c r="I74" s="445"/>
      <c r="J74" s="445"/>
      <c r="K74" s="445"/>
      <c r="L74" s="445"/>
      <c r="M74" s="445"/>
    </row>
    <row r="75" spans="1:13" ht="16">
      <c r="A75" s="524" t="s">
        <v>228</v>
      </c>
      <c r="B75" s="526" t="s">
        <v>227</v>
      </c>
      <c r="C75" s="526" t="s">
        <v>226</v>
      </c>
      <c r="D75" s="527" t="s">
        <v>225</v>
      </c>
      <c r="E75" s="513"/>
      <c r="F75" s="514"/>
      <c r="G75" s="512" t="s">
        <v>524</v>
      </c>
      <c r="H75" s="513"/>
      <c r="I75" s="513"/>
      <c r="J75" s="514"/>
      <c r="K75" s="451"/>
      <c r="L75" s="451"/>
      <c r="M75" s="451"/>
    </row>
    <row r="76" spans="1:13" ht="51">
      <c r="A76" s="525"/>
      <c r="B76" s="525"/>
      <c r="C76" s="525"/>
      <c r="D76" s="450" t="s">
        <v>221</v>
      </c>
      <c r="E76" s="449" t="s">
        <v>223</v>
      </c>
      <c r="F76" s="448" t="s">
        <v>222</v>
      </c>
      <c r="G76" s="447" t="s">
        <v>523</v>
      </c>
      <c r="H76" s="447" t="s">
        <v>522</v>
      </c>
      <c r="I76" s="447" t="s">
        <v>521</v>
      </c>
      <c r="J76" s="447" t="s">
        <v>520</v>
      </c>
      <c r="K76" s="446"/>
      <c r="L76" s="445"/>
      <c r="M76" s="445"/>
    </row>
    <row r="77" spans="1:13" ht="68">
      <c r="A77" s="443" t="s">
        <v>519</v>
      </c>
      <c r="B77" s="443" t="s">
        <v>518</v>
      </c>
      <c r="C77" s="443" t="s">
        <v>517</v>
      </c>
      <c r="D77" s="421"/>
      <c r="E77" s="421"/>
      <c r="F77" s="421"/>
      <c r="G77" s="443">
        <v>0.5</v>
      </c>
      <c r="H77" s="443">
        <v>0.37</v>
      </c>
      <c r="I77" s="443">
        <v>0.17</v>
      </c>
      <c r="J77" s="443">
        <v>0.11</v>
      </c>
      <c r="K77" s="421"/>
      <c r="L77" s="420"/>
      <c r="M77" s="420"/>
    </row>
    <row r="78" spans="1:13" ht="15.75" customHeight="1">
      <c r="A78" s="421"/>
      <c r="B78" s="421"/>
      <c r="C78" s="421"/>
      <c r="D78" s="421"/>
      <c r="E78" s="421"/>
      <c r="F78" s="421"/>
      <c r="G78" s="421"/>
      <c r="H78" s="421"/>
      <c r="I78" s="421"/>
      <c r="J78" s="421"/>
      <c r="K78" s="421"/>
      <c r="L78" s="420"/>
      <c r="M78" s="420"/>
    </row>
    <row r="79" spans="1:13" ht="68">
      <c r="A79" s="421"/>
      <c r="B79" s="421"/>
      <c r="C79" s="421"/>
      <c r="D79" s="421"/>
      <c r="E79" s="421"/>
      <c r="F79" s="421"/>
      <c r="G79" s="444" t="s">
        <v>516</v>
      </c>
      <c r="H79" s="444" t="s">
        <v>515</v>
      </c>
      <c r="I79" s="421"/>
      <c r="J79" s="421"/>
      <c r="K79" s="421"/>
      <c r="L79" s="420"/>
      <c r="M79" s="420"/>
    </row>
    <row r="80" spans="1:13" ht="34">
      <c r="A80" s="443" t="s">
        <v>514</v>
      </c>
      <c r="B80" s="443" t="s">
        <v>512</v>
      </c>
      <c r="C80" s="443" t="s">
        <v>511</v>
      </c>
      <c r="D80" s="443">
        <v>346</v>
      </c>
      <c r="E80" s="443">
        <v>0.41</v>
      </c>
      <c r="F80" s="443">
        <v>39</v>
      </c>
      <c r="G80" s="443">
        <v>7.8E-2</v>
      </c>
      <c r="H80" s="443">
        <v>0.22</v>
      </c>
      <c r="I80" s="421"/>
      <c r="J80" s="421"/>
      <c r="K80" s="421"/>
      <c r="L80" s="420"/>
      <c r="M80" s="420"/>
    </row>
    <row r="81" spans="1:13" ht="34">
      <c r="A81" s="443" t="s">
        <v>513</v>
      </c>
      <c r="B81" s="443" t="s">
        <v>512</v>
      </c>
      <c r="C81" s="443" t="s">
        <v>511</v>
      </c>
      <c r="D81" s="443">
        <v>236</v>
      </c>
      <c r="E81" s="443">
        <v>0.39</v>
      </c>
      <c r="F81" s="443">
        <v>37</v>
      </c>
      <c r="G81" s="443">
        <v>0.22</v>
      </c>
      <c r="H81" s="443">
        <v>0.23</v>
      </c>
      <c r="I81" s="421"/>
      <c r="J81" s="421"/>
      <c r="K81" s="421"/>
      <c r="L81" s="420"/>
      <c r="M81" s="420"/>
    </row>
    <row r="82" spans="1:13" ht="15.75" customHeight="1">
      <c r="A82" s="421"/>
      <c r="B82" s="421"/>
      <c r="C82" s="421"/>
      <c r="D82" s="421"/>
      <c r="E82" s="421"/>
      <c r="F82" s="421"/>
      <c r="G82" s="421"/>
      <c r="H82" s="421"/>
      <c r="I82" s="421"/>
      <c r="J82" s="421"/>
      <c r="K82" s="421"/>
      <c r="L82" s="420"/>
      <c r="M82" s="420"/>
    </row>
    <row r="83" spans="1:13" ht="15.75" customHeight="1">
      <c r="A83" s="421"/>
      <c r="B83" s="421"/>
      <c r="C83" s="421"/>
      <c r="D83" s="421"/>
      <c r="E83" s="421"/>
      <c r="F83" s="421"/>
      <c r="G83" s="421"/>
      <c r="H83" s="421"/>
      <c r="I83" s="421"/>
      <c r="J83" s="421"/>
      <c r="K83" s="421"/>
      <c r="L83" s="420"/>
      <c r="M83" s="420"/>
    </row>
    <row r="84" spans="1:13" ht="15.75" customHeight="1">
      <c r="A84" s="421"/>
      <c r="B84" s="421"/>
      <c r="C84" s="421"/>
      <c r="D84" s="421"/>
      <c r="E84" s="421"/>
      <c r="F84" s="421"/>
      <c r="G84" s="421"/>
      <c r="H84" s="421"/>
      <c r="I84" s="421"/>
      <c r="J84" s="421"/>
      <c r="K84" s="421"/>
      <c r="L84" s="420"/>
      <c r="M84" s="420"/>
    </row>
    <row r="85" spans="1:13" ht="15.75" customHeight="1">
      <c r="A85" s="421"/>
      <c r="B85" s="421"/>
      <c r="C85" s="421"/>
      <c r="D85" s="421"/>
      <c r="E85" s="421"/>
      <c r="F85" s="421"/>
      <c r="G85" s="421"/>
      <c r="H85" s="421"/>
      <c r="I85" s="421"/>
      <c r="J85" s="421"/>
      <c r="K85" s="421"/>
      <c r="L85" s="420"/>
      <c r="M85" s="420"/>
    </row>
    <row r="86" spans="1:13" ht="15.75" customHeight="1">
      <c r="A86" s="420"/>
      <c r="B86" s="420"/>
      <c r="C86" s="420"/>
      <c r="D86" s="420"/>
      <c r="E86" s="420"/>
      <c r="F86" s="420"/>
      <c r="G86" s="420"/>
      <c r="H86" s="420"/>
      <c r="I86" s="420"/>
      <c r="J86" s="420"/>
      <c r="K86" s="420"/>
      <c r="L86" s="420"/>
      <c r="M86" s="420"/>
    </row>
    <row r="87" spans="1:13" ht="15.75" customHeight="1"/>
    <row r="88" spans="1:13" ht="15.75" customHeight="1"/>
    <row r="89" spans="1:13" ht="15.75" customHeight="1"/>
    <row r="90" spans="1:13" ht="15.75" customHeight="1"/>
    <row r="91" spans="1:13" ht="15.75" customHeight="1"/>
    <row r="92" spans="1:13" ht="15.75" customHeight="1"/>
    <row r="93" spans="1:13" ht="15.75" customHeight="1"/>
    <row r="94" spans="1:13" ht="15.75" customHeight="1"/>
    <row r="95" spans="1:13" ht="15.75" customHeight="1"/>
    <row r="96" spans="1:1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2">
    <mergeCell ref="G75:J75"/>
    <mergeCell ref="F1:I1"/>
    <mergeCell ref="J1:M1"/>
    <mergeCell ref="A1:A2"/>
    <mergeCell ref="B1:B2"/>
    <mergeCell ref="C1:C2"/>
    <mergeCell ref="D1:D2"/>
    <mergeCell ref="E1:E2"/>
    <mergeCell ref="A75:A76"/>
    <mergeCell ref="B75:B76"/>
    <mergeCell ref="C75:C76"/>
    <mergeCell ref="D75:F75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B4C9-1039-B540-8B35-89DC233F3773}">
  <dimension ref="A1:Q1322"/>
  <sheetViews>
    <sheetView workbookViewId="0">
      <pane ySplit="2" topLeftCell="A3" activePane="bottomLeft" state="frozen"/>
      <selection pane="bottomLeft" activeCell="D107" sqref="D107"/>
    </sheetView>
  </sheetViews>
  <sheetFormatPr baseColWidth="10" defaultColWidth="11.28515625" defaultRowHeight="15" customHeight="1"/>
  <cols>
    <col min="1" max="1" width="30.42578125" style="8" customWidth="1"/>
    <col min="2" max="4" width="15.7109375" style="8" customWidth="1"/>
    <col min="5" max="5" width="20.42578125" style="8" customWidth="1"/>
    <col min="6" max="6" width="15" style="8" customWidth="1"/>
    <col min="7" max="25" width="10.5703125" style="8" customWidth="1"/>
    <col min="26" max="26" width="11.28515625" style="8" customWidth="1"/>
    <col min="27" max="16384" width="11.28515625" style="8"/>
  </cols>
  <sheetData>
    <row r="1" spans="1:16" ht="15.75" customHeight="1" thickBot="1">
      <c r="A1" s="519" t="s">
        <v>228</v>
      </c>
      <c r="B1" s="521" t="s">
        <v>227</v>
      </c>
      <c r="C1" s="521" t="s">
        <v>510</v>
      </c>
      <c r="D1" s="522" t="s">
        <v>509</v>
      </c>
      <c r="E1" s="521" t="s">
        <v>226</v>
      </c>
      <c r="F1" s="523" t="s">
        <v>508</v>
      </c>
      <c r="G1" s="515" t="s">
        <v>507</v>
      </c>
      <c r="H1" s="529"/>
      <c r="I1" s="529"/>
      <c r="J1" s="529"/>
      <c r="K1" s="530"/>
      <c r="L1" s="518" t="s">
        <v>506</v>
      </c>
      <c r="M1" s="531"/>
      <c r="N1" s="531"/>
      <c r="O1" s="531"/>
    </row>
    <row r="2" spans="1:16" ht="15.75" customHeight="1" thickBot="1">
      <c r="A2" s="536"/>
      <c r="B2" s="528"/>
      <c r="C2" s="528"/>
      <c r="D2" s="537"/>
      <c r="E2" s="528"/>
      <c r="F2" s="520"/>
      <c r="G2" s="441" t="s">
        <v>504</v>
      </c>
      <c r="H2" s="442" t="s">
        <v>503</v>
      </c>
      <c r="I2" s="441" t="s">
        <v>502</v>
      </c>
      <c r="J2" s="440" t="s">
        <v>501</v>
      </c>
      <c r="K2" s="440" t="s">
        <v>505</v>
      </c>
      <c r="L2" s="441" t="s">
        <v>504</v>
      </c>
      <c r="M2" s="442" t="s">
        <v>503</v>
      </c>
      <c r="N2" s="441" t="s">
        <v>502</v>
      </c>
      <c r="O2" s="440" t="s">
        <v>501</v>
      </c>
      <c r="P2" s="440" t="s">
        <v>153</v>
      </c>
    </row>
    <row r="3" spans="1:16" ht="15.75" customHeight="1">
      <c r="A3" s="439" t="s">
        <v>500</v>
      </c>
      <c r="B3" s="437"/>
      <c r="C3" s="437"/>
      <c r="D3" s="437"/>
      <c r="E3" s="437"/>
      <c r="F3" s="438"/>
      <c r="G3" s="437"/>
      <c r="H3" s="437"/>
      <c r="I3" s="437"/>
      <c r="J3" s="437"/>
      <c r="K3" s="437"/>
      <c r="L3" s="437"/>
      <c r="M3" s="437"/>
      <c r="N3" s="437"/>
      <c r="O3" s="437"/>
      <c r="P3" s="437"/>
    </row>
    <row r="4" spans="1:16" ht="15.75" customHeight="1">
      <c r="A4" s="436" t="s">
        <v>154</v>
      </c>
      <c r="B4" s="432"/>
      <c r="C4" s="432"/>
      <c r="D4" s="432"/>
      <c r="E4" s="432"/>
      <c r="F4" s="435"/>
      <c r="G4" s="432"/>
      <c r="H4" s="432"/>
      <c r="I4" s="432"/>
      <c r="J4" s="432"/>
      <c r="K4" s="432"/>
      <c r="L4" s="432"/>
      <c r="M4" s="432"/>
      <c r="N4" s="432"/>
      <c r="O4" s="432"/>
      <c r="P4" s="432"/>
    </row>
    <row r="5" spans="1:16" ht="15.75" customHeight="1">
      <c r="A5" s="336" t="s">
        <v>499</v>
      </c>
      <c r="B5" s="336" t="s">
        <v>419</v>
      </c>
      <c r="C5" s="336" t="s">
        <v>418</v>
      </c>
      <c r="D5" s="336" t="s">
        <v>498</v>
      </c>
      <c r="E5" s="336" t="s">
        <v>410</v>
      </c>
      <c r="F5" s="336" t="s">
        <v>497</v>
      </c>
      <c r="G5" s="334"/>
      <c r="H5" s="334"/>
      <c r="I5" s="334"/>
      <c r="J5" s="334"/>
      <c r="K5" s="334"/>
      <c r="L5" s="334"/>
      <c r="M5" s="334"/>
      <c r="N5" s="334"/>
      <c r="O5" s="334"/>
      <c r="P5" s="334"/>
    </row>
    <row r="6" spans="1:16" ht="15.75" customHeight="1">
      <c r="A6" s="336" t="s">
        <v>496</v>
      </c>
      <c r="B6" s="336" t="s">
        <v>378</v>
      </c>
      <c r="C6" s="336" t="s">
        <v>377</v>
      </c>
      <c r="D6" s="336"/>
      <c r="E6" s="336"/>
      <c r="F6" s="336">
        <v>0.161</v>
      </c>
      <c r="G6" s="334"/>
      <c r="H6" s="334"/>
      <c r="I6" s="334"/>
      <c r="J6" s="334"/>
      <c r="K6" s="334"/>
      <c r="L6" s="334"/>
      <c r="M6" s="334"/>
      <c r="N6" s="334"/>
      <c r="O6" s="334"/>
      <c r="P6" s="334"/>
    </row>
    <row r="7" spans="1:16" ht="15.75" customHeight="1">
      <c r="A7" s="336" t="s">
        <v>495</v>
      </c>
      <c r="B7" s="336" t="s">
        <v>494</v>
      </c>
      <c r="C7" s="336" t="s">
        <v>412</v>
      </c>
      <c r="D7" s="334">
        <v>191</v>
      </c>
      <c r="E7" s="336" t="s">
        <v>410</v>
      </c>
      <c r="F7" s="334">
        <v>0.35599999999999998</v>
      </c>
      <c r="G7" s="334"/>
      <c r="H7" s="334"/>
      <c r="I7" s="334"/>
      <c r="J7" s="334"/>
      <c r="K7" s="334"/>
      <c r="L7" s="334"/>
      <c r="M7" s="334"/>
      <c r="N7" s="334"/>
      <c r="O7" s="334"/>
      <c r="P7" s="334"/>
    </row>
    <row r="8" spans="1:16" ht="15.75" customHeight="1">
      <c r="A8" s="336" t="s">
        <v>493</v>
      </c>
      <c r="B8" s="336" t="s">
        <v>492</v>
      </c>
      <c r="C8" s="336" t="s">
        <v>491</v>
      </c>
      <c r="D8" s="334">
        <v>191</v>
      </c>
      <c r="E8" s="336" t="s">
        <v>410</v>
      </c>
      <c r="F8" s="334">
        <v>6.8000000000000005E-2</v>
      </c>
      <c r="G8" s="334"/>
      <c r="H8" s="334"/>
      <c r="I8" s="334"/>
      <c r="J8" s="334"/>
      <c r="K8" s="334"/>
      <c r="L8" s="334"/>
      <c r="M8" s="334"/>
      <c r="N8" s="334"/>
      <c r="O8" s="334"/>
      <c r="P8" s="334"/>
    </row>
    <row r="9" spans="1:16" ht="15.75" customHeight="1">
      <c r="A9" s="336" t="s">
        <v>490</v>
      </c>
      <c r="B9" s="336" t="s">
        <v>489</v>
      </c>
      <c r="C9" s="336" t="s">
        <v>488</v>
      </c>
      <c r="D9" s="334">
        <v>191</v>
      </c>
      <c r="E9" s="336" t="s">
        <v>410</v>
      </c>
      <c r="F9" s="334">
        <v>0.16800000000000001</v>
      </c>
      <c r="G9" s="334"/>
      <c r="H9" s="334"/>
      <c r="I9" s="334"/>
      <c r="J9" s="334"/>
      <c r="K9" s="334"/>
      <c r="L9" s="334"/>
      <c r="M9" s="334"/>
      <c r="N9" s="334"/>
      <c r="O9" s="334"/>
      <c r="P9" s="334"/>
    </row>
    <row r="10" spans="1:16" ht="15.75" customHeight="1">
      <c r="A10" s="336"/>
      <c r="B10" s="336" t="s">
        <v>413</v>
      </c>
      <c r="C10" s="336" t="s">
        <v>412</v>
      </c>
      <c r="D10" s="334">
        <v>4731</v>
      </c>
      <c r="E10" s="336" t="s">
        <v>375</v>
      </c>
      <c r="F10" s="334">
        <v>7.0999999999999994E-2</v>
      </c>
      <c r="G10" s="334"/>
      <c r="H10" s="334"/>
      <c r="I10" s="334"/>
      <c r="J10" s="334"/>
      <c r="K10" s="334"/>
      <c r="L10" s="334"/>
      <c r="M10" s="334"/>
      <c r="N10" s="334"/>
      <c r="O10" s="334"/>
      <c r="P10" s="334"/>
    </row>
    <row r="11" spans="1:16" ht="15.75" customHeight="1">
      <c r="A11" s="336" t="s">
        <v>487</v>
      </c>
      <c r="B11" s="336" t="s">
        <v>486</v>
      </c>
      <c r="C11" s="336" t="s">
        <v>485</v>
      </c>
      <c r="D11" s="334">
        <v>191</v>
      </c>
      <c r="E11" s="336" t="s">
        <v>410</v>
      </c>
      <c r="F11" s="334">
        <v>2.5999999999999999E-2</v>
      </c>
      <c r="G11" s="334"/>
      <c r="H11" s="334"/>
      <c r="I11" s="334"/>
      <c r="J11" s="334"/>
      <c r="K11" s="334"/>
      <c r="L11" s="334"/>
      <c r="M11" s="334"/>
      <c r="N11" s="334"/>
      <c r="O11" s="334"/>
      <c r="P11" s="334"/>
    </row>
    <row r="12" spans="1:16" ht="15.75" customHeight="1">
      <c r="A12" s="336" t="s">
        <v>402</v>
      </c>
      <c r="B12" s="336" t="s">
        <v>484</v>
      </c>
      <c r="C12" s="336" t="s">
        <v>483</v>
      </c>
      <c r="D12" s="334">
        <v>191</v>
      </c>
      <c r="E12" s="336" t="s">
        <v>410</v>
      </c>
      <c r="F12" s="334">
        <v>0.17299999999999999</v>
      </c>
      <c r="G12" s="334"/>
      <c r="H12" s="334"/>
      <c r="I12" s="334"/>
      <c r="J12" s="334"/>
      <c r="K12" s="334"/>
      <c r="L12" s="334"/>
      <c r="M12" s="334"/>
      <c r="N12" s="334"/>
      <c r="O12" s="334"/>
      <c r="P12" s="334"/>
    </row>
    <row r="13" spans="1:16" ht="15.75" customHeight="1">
      <c r="A13" s="336"/>
      <c r="B13" s="336" t="s">
        <v>413</v>
      </c>
      <c r="C13" s="336" t="s">
        <v>412</v>
      </c>
      <c r="D13" s="334">
        <v>4731</v>
      </c>
      <c r="E13" s="336" t="s">
        <v>375</v>
      </c>
      <c r="F13" s="336" t="s">
        <v>482</v>
      </c>
      <c r="G13" s="334"/>
      <c r="H13" s="334"/>
      <c r="I13" s="334"/>
      <c r="J13" s="334"/>
      <c r="K13" s="334"/>
      <c r="L13" s="334"/>
      <c r="M13" s="334"/>
      <c r="N13" s="334"/>
      <c r="O13" s="334"/>
      <c r="P13" s="334"/>
    </row>
    <row r="14" spans="1:16" ht="15.75" customHeight="1">
      <c r="A14" s="336" t="s">
        <v>481</v>
      </c>
      <c r="B14" s="336" t="s">
        <v>480</v>
      </c>
      <c r="C14" s="336" t="s">
        <v>479</v>
      </c>
      <c r="D14" s="334">
        <v>191</v>
      </c>
      <c r="E14" s="336" t="s">
        <v>410</v>
      </c>
      <c r="F14" s="334">
        <v>1.2999999999999999E-2</v>
      </c>
      <c r="G14" s="334"/>
      <c r="H14" s="334"/>
      <c r="I14" s="334"/>
      <c r="J14" s="334"/>
      <c r="K14" s="334"/>
      <c r="L14" s="334"/>
      <c r="M14" s="334"/>
      <c r="N14" s="334"/>
      <c r="O14" s="334"/>
      <c r="P14" s="334"/>
    </row>
    <row r="15" spans="1:16" ht="15.75" customHeight="1">
      <c r="A15" s="336" t="s">
        <v>478</v>
      </c>
      <c r="B15" s="336" t="s">
        <v>477</v>
      </c>
      <c r="C15" s="336" t="s">
        <v>476</v>
      </c>
      <c r="D15" s="334">
        <v>191</v>
      </c>
      <c r="E15" s="336" t="s">
        <v>410</v>
      </c>
      <c r="F15" s="334">
        <v>4.7E-2</v>
      </c>
      <c r="G15" s="334"/>
      <c r="H15" s="334"/>
      <c r="I15" s="334"/>
      <c r="J15" s="334"/>
      <c r="K15" s="334"/>
      <c r="L15" s="334"/>
      <c r="M15" s="334"/>
      <c r="N15" s="334"/>
      <c r="O15" s="334"/>
      <c r="P15" s="334"/>
    </row>
    <row r="16" spans="1:16" ht="15.75" customHeight="1">
      <c r="A16" s="336" t="s">
        <v>475</v>
      </c>
      <c r="B16" s="336" t="s">
        <v>474</v>
      </c>
      <c r="C16" s="336" t="s">
        <v>473</v>
      </c>
      <c r="D16" s="334">
        <v>192</v>
      </c>
      <c r="E16" s="336" t="s">
        <v>410</v>
      </c>
      <c r="F16" s="334">
        <v>2.5999999999999999E-2</v>
      </c>
      <c r="G16" s="334"/>
      <c r="H16" s="334"/>
      <c r="I16" s="334"/>
      <c r="J16" s="334"/>
      <c r="K16" s="334"/>
      <c r="L16" s="334"/>
      <c r="M16" s="334"/>
      <c r="N16" s="334"/>
      <c r="O16" s="334"/>
      <c r="P16" s="334"/>
    </row>
    <row r="17" spans="1:16" ht="15.75" customHeight="1">
      <c r="A17" s="336" t="s">
        <v>472</v>
      </c>
      <c r="B17" s="336" t="s">
        <v>471</v>
      </c>
      <c r="C17" s="336" t="s">
        <v>470</v>
      </c>
      <c r="D17" s="334">
        <v>193</v>
      </c>
      <c r="E17" s="336" t="s">
        <v>410</v>
      </c>
      <c r="F17" s="334">
        <v>0.01</v>
      </c>
      <c r="G17" s="334"/>
      <c r="H17" s="334"/>
      <c r="I17" s="334"/>
      <c r="J17" s="334"/>
      <c r="K17" s="334"/>
      <c r="L17" s="334"/>
      <c r="M17" s="334"/>
      <c r="N17" s="334"/>
      <c r="O17" s="334"/>
      <c r="P17" s="334"/>
    </row>
    <row r="18" spans="1:16" ht="15.75" customHeight="1">
      <c r="A18" s="433" t="s">
        <v>469</v>
      </c>
      <c r="B18" s="336" t="s">
        <v>413</v>
      </c>
      <c r="C18" s="336" t="s">
        <v>412</v>
      </c>
      <c r="D18" s="334">
        <v>4731</v>
      </c>
      <c r="E18" s="336" t="s">
        <v>375</v>
      </c>
      <c r="F18" s="434">
        <v>0.34799999999999998</v>
      </c>
      <c r="G18" s="433"/>
      <c r="H18" s="433"/>
      <c r="I18" s="433"/>
      <c r="J18" s="433"/>
      <c r="K18" s="433"/>
      <c r="L18" s="433"/>
      <c r="M18" s="433"/>
      <c r="N18" s="433"/>
      <c r="O18" s="433"/>
      <c r="P18" s="433"/>
    </row>
    <row r="19" spans="1:16" ht="15.75" customHeight="1">
      <c r="A19" s="420"/>
      <c r="B19" s="420" t="s">
        <v>399</v>
      </c>
      <c r="C19" s="420" t="s">
        <v>398</v>
      </c>
      <c r="D19" s="420"/>
      <c r="E19" s="420" t="s">
        <v>397</v>
      </c>
      <c r="F19" s="421" t="s">
        <v>468</v>
      </c>
      <c r="G19" s="420"/>
      <c r="H19" s="420"/>
      <c r="I19" s="420"/>
      <c r="J19" s="420"/>
      <c r="K19" s="420"/>
      <c r="L19" s="420"/>
      <c r="M19" s="420"/>
      <c r="N19" s="420"/>
      <c r="O19" s="420"/>
      <c r="P19" s="420"/>
    </row>
    <row r="20" spans="1:16" ht="15.75" customHeight="1">
      <c r="A20" s="420"/>
      <c r="B20" s="420"/>
      <c r="C20" s="420"/>
      <c r="D20" s="420"/>
      <c r="E20" s="420"/>
      <c r="F20" s="421"/>
      <c r="G20" s="420"/>
      <c r="H20" s="420"/>
      <c r="I20" s="420"/>
      <c r="J20" s="420"/>
      <c r="K20" s="420"/>
      <c r="L20" s="420"/>
      <c r="M20" s="420"/>
      <c r="N20" s="420"/>
      <c r="O20" s="420"/>
      <c r="P20" s="420"/>
    </row>
    <row r="21" spans="1:16" ht="15.75" customHeight="1">
      <c r="A21" s="422" t="s">
        <v>467</v>
      </c>
      <c r="B21" s="432"/>
      <c r="C21" s="432"/>
      <c r="D21" s="432"/>
      <c r="E21" s="420"/>
      <c r="F21" s="421"/>
      <c r="G21" s="420"/>
      <c r="H21" s="420"/>
      <c r="I21" s="420"/>
      <c r="J21" s="420"/>
      <c r="K21" s="420"/>
      <c r="L21" s="420"/>
      <c r="M21" s="420"/>
      <c r="N21" s="420"/>
      <c r="O21" s="420"/>
      <c r="P21" s="420"/>
    </row>
    <row r="22" spans="1:16" ht="15.75" customHeight="1">
      <c r="A22" s="431"/>
      <c r="B22" s="429"/>
      <c r="C22" s="429"/>
      <c r="D22" s="429"/>
      <c r="E22" s="428"/>
      <c r="F22" s="421"/>
      <c r="G22" s="420"/>
      <c r="H22" s="420"/>
      <c r="I22" s="420"/>
      <c r="J22" s="420"/>
      <c r="K22" s="420"/>
      <c r="L22" s="420"/>
      <c r="M22" s="420"/>
      <c r="N22" s="420"/>
      <c r="O22" s="420"/>
      <c r="P22" s="420"/>
    </row>
    <row r="23" spans="1:16" ht="15.75" customHeight="1">
      <c r="A23" s="430" t="s">
        <v>466</v>
      </c>
      <c r="B23" s="429"/>
      <c r="C23" s="429"/>
      <c r="D23" s="429"/>
      <c r="E23" s="428"/>
      <c r="F23" s="421"/>
      <c r="G23" s="420"/>
      <c r="H23" s="420"/>
      <c r="I23" s="420"/>
      <c r="J23" s="420"/>
      <c r="K23" s="420"/>
      <c r="L23" s="420"/>
      <c r="M23" s="420"/>
      <c r="N23" s="420"/>
      <c r="O23" s="420"/>
      <c r="P23" s="420"/>
    </row>
    <row r="24" spans="1:16" ht="15.75" customHeight="1">
      <c r="A24" s="431"/>
      <c r="B24" s="429" t="s">
        <v>461</v>
      </c>
      <c r="C24" s="429">
        <v>2016</v>
      </c>
      <c r="D24" s="429">
        <v>181</v>
      </c>
      <c r="E24" s="428" t="s">
        <v>460</v>
      </c>
      <c r="F24" s="421">
        <v>0.26800000000000002</v>
      </c>
      <c r="G24" s="420"/>
      <c r="H24" s="420"/>
      <c r="I24" s="420"/>
      <c r="J24" s="420"/>
      <c r="K24" s="420"/>
      <c r="L24" s="420"/>
      <c r="M24" s="420"/>
      <c r="N24" s="420"/>
      <c r="O24" s="420"/>
      <c r="P24" s="420"/>
    </row>
    <row r="25" spans="1:16" ht="15.75" customHeight="1">
      <c r="A25" s="431"/>
      <c r="B25" s="429" t="s">
        <v>459</v>
      </c>
      <c r="C25" s="429">
        <v>2017</v>
      </c>
      <c r="D25" s="429">
        <v>5365</v>
      </c>
      <c r="E25" s="428" t="s">
        <v>458</v>
      </c>
      <c r="F25" s="421">
        <v>0.11899999999999999</v>
      </c>
      <c r="G25" s="420"/>
      <c r="H25" s="420"/>
      <c r="I25" s="420"/>
      <c r="J25" s="420"/>
      <c r="K25" s="420"/>
      <c r="L25" s="420"/>
      <c r="M25" s="420"/>
      <c r="N25" s="420"/>
      <c r="O25" s="420"/>
      <c r="P25" s="420"/>
    </row>
    <row r="26" spans="1:16" ht="15.75" customHeight="1">
      <c r="A26" s="430" t="s">
        <v>465</v>
      </c>
      <c r="B26" s="424"/>
      <c r="C26" s="424"/>
      <c r="D26" s="424"/>
      <c r="E26" s="428"/>
      <c r="F26" s="421"/>
      <c r="G26" s="420"/>
      <c r="H26" s="420"/>
      <c r="I26" s="420"/>
      <c r="J26" s="420"/>
      <c r="K26" s="420"/>
      <c r="L26" s="420"/>
      <c r="M26" s="420"/>
      <c r="N26" s="420"/>
      <c r="O26" s="420"/>
      <c r="P26" s="420"/>
    </row>
    <row r="27" spans="1:16" ht="15.75" customHeight="1">
      <c r="A27" s="420"/>
      <c r="B27" s="424" t="s">
        <v>427</v>
      </c>
      <c r="C27" s="423"/>
      <c r="D27" s="423" t="s">
        <v>463</v>
      </c>
      <c r="E27" s="420" t="s">
        <v>462</v>
      </c>
      <c r="F27" s="421">
        <v>0.53200000000000003</v>
      </c>
      <c r="G27" s="420"/>
      <c r="H27" s="420"/>
      <c r="I27" s="420"/>
      <c r="J27" s="420"/>
      <c r="K27" s="420"/>
      <c r="L27" s="420"/>
      <c r="M27" s="420"/>
      <c r="N27" s="420"/>
      <c r="O27" s="420"/>
      <c r="P27" s="420"/>
    </row>
    <row r="28" spans="1:16" ht="15.75" customHeight="1">
      <c r="A28" s="420"/>
      <c r="B28" s="429" t="s">
        <v>461</v>
      </c>
      <c r="C28" s="429">
        <v>2016</v>
      </c>
      <c r="D28" s="429">
        <v>181</v>
      </c>
      <c r="E28" s="428" t="s">
        <v>460</v>
      </c>
      <c r="F28" s="421">
        <v>0.27400000000000002</v>
      </c>
      <c r="G28" s="420"/>
      <c r="H28" s="420"/>
      <c r="I28" s="420"/>
      <c r="J28" s="420"/>
      <c r="K28" s="420"/>
      <c r="L28" s="420"/>
      <c r="M28" s="420"/>
      <c r="N28" s="420"/>
      <c r="O28" s="420"/>
      <c r="P28" s="420"/>
    </row>
    <row r="29" spans="1:16" ht="15.75" customHeight="1">
      <c r="A29" s="420"/>
      <c r="B29" s="429" t="s">
        <v>459</v>
      </c>
      <c r="C29" s="429">
        <v>2017</v>
      </c>
      <c r="D29" s="429">
        <v>5365</v>
      </c>
      <c r="E29" s="428" t="s">
        <v>458</v>
      </c>
      <c r="F29" s="421">
        <v>0.28499999999999998</v>
      </c>
      <c r="G29" s="420"/>
      <c r="H29" s="420"/>
      <c r="I29" s="420"/>
      <c r="J29" s="420"/>
      <c r="K29" s="420"/>
      <c r="L29" s="420"/>
      <c r="M29" s="420"/>
      <c r="N29" s="420"/>
      <c r="O29" s="420"/>
      <c r="P29" s="420"/>
    </row>
    <row r="30" spans="1:16" ht="15.75" customHeight="1">
      <c r="A30" s="420"/>
      <c r="B30" s="424" t="s">
        <v>457</v>
      </c>
      <c r="C30" s="423"/>
      <c r="D30" s="423"/>
      <c r="E30" s="420" t="s">
        <v>456</v>
      </c>
      <c r="F30" s="421">
        <v>0.13</v>
      </c>
      <c r="G30" s="420"/>
      <c r="H30" s="420"/>
      <c r="I30" s="420"/>
      <c r="J30" s="420"/>
      <c r="K30" s="420"/>
      <c r="L30" s="420"/>
      <c r="M30" s="420"/>
      <c r="N30" s="420"/>
      <c r="O30" s="420"/>
      <c r="P30" s="420"/>
    </row>
    <row r="31" spans="1:16" ht="15.75" customHeight="1">
      <c r="A31" s="420"/>
      <c r="B31" s="424"/>
      <c r="C31" s="423"/>
      <c r="D31" s="423"/>
      <c r="E31" s="420"/>
      <c r="F31" s="421"/>
      <c r="G31" s="420"/>
      <c r="H31" s="420"/>
      <c r="I31" s="420"/>
      <c r="J31" s="420"/>
      <c r="K31" s="420"/>
      <c r="L31" s="420"/>
      <c r="M31" s="420"/>
      <c r="N31" s="420"/>
      <c r="O31" s="420"/>
      <c r="P31" s="420"/>
    </row>
    <row r="32" spans="1:16" ht="15.75" customHeight="1">
      <c r="A32" s="420"/>
      <c r="B32" s="424"/>
      <c r="C32" s="423"/>
      <c r="D32" s="423"/>
      <c r="E32" s="420"/>
      <c r="F32" s="421"/>
      <c r="G32" s="420"/>
      <c r="H32" s="420"/>
      <c r="I32" s="420"/>
      <c r="J32" s="420"/>
      <c r="K32" s="420"/>
      <c r="L32" s="420"/>
      <c r="M32" s="420"/>
      <c r="N32" s="420"/>
      <c r="O32" s="420"/>
      <c r="P32" s="420"/>
    </row>
    <row r="33" spans="1:16" ht="15.75" customHeight="1">
      <c r="A33" s="420" t="s">
        <v>464</v>
      </c>
      <c r="B33" s="424"/>
      <c r="C33" s="423"/>
      <c r="D33" s="423"/>
      <c r="E33" s="420"/>
      <c r="F33" s="421"/>
      <c r="G33" s="420"/>
      <c r="H33" s="420"/>
      <c r="I33" s="420"/>
      <c r="J33" s="420"/>
      <c r="K33" s="420"/>
      <c r="L33" s="420"/>
      <c r="M33" s="420"/>
      <c r="N33" s="420"/>
      <c r="O33" s="420"/>
      <c r="P33" s="420"/>
    </row>
    <row r="34" spans="1:16" ht="15.75" customHeight="1">
      <c r="A34" s="422"/>
      <c r="B34" s="424" t="s">
        <v>427</v>
      </c>
      <c r="C34" s="423"/>
      <c r="D34" s="423" t="s">
        <v>463</v>
      </c>
      <c r="E34" s="420" t="s">
        <v>462</v>
      </c>
      <c r="F34" s="421">
        <v>0.46800000000000003</v>
      </c>
      <c r="G34" s="420"/>
      <c r="H34" s="420"/>
      <c r="I34" s="420"/>
      <c r="J34" s="420"/>
      <c r="K34" s="420"/>
      <c r="L34" s="420"/>
      <c r="M34" s="420"/>
      <c r="N34" s="420"/>
      <c r="O34" s="420"/>
      <c r="P34" s="420"/>
    </row>
    <row r="35" spans="1:16" ht="15.75" customHeight="1">
      <c r="A35" s="422"/>
      <c r="B35" s="427" t="s">
        <v>461</v>
      </c>
      <c r="C35" s="426">
        <v>2016</v>
      </c>
      <c r="D35" s="426">
        <v>181</v>
      </c>
      <c r="E35" s="425" t="s">
        <v>460</v>
      </c>
      <c r="F35" s="421">
        <v>0.28499999999999998</v>
      </c>
      <c r="G35" s="420"/>
      <c r="H35" s="420"/>
      <c r="I35" s="420"/>
      <c r="J35" s="420"/>
      <c r="K35" s="420"/>
      <c r="L35" s="420"/>
      <c r="M35" s="420"/>
      <c r="N35" s="420"/>
      <c r="O35" s="420"/>
      <c r="P35" s="420"/>
    </row>
    <row r="36" spans="1:16" ht="15.75" customHeight="1">
      <c r="A36" s="422"/>
      <c r="B36" s="427" t="s">
        <v>459</v>
      </c>
      <c r="C36" s="426">
        <v>2017</v>
      </c>
      <c r="D36" s="426">
        <v>5365</v>
      </c>
      <c r="E36" s="425" t="s">
        <v>458</v>
      </c>
      <c r="F36" s="421">
        <v>0.27500000000000002</v>
      </c>
      <c r="G36" s="420"/>
      <c r="H36" s="420"/>
      <c r="I36" s="420"/>
      <c r="J36" s="420"/>
      <c r="K36" s="420"/>
      <c r="L36" s="420"/>
      <c r="M36" s="420"/>
      <c r="N36" s="420"/>
      <c r="O36" s="420"/>
      <c r="P36" s="420"/>
    </row>
    <row r="37" spans="1:16" ht="15.75" customHeight="1">
      <c r="A37" s="422"/>
      <c r="B37" s="424" t="s">
        <v>457</v>
      </c>
      <c r="C37" s="423"/>
      <c r="D37" s="423"/>
      <c r="E37" s="420" t="s">
        <v>456</v>
      </c>
      <c r="F37" s="421">
        <v>0.11</v>
      </c>
      <c r="G37" s="420"/>
      <c r="H37" s="420"/>
      <c r="I37" s="420"/>
      <c r="J37" s="420"/>
      <c r="K37" s="420"/>
      <c r="L37" s="420"/>
      <c r="M37" s="420"/>
      <c r="N37" s="420"/>
      <c r="O37" s="420"/>
      <c r="P37" s="420"/>
    </row>
    <row r="38" spans="1:16" ht="15.75" customHeight="1">
      <c r="A38" s="422"/>
      <c r="B38" s="420"/>
      <c r="C38" s="420"/>
      <c r="D38" s="420"/>
      <c r="E38" s="420"/>
      <c r="F38" s="421"/>
      <c r="G38" s="420"/>
      <c r="H38" s="420"/>
      <c r="I38" s="420"/>
      <c r="J38" s="420"/>
      <c r="K38" s="420"/>
      <c r="L38" s="420"/>
      <c r="M38" s="420"/>
      <c r="N38" s="420"/>
      <c r="O38" s="420"/>
      <c r="P38" s="420"/>
    </row>
    <row r="39" spans="1:16" ht="15.75" customHeight="1">
      <c r="A39" s="422"/>
      <c r="B39" s="420"/>
      <c r="C39" s="420"/>
      <c r="D39" s="420"/>
      <c r="E39" s="420"/>
      <c r="F39" s="421"/>
      <c r="G39" s="420"/>
      <c r="H39" s="420"/>
      <c r="I39" s="420"/>
      <c r="J39" s="420"/>
      <c r="K39" s="420"/>
      <c r="L39" s="420"/>
      <c r="M39" s="420"/>
      <c r="N39" s="420"/>
      <c r="O39" s="420"/>
      <c r="P39" s="420"/>
    </row>
    <row r="40" spans="1:16" ht="15.75" customHeight="1">
      <c r="A40" s="422"/>
      <c r="B40" s="420"/>
      <c r="C40" s="420"/>
      <c r="D40" s="420"/>
      <c r="E40" s="420"/>
      <c r="F40" s="421"/>
      <c r="G40" s="420"/>
      <c r="H40" s="420"/>
      <c r="I40" s="420"/>
      <c r="J40" s="420"/>
      <c r="K40" s="420"/>
      <c r="L40" s="420"/>
      <c r="M40" s="420"/>
      <c r="N40" s="420"/>
      <c r="O40" s="420"/>
      <c r="P40" s="420"/>
    </row>
    <row r="41" spans="1:16" ht="15.75" customHeight="1">
      <c r="A41" s="420"/>
      <c r="B41" s="420"/>
      <c r="C41" s="420"/>
      <c r="D41" s="420"/>
      <c r="E41" s="420"/>
      <c r="F41" s="421"/>
      <c r="G41" s="420"/>
      <c r="H41" s="420"/>
      <c r="I41" s="420"/>
      <c r="J41" s="420"/>
      <c r="K41" s="420"/>
      <c r="L41" s="420"/>
      <c r="M41" s="420"/>
      <c r="N41" s="420"/>
      <c r="O41" s="420"/>
      <c r="P41" s="420"/>
    </row>
    <row r="42" spans="1:16" ht="15.75" customHeight="1" thickBot="1">
      <c r="A42" s="419"/>
      <c r="B42" s="417"/>
      <c r="C42" s="417"/>
      <c r="D42" s="417"/>
      <c r="E42" s="417"/>
      <c r="F42" s="418"/>
      <c r="G42" s="417"/>
      <c r="H42" s="417"/>
      <c r="I42" s="417"/>
      <c r="J42" s="417"/>
      <c r="K42" s="417"/>
      <c r="L42" s="417"/>
      <c r="M42" s="417"/>
      <c r="N42" s="417"/>
      <c r="O42" s="417"/>
      <c r="P42" s="417"/>
    </row>
    <row r="43" spans="1:16" ht="15.75" customHeight="1">
      <c r="A43" s="416" t="s">
        <v>455</v>
      </c>
      <c r="B43" s="382"/>
      <c r="C43" s="382"/>
      <c r="D43" s="382"/>
      <c r="E43" s="382"/>
      <c r="F43" s="415"/>
      <c r="G43" s="382"/>
      <c r="H43" s="382"/>
      <c r="I43" s="382"/>
      <c r="J43" s="382"/>
      <c r="K43" s="382"/>
      <c r="L43" s="382"/>
      <c r="M43" s="382"/>
      <c r="N43" s="382"/>
      <c r="O43" s="382"/>
      <c r="P43" s="382"/>
    </row>
    <row r="44" spans="1:16" ht="15.75" customHeight="1">
      <c r="A44" s="414" t="s">
        <v>454</v>
      </c>
      <c r="B44" s="412"/>
      <c r="C44" s="412"/>
      <c r="D44" s="412"/>
      <c r="E44" s="412"/>
      <c r="F44" s="413"/>
      <c r="G44" s="412"/>
      <c r="H44" s="412"/>
      <c r="I44" s="412"/>
      <c r="J44" s="412"/>
      <c r="K44" s="412"/>
      <c r="L44" s="412"/>
      <c r="M44" s="412"/>
      <c r="N44" s="412"/>
      <c r="O44" s="412"/>
      <c r="P44" s="411"/>
    </row>
    <row r="45" spans="1:16" ht="15.75" customHeight="1">
      <c r="A45" s="410"/>
      <c r="B45" s="408" t="s">
        <v>453</v>
      </c>
      <c r="C45" s="408" t="s">
        <v>452</v>
      </c>
      <c r="D45" s="408">
        <v>1538</v>
      </c>
      <c r="E45" s="408" t="s">
        <v>451</v>
      </c>
      <c r="F45" s="409">
        <v>0.17199999999999999</v>
      </c>
      <c r="G45" s="408"/>
      <c r="H45" s="408">
        <v>5.0000000000000001E-3</v>
      </c>
      <c r="I45" s="408">
        <v>0.13650000000000001</v>
      </c>
      <c r="J45" s="408">
        <v>3.0499999999999999E-2</v>
      </c>
      <c r="K45" s="408"/>
      <c r="L45" s="408"/>
      <c r="M45" s="408">
        <v>5.0000000000000001E-3</v>
      </c>
      <c r="N45" s="408">
        <v>0.13650000000000001</v>
      </c>
      <c r="O45" s="408">
        <v>3.0499999999999999E-2</v>
      </c>
      <c r="P45" s="408"/>
    </row>
    <row r="46" spans="1:16" ht="15.75" customHeight="1">
      <c r="A46" s="391"/>
      <c r="B46" s="391"/>
      <c r="C46" s="391"/>
      <c r="D46" s="391"/>
      <c r="E46" s="391"/>
      <c r="F46" s="407"/>
      <c r="G46" s="391"/>
      <c r="H46" s="391"/>
      <c r="I46" s="391"/>
      <c r="J46" s="391"/>
      <c r="K46" s="391"/>
      <c r="L46" s="391"/>
      <c r="M46" s="391"/>
      <c r="N46" s="391"/>
      <c r="O46" s="391"/>
      <c r="P46" s="391"/>
    </row>
    <row r="47" spans="1:16" ht="15.75" customHeight="1">
      <c r="A47" s="404" t="s">
        <v>450</v>
      </c>
      <c r="B47" s="391"/>
      <c r="C47" s="391"/>
      <c r="D47" s="391"/>
      <c r="E47" s="391"/>
      <c r="F47" s="407"/>
      <c r="G47" s="391"/>
      <c r="H47" s="391"/>
      <c r="I47" s="391"/>
      <c r="J47" s="391"/>
      <c r="K47" s="391"/>
      <c r="L47" s="391"/>
      <c r="M47" s="391"/>
      <c r="N47" s="391"/>
      <c r="O47" s="391"/>
      <c r="P47" s="391"/>
    </row>
    <row r="48" spans="1:16" ht="15.75" customHeight="1">
      <c r="A48" s="404"/>
      <c r="B48" s="394" t="s">
        <v>212</v>
      </c>
      <c r="C48" s="393" t="s">
        <v>218</v>
      </c>
      <c r="D48" s="393" t="s">
        <v>428</v>
      </c>
      <c r="E48" s="393" t="s">
        <v>189</v>
      </c>
      <c r="F48" s="407">
        <v>4.5999999999999999E-2</v>
      </c>
      <c r="G48" s="391"/>
      <c r="H48" s="391"/>
      <c r="I48" s="391"/>
      <c r="J48" s="391"/>
      <c r="K48" s="391"/>
      <c r="L48" s="391"/>
      <c r="M48" s="391"/>
      <c r="N48" s="391"/>
      <c r="O48" s="391"/>
      <c r="P48" s="391"/>
    </row>
    <row r="49" spans="1:16" ht="15.75" customHeight="1">
      <c r="A49" s="404"/>
      <c r="B49" s="395" t="s">
        <v>427</v>
      </c>
      <c r="C49" s="394"/>
      <c r="D49" s="387" t="s">
        <v>426</v>
      </c>
      <c r="E49" s="387" t="s">
        <v>425</v>
      </c>
      <c r="F49" s="407">
        <v>2.4E-2</v>
      </c>
      <c r="G49" s="391"/>
      <c r="H49" s="391"/>
      <c r="I49" s="391"/>
      <c r="J49" s="391"/>
      <c r="K49" s="391"/>
      <c r="L49" s="391"/>
      <c r="M49" s="391"/>
      <c r="N49" s="391"/>
      <c r="O49" s="391"/>
      <c r="P49" s="391"/>
    </row>
    <row r="50" spans="1:16" ht="15.75" customHeight="1">
      <c r="A50" s="404" t="s">
        <v>286</v>
      </c>
      <c r="B50" s="391"/>
      <c r="C50" s="391"/>
      <c r="D50" s="391"/>
      <c r="E50" s="391"/>
      <c r="F50" s="407"/>
      <c r="G50" s="391"/>
      <c r="H50" s="391"/>
      <c r="I50" s="391"/>
      <c r="J50" s="391"/>
      <c r="K50" s="391"/>
      <c r="L50" s="391"/>
      <c r="M50" s="391"/>
      <c r="N50" s="391"/>
      <c r="O50" s="391"/>
      <c r="P50" s="391"/>
    </row>
    <row r="51" spans="1:16" ht="15.75" customHeight="1">
      <c r="A51" s="404"/>
      <c r="B51" s="394" t="s">
        <v>212</v>
      </c>
      <c r="C51" s="393" t="s">
        <v>218</v>
      </c>
      <c r="D51" s="393" t="s">
        <v>428</v>
      </c>
      <c r="E51" s="393" t="s">
        <v>189</v>
      </c>
      <c r="F51" s="407">
        <v>6.3E-2</v>
      </c>
      <c r="G51" s="391"/>
      <c r="H51" s="391"/>
      <c r="I51" s="391"/>
      <c r="J51" s="391"/>
      <c r="K51" s="391"/>
      <c r="L51" s="391"/>
      <c r="M51" s="391"/>
      <c r="N51" s="391"/>
      <c r="O51" s="391"/>
      <c r="P51" s="391"/>
    </row>
    <row r="52" spans="1:16" ht="15.75" customHeight="1">
      <c r="A52" s="404" t="s">
        <v>449</v>
      </c>
      <c r="B52" s="391"/>
      <c r="C52" s="391"/>
      <c r="D52" s="391"/>
      <c r="E52" s="391"/>
      <c r="F52" s="407"/>
      <c r="G52" s="391"/>
      <c r="H52" s="391"/>
      <c r="I52" s="391"/>
      <c r="J52" s="391"/>
      <c r="K52" s="391"/>
      <c r="L52" s="391"/>
      <c r="M52" s="391"/>
      <c r="N52" s="391"/>
      <c r="O52" s="391"/>
      <c r="P52" s="391"/>
    </row>
    <row r="53" spans="1:16" ht="15.75" customHeight="1">
      <c r="A53" s="404" t="s">
        <v>448</v>
      </c>
      <c r="B53" s="391"/>
      <c r="C53" s="391"/>
      <c r="D53" s="391"/>
      <c r="E53" s="391"/>
      <c r="F53" s="407"/>
      <c r="G53" s="391"/>
      <c r="H53" s="391"/>
      <c r="I53" s="391"/>
      <c r="J53" s="391"/>
      <c r="K53" s="391"/>
      <c r="L53" s="391"/>
      <c r="M53" s="391"/>
      <c r="N53" s="391"/>
      <c r="O53" s="391"/>
      <c r="P53" s="391"/>
    </row>
    <row r="54" spans="1:16" ht="15.75" customHeight="1">
      <c r="A54" s="404"/>
      <c r="B54" s="394" t="s">
        <v>212</v>
      </c>
      <c r="C54" s="393" t="s">
        <v>218</v>
      </c>
      <c r="D54" s="393" t="s">
        <v>428</v>
      </c>
      <c r="E54" s="393" t="s">
        <v>189</v>
      </c>
      <c r="F54" s="407">
        <v>0.152</v>
      </c>
      <c r="G54" s="391"/>
      <c r="H54" s="391"/>
      <c r="I54" s="391"/>
      <c r="J54" s="391"/>
      <c r="K54" s="391"/>
      <c r="L54" s="391"/>
      <c r="M54" s="391"/>
      <c r="N54" s="391"/>
      <c r="O54" s="391"/>
      <c r="P54" s="391"/>
    </row>
    <row r="55" spans="1:16" ht="15.75" customHeight="1">
      <c r="A55" s="404" t="s">
        <v>447</v>
      </c>
      <c r="B55" s="391"/>
      <c r="C55" s="391"/>
      <c r="D55" s="391"/>
      <c r="E55" s="391"/>
      <c r="F55" s="407"/>
      <c r="G55" s="391"/>
      <c r="H55" s="391"/>
      <c r="I55" s="391"/>
      <c r="J55" s="391"/>
      <c r="K55" s="391"/>
      <c r="L55" s="391"/>
      <c r="M55" s="391"/>
      <c r="N55" s="391"/>
      <c r="O55" s="391"/>
      <c r="P55" s="391"/>
    </row>
    <row r="56" spans="1:16" ht="15.75" customHeight="1">
      <c r="A56" s="404"/>
      <c r="B56" s="394" t="s">
        <v>212</v>
      </c>
      <c r="C56" s="393" t="s">
        <v>218</v>
      </c>
      <c r="D56" s="393" t="s">
        <v>428</v>
      </c>
      <c r="E56" s="393" t="s">
        <v>189</v>
      </c>
      <c r="F56" s="407">
        <v>0.123</v>
      </c>
      <c r="G56" s="391"/>
      <c r="H56" s="391"/>
      <c r="I56" s="391"/>
      <c r="J56" s="391"/>
      <c r="K56" s="391"/>
      <c r="L56" s="391"/>
      <c r="M56" s="391"/>
      <c r="N56" s="391"/>
      <c r="O56" s="391"/>
      <c r="P56" s="391"/>
    </row>
    <row r="57" spans="1:16" ht="15.75" customHeight="1">
      <c r="A57" s="404" t="s">
        <v>446</v>
      </c>
      <c r="B57" s="391"/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</row>
    <row r="58" spans="1:16" ht="15.75" customHeight="1">
      <c r="A58" s="404"/>
      <c r="B58" s="394" t="s">
        <v>212</v>
      </c>
      <c r="C58" s="393" t="s">
        <v>218</v>
      </c>
      <c r="D58" s="393" t="s">
        <v>428</v>
      </c>
      <c r="E58" s="393" t="s">
        <v>189</v>
      </c>
      <c r="F58" s="391">
        <v>3.5999999999999997E-2</v>
      </c>
      <c r="G58" s="391"/>
      <c r="H58" s="391"/>
      <c r="I58" s="391"/>
      <c r="J58" s="391"/>
      <c r="K58" s="391"/>
      <c r="L58" s="391"/>
      <c r="M58" s="391"/>
      <c r="N58" s="391"/>
      <c r="O58" s="391"/>
      <c r="P58" s="391"/>
    </row>
    <row r="59" spans="1:16" ht="15.75" customHeight="1">
      <c r="A59" s="404" t="s">
        <v>445</v>
      </c>
      <c r="B59" s="391"/>
      <c r="C59" s="391"/>
      <c r="D59" s="391"/>
      <c r="E59" s="391"/>
      <c r="F59" s="391"/>
      <c r="G59" s="391"/>
      <c r="H59" s="391"/>
      <c r="I59" s="391"/>
      <c r="J59" s="391"/>
      <c r="K59" s="391"/>
      <c r="L59" s="391"/>
      <c r="M59" s="391"/>
      <c r="N59" s="391"/>
      <c r="O59" s="391"/>
      <c r="P59" s="391"/>
    </row>
    <row r="60" spans="1:16" ht="15.75" customHeight="1">
      <c r="A60" s="404"/>
      <c r="B60" s="394" t="s">
        <v>212</v>
      </c>
      <c r="C60" s="393" t="s">
        <v>218</v>
      </c>
      <c r="D60" s="393" t="s">
        <v>428</v>
      </c>
      <c r="E60" s="393" t="s">
        <v>189</v>
      </c>
      <c r="F60" s="391">
        <v>5.0000000000000001E-3</v>
      </c>
      <c r="G60" s="391"/>
      <c r="H60" s="391"/>
      <c r="I60" s="391"/>
      <c r="J60" s="391"/>
      <c r="K60" s="391"/>
      <c r="L60" s="391"/>
      <c r="M60" s="391"/>
      <c r="N60" s="391"/>
      <c r="O60" s="391"/>
      <c r="P60" s="391"/>
    </row>
    <row r="61" spans="1:16" ht="15.75" customHeight="1">
      <c r="A61" s="404" t="s">
        <v>444</v>
      </c>
      <c r="B61" s="391"/>
      <c r="C61" s="391"/>
      <c r="D61" s="391"/>
      <c r="E61" s="391"/>
      <c r="F61" s="391"/>
      <c r="G61" s="391"/>
      <c r="H61" s="391"/>
      <c r="I61" s="391"/>
      <c r="J61" s="391"/>
      <c r="K61" s="391"/>
      <c r="L61" s="391"/>
      <c r="M61" s="391"/>
      <c r="N61" s="391"/>
      <c r="O61" s="391"/>
      <c r="P61" s="391"/>
    </row>
    <row r="62" spans="1:16" ht="15.75" customHeight="1">
      <c r="A62" s="404"/>
      <c r="B62" s="389" t="s">
        <v>212</v>
      </c>
      <c r="C62" s="387" t="s">
        <v>218</v>
      </c>
      <c r="D62" s="387" t="s">
        <v>428</v>
      </c>
      <c r="E62" s="387" t="s">
        <v>189</v>
      </c>
      <c r="F62" s="391">
        <v>0.123</v>
      </c>
      <c r="G62" s="391"/>
      <c r="H62" s="391"/>
      <c r="I62" s="391"/>
      <c r="J62" s="391"/>
      <c r="K62" s="391"/>
      <c r="L62" s="391"/>
      <c r="M62" s="391"/>
      <c r="N62" s="391"/>
      <c r="O62" s="391"/>
      <c r="P62" s="391"/>
    </row>
    <row r="63" spans="1:16" ht="15.75" customHeight="1">
      <c r="A63" s="404" t="s">
        <v>443</v>
      </c>
      <c r="B63" s="391"/>
      <c r="C63" s="391"/>
      <c r="D63" s="391"/>
      <c r="E63" s="391"/>
      <c r="F63" s="391"/>
      <c r="G63" s="391"/>
      <c r="H63" s="391"/>
      <c r="I63" s="391"/>
      <c r="J63" s="391"/>
      <c r="K63" s="391"/>
      <c r="L63" s="391"/>
      <c r="M63" s="391"/>
      <c r="N63" s="391"/>
      <c r="O63" s="391"/>
      <c r="P63" s="391"/>
    </row>
    <row r="64" spans="1:16" ht="15.75" customHeight="1">
      <c r="A64" s="404"/>
      <c r="B64" s="389" t="s">
        <v>212</v>
      </c>
      <c r="C64" s="387" t="s">
        <v>218</v>
      </c>
      <c r="D64" s="387" t="s">
        <v>428</v>
      </c>
      <c r="E64" s="387" t="s">
        <v>189</v>
      </c>
      <c r="F64" s="391">
        <v>0.16400000000000001</v>
      </c>
      <c r="G64" s="391"/>
      <c r="H64" s="391"/>
      <c r="I64" s="391"/>
      <c r="J64" s="391"/>
      <c r="K64" s="391"/>
      <c r="L64" s="391"/>
      <c r="M64" s="391"/>
      <c r="N64" s="391"/>
      <c r="O64" s="391"/>
      <c r="P64" s="391"/>
    </row>
    <row r="65" spans="1:16" ht="15.75" customHeight="1">
      <c r="A65" s="401" t="s">
        <v>442</v>
      </c>
      <c r="B65" s="406" t="s">
        <v>441</v>
      </c>
      <c r="C65" s="389" t="s">
        <v>440</v>
      </c>
      <c r="D65" s="387">
        <v>153</v>
      </c>
      <c r="E65" s="387" t="s">
        <v>439</v>
      </c>
      <c r="F65" s="391">
        <v>0.38500000000000001</v>
      </c>
      <c r="G65" s="391"/>
      <c r="H65" s="391"/>
      <c r="I65" s="391"/>
      <c r="J65" s="391"/>
      <c r="K65" s="391"/>
      <c r="L65" s="391"/>
      <c r="M65" s="391"/>
      <c r="N65" s="391"/>
      <c r="O65" s="391"/>
      <c r="P65" s="391"/>
    </row>
    <row r="66" spans="1:16" ht="15.75" customHeight="1">
      <c r="A66" s="401"/>
      <c r="B66" s="405"/>
      <c r="C66" s="389"/>
      <c r="D66" s="387"/>
      <c r="E66" s="387"/>
      <c r="F66" s="391"/>
      <c r="G66" s="391"/>
      <c r="H66" s="391"/>
      <c r="I66" s="391"/>
      <c r="J66" s="391"/>
      <c r="K66" s="391"/>
      <c r="L66" s="391"/>
      <c r="M66" s="391"/>
      <c r="N66" s="391"/>
      <c r="O66" s="391"/>
      <c r="P66" s="391"/>
    </row>
    <row r="67" spans="1:16" ht="15.75" customHeight="1">
      <c r="A67" s="404" t="s">
        <v>438</v>
      </c>
      <c r="B67" s="383"/>
      <c r="C67" s="391"/>
      <c r="D67" s="391"/>
      <c r="E67" s="391"/>
      <c r="F67" s="391"/>
      <c r="G67" s="391"/>
      <c r="H67" s="391"/>
      <c r="I67" s="391"/>
      <c r="J67" s="391"/>
      <c r="K67" s="391"/>
      <c r="L67" s="391"/>
      <c r="M67" s="391"/>
      <c r="N67" s="391"/>
      <c r="O67" s="391"/>
      <c r="P67" s="391"/>
    </row>
    <row r="68" spans="1:16" ht="15.75" customHeight="1">
      <c r="A68" s="401"/>
      <c r="B68" s="395" t="s">
        <v>212</v>
      </c>
      <c r="C68" s="394" t="s">
        <v>218</v>
      </c>
      <c r="D68" s="393" t="s">
        <v>428</v>
      </c>
      <c r="E68" s="393" t="s">
        <v>189</v>
      </c>
      <c r="F68" s="391">
        <v>2.1999999999999999E-2</v>
      </c>
      <c r="G68" s="391"/>
      <c r="H68" s="391"/>
      <c r="I68" s="391"/>
      <c r="J68" s="391"/>
      <c r="K68" s="391"/>
      <c r="L68" s="391"/>
      <c r="M68" s="391"/>
      <c r="N68" s="391"/>
      <c r="O68" s="391"/>
      <c r="P68" s="391"/>
    </row>
    <row r="69" spans="1:16" ht="15.75" customHeight="1">
      <c r="A69" s="401"/>
      <c r="B69" s="395" t="s">
        <v>427</v>
      </c>
      <c r="C69" s="394"/>
      <c r="D69" s="387" t="s">
        <v>426</v>
      </c>
      <c r="E69" s="387" t="s">
        <v>425</v>
      </c>
      <c r="F69" s="391">
        <v>0.04</v>
      </c>
      <c r="G69" s="391"/>
      <c r="H69" s="391"/>
      <c r="I69" s="391"/>
      <c r="J69" s="391"/>
      <c r="K69" s="391"/>
      <c r="L69" s="391"/>
      <c r="M69" s="391"/>
      <c r="N69" s="391"/>
      <c r="O69" s="391"/>
      <c r="P69" s="391"/>
    </row>
    <row r="70" spans="1:16" ht="15.75" customHeight="1">
      <c r="A70" s="401" t="s">
        <v>437</v>
      </c>
      <c r="B70" s="403"/>
      <c r="C70" s="402"/>
      <c r="D70" s="388"/>
      <c r="E70" s="388"/>
      <c r="F70" s="391"/>
      <c r="G70" s="391"/>
      <c r="H70" s="391"/>
      <c r="I70" s="391"/>
      <c r="J70" s="391"/>
      <c r="K70" s="391"/>
      <c r="L70" s="391"/>
      <c r="M70" s="391"/>
      <c r="N70" s="391"/>
      <c r="O70" s="391"/>
      <c r="P70" s="391"/>
    </row>
    <row r="71" spans="1:16" ht="15.75" customHeight="1">
      <c r="A71" s="401" t="s">
        <v>436</v>
      </c>
      <c r="B71" s="308"/>
      <c r="C71" s="308"/>
      <c r="D71" s="308"/>
      <c r="E71" s="308"/>
      <c r="F71" s="400"/>
      <c r="G71" s="391"/>
      <c r="H71" s="391"/>
      <c r="I71" s="391"/>
      <c r="J71" s="391"/>
      <c r="K71" s="391"/>
      <c r="L71" s="391"/>
      <c r="M71" s="391"/>
      <c r="N71" s="391"/>
      <c r="O71" s="391"/>
      <c r="P71" s="391"/>
    </row>
    <row r="72" spans="1:16" ht="15.75" customHeight="1">
      <c r="A72" s="399"/>
      <c r="B72" s="398" t="s">
        <v>427</v>
      </c>
      <c r="C72" s="397"/>
      <c r="D72" s="396" t="s">
        <v>426</v>
      </c>
      <c r="E72" s="396" t="s">
        <v>425</v>
      </c>
      <c r="F72" s="391">
        <v>2.4E-2</v>
      </c>
      <c r="G72" s="391"/>
      <c r="H72" s="391"/>
      <c r="I72" s="391"/>
      <c r="J72" s="391"/>
      <c r="K72" s="391"/>
      <c r="L72" s="391"/>
      <c r="M72" s="391"/>
      <c r="N72" s="391"/>
      <c r="O72" s="391"/>
      <c r="P72" s="391"/>
    </row>
    <row r="73" spans="1:16" ht="15.75" customHeight="1">
      <c r="A73" s="390" t="s">
        <v>435</v>
      </c>
      <c r="B73" s="391"/>
      <c r="C73" s="391"/>
      <c r="D73" s="391"/>
      <c r="E73" s="391"/>
      <c r="F73" s="391"/>
      <c r="G73" s="391"/>
      <c r="H73" s="391"/>
      <c r="I73" s="391"/>
      <c r="J73" s="391"/>
      <c r="K73" s="391"/>
      <c r="L73" s="391"/>
      <c r="M73" s="391"/>
      <c r="N73" s="391"/>
      <c r="O73" s="391"/>
      <c r="P73" s="391"/>
    </row>
    <row r="74" spans="1:16" ht="15.75" customHeight="1">
      <c r="A74" s="390" t="s">
        <v>434</v>
      </c>
      <c r="B74" s="391"/>
      <c r="C74" s="391"/>
      <c r="D74" s="391"/>
      <c r="E74" s="391"/>
      <c r="F74" s="391"/>
      <c r="G74" s="391"/>
      <c r="H74" s="391"/>
      <c r="I74" s="391"/>
      <c r="J74" s="391"/>
      <c r="K74" s="391"/>
      <c r="L74" s="391"/>
      <c r="M74" s="391"/>
      <c r="N74" s="391"/>
      <c r="O74" s="391"/>
      <c r="P74" s="391"/>
    </row>
    <row r="75" spans="1:16" ht="15.75" customHeight="1">
      <c r="A75" s="390"/>
      <c r="B75" s="389" t="s">
        <v>212</v>
      </c>
      <c r="C75" s="387" t="s">
        <v>218</v>
      </c>
      <c r="D75" s="387" t="s">
        <v>428</v>
      </c>
      <c r="E75" s="387" t="s">
        <v>189</v>
      </c>
      <c r="F75" s="391">
        <v>0.219</v>
      </c>
      <c r="G75" s="391"/>
      <c r="H75" s="391"/>
      <c r="I75" s="391"/>
      <c r="J75" s="391"/>
      <c r="K75" s="391"/>
      <c r="L75" s="391"/>
      <c r="M75" s="391"/>
      <c r="N75" s="391"/>
      <c r="O75" s="391"/>
      <c r="P75" s="391"/>
    </row>
    <row r="76" spans="1:16" ht="15.75" customHeight="1">
      <c r="A76" s="390" t="s">
        <v>433</v>
      </c>
      <c r="B76" s="389"/>
      <c r="C76" s="387"/>
      <c r="D76" s="387"/>
      <c r="E76" s="387"/>
      <c r="F76" s="391"/>
      <c r="G76" s="391"/>
      <c r="H76" s="391"/>
      <c r="I76" s="391"/>
      <c r="J76" s="391"/>
      <c r="K76" s="391"/>
      <c r="L76" s="391"/>
      <c r="M76" s="391"/>
      <c r="N76" s="391"/>
      <c r="O76" s="391"/>
      <c r="P76" s="391"/>
    </row>
    <row r="77" spans="1:16" ht="15.75" customHeight="1">
      <c r="A77" s="390"/>
      <c r="B77" s="394" t="s">
        <v>212</v>
      </c>
      <c r="C77" s="393" t="s">
        <v>218</v>
      </c>
      <c r="D77" s="393" t="s">
        <v>428</v>
      </c>
      <c r="E77" s="393" t="s">
        <v>189</v>
      </c>
      <c r="F77" s="391">
        <v>1.2E-2</v>
      </c>
      <c r="G77" s="391"/>
      <c r="H77" s="391"/>
      <c r="I77" s="391"/>
      <c r="J77" s="391"/>
      <c r="K77" s="391"/>
      <c r="L77" s="391"/>
      <c r="M77" s="391"/>
      <c r="N77" s="391"/>
      <c r="O77" s="391"/>
      <c r="P77" s="391"/>
    </row>
    <row r="78" spans="1:16" ht="15.75" customHeight="1">
      <c r="A78" s="390" t="s">
        <v>432</v>
      </c>
      <c r="B78" s="391"/>
      <c r="C78" s="391"/>
      <c r="D78" s="391"/>
      <c r="E78" s="391"/>
      <c r="F78" s="391"/>
      <c r="G78" s="391"/>
      <c r="H78" s="391"/>
      <c r="I78" s="391"/>
      <c r="J78" s="391"/>
      <c r="K78" s="391"/>
      <c r="L78" s="391"/>
      <c r="M78" s="391"/>
      <c r="N78" s="391"/>
      <c r="O78" s="391"/>
      <c r="P78" s="391"/>
    </row>
    <row r="79" spans="1:16" ht="15.75" customHeight="1">
      <c r="A79" s="390"/>
      <c r="B79" s="395" t="s">
        <v>427</v>
      </c>
      <c r="C79" s="394"/>
      <c r="D79" s="393" t="s">
        <v>426</v>
      </c>
      <c r="E79" s="393" t="s">
        <v>425</v>
      </c>
      <c r="F79" s="391">
        <v>8.0000000000000002E-3</v>
      </c>
      <c r="G79" s="391"/>
      <c r="H79" s="391"/>
      <c r="I79" s="391"/>
      <c r="J79" s="391"/>
      <c r="K79" s="391"/>
      <c r="L79" s="391"/>
      <c r="M79" s="391"/>
      <c r="N79" s="391"/>
      <c r="O79" s="391"/>
      <c r="P79" s="391"/>
    </row>
    <row r="80" spans="1:16" ht="15.75" customHeight="1">
      <c r="A80" s="390" t="s">
        <v>431</v>
      </c>
      <c r="B80" s="391"/>
      <c r="C80" s="391"/>
      <c r="D80" s="391"/>
      <c r="E80" s="391"/>
      <c r="F80" s="391"/>
      <c r="G80" s="391"/>
      <c r="H80" s="391"/>
      <c r="I80" s="391"/>
      <c r="J80" s="391"/>
      <c r="K80" s="391"/>
      <c r="L80" s="391"/>
      <c r="M80" s="391"/>
      <c r="N80" s="391"/>
      <c r="O80" s="391"/>
      <c r="P80" s="391"/>
    </row>
    <row r="81" spans="1:16" ht="15.75" customHeight="1">
      <c r="A81" s="390" t="s">
        <v>430</v>
      </c>
      <c r="B81" s="391"/>
      <c r="C81" s="391"/>
      <c r="D81" s="391"/>
      <c r="E81" s="391"/>
      <c r="F81" s="391"/>
      <c r="G81" s="391"/>
      <c r="H81" s="391"/>
      <c r="I81" s="391"/>
      <c r="J81" s="391"/>
      <c r="K81" s="391"/>
      <c r="L81" s="391"/>
      <c r="M81" s="391"/>
      <c r="N81" s="391"/>
      <c r="O81" s="391"/>
      <c r="P81" s="391"/>
    </row>
    <row r="82" spans="1:16" ht="15.75" customHeight="1">
      <c r="A82" s="392" t="s">
        <v>429</v>
      </c>
      <c r="B82" s="391"/>
      <c r="C82" s="391"/>
      <c r="D82" s="391"/>
      <c r="E82" s="391"/>
      <c r="F82" s="391"/>
      <c r="G82" s="391"/>
      <c r="H82" s="391"/>
      <c r="I82" s="391"/>
      <c r="J82" s="391"/>
      <c r="K82" s="391"/>
      <c r="L82" s="391"/>
      <c r="M82" s="391"/>
      <c r="N82" s="391"/>
      <c r="O82" s="391"/>
      <c r="P82" s="391"/>
    </row>
    <row r="83" spans="1:16" ht="15.75" customHeight="1">
      <c r="A83" s="390"/>
      <c r="B83" s="389" t="s">
        <v>212</v>
      </c>
      <c r="C83" s="387" t="s">
        <v>218</v>
      </c>
      <c r="D83" s="387" t="s">
        <v>428</v>
      </c>
      <c r="E83" s="387" t="s">
        <v>189</v>
      </c>
      <c r="F83" s="388">
        <v>0.27900000000000003</v>
      </c>
      <c r="G83" s="387"/>
      <c r="H83" s="387"/>
      <c r="I83" s="387"/>
      <c r="J83" s="387"/>
      <c r="K83" s="387"/>
      <c r="L83" s="387"/>
      <c r="M83" s="387"/>
      <c r="N83" s="387"/>
      <c r="O83" s="387"/>
      <c r="P83" s="387"/>
    </row>
    <row r="84" spans="1:16" ht="15.75" customHeight="1">
      <c r="A84" s="390"/>
      <c r="B84" s="389" t="s">
        <v>427</v>
      </c>
      <c r="C84" s="387"/>
      <c r="D84" s="387" t="s">
        <v>426</v>
      </c>
      <c r="E84" s="387" t="s">
        <v>425</v>
      </c>
      <c r="F84" s="388">
        <v>0.17699999999999999</v>
      </c>
      <c r="G84" s="387"/>
      <c r="H84" s="387"/>
      <c r="I84" s="387"/>
      <c r="J84" s="387"/>
      <c r="K84" s="387"/>
      <c r="L84" s="387"/>
      <c r="M84" s="387"/>
      <c r="N84" s="387"/>
      <c r="O84" s="387"/>
      <c r="P84" s="387"/>
    </row>
    <row r="85" spans="1:16" ht="15.75" customHeight="1">
      <c r="A85" s="390"/>
      <c r="B85" s="389" t="s">
        <v>424</v>
      </c>
      <c r="C85" s="387" t="s">
        <v>423</v>
      </c>
      <c r="D85" s="387">
        <v>150</v>
      </c>
      <c r="E85" s="387"/>
      <c r="F85" s="388"/>
      <c r="G85" s="387"/>
      <c r="H85" s="387"/>
      <c r="I85" s="387"/>
      <c r="J85" s="387"/>
      <c r="K85" s="387"/>
      <c r="L85" s="387"/>
      <c r="M85" s="387"/>
      <c r="N85" s="387"/>
      <c r="O85" s="387"/>
      <c r="P85" s="387"/>
    </row>
    <row r="86" spans="1:16" ht="15.75" customHeight="1" thickBot="1">
      <c r="A86" s="386"/>
      <c r="B86" s="384" t="s">
        <v>422</v>
      </c>
      <c r="C86" s="384"/>
      <c r="D86" s="384">
        <v>100</v>
      </c>
      <c r="E86" s="384"/>
      <c r="F86" s="385">
        <v>0.34</v>
      </c>
      <c r="G86" s="384"/>
      <c r="H86" s="384"/>
      <c r="I86" s="384"/>
      <c r="J86" s="384"/>
      <c r="K86" s="384"/>
      <c r="L86" s="384"/>
      <c r="M86" s="384"/>
      <c r="N86" s="384"/>
      <c r="O86" s="384"/>
      <c r="P86" s="384"/>
    </row>
    <row r="87" spans="1:16" ht="15.75" customHeight="1">
      <c r="A87" s="382"/>
      <c r="B87" s="382"/>
      <c r="C87" s="382"/>
      <c r="D87" s="382"/>
      <c r="E87" s="382"/>
      <c r="F87" s="383"/>
      <c r="G87" s="382"/>
      <c r="H87" s="382"/>
      <c r="I87" s="382"/>
      <c r="J87" s="382"/>
      <c r="K87" s="382"/>
      <c r="L87" s="382"/>
      <c r="M87" s="382"/>
      <c r="N87" s="382"/>
      <c r="O87" s="382"/>
      <c r="P87" s="382"/>
    </row>
    <row r="88" spans="1:16" ht="15.75" customHeight="1">
      <c r="A88" s="381" t="s">
        <v>421</v>
      </c>
      <c r="B88" s="379"/>
      <c r="C88" s="379"/>
      <c r="D88" s="379"/>
      <c r="E88" s="379"/>
      <c r="F88" s="380"/>
      <c r="G88" s="379"/>
      <c r="H88" s="379"/>
      <c r="I88" s="379"/>
      <c r="J88" s="379"/>
      <c r="K88" s="379"/>
      <c r="L88" s="379"/>
      <c r="M88" s="379"/>
      <c r="N88" s="379"/>
      <c r="O88" s="379"/>
      <c r="P88" s="379"/>
    </row>
    <row r="89" spans="1:16" ht="15.75" customHeight="1">
      <c r="A89" s="369" t="s">
        <v>420</v>
      </c>
      <c r="B89" s="367"/>
      <c r="C89" s="367"/>
      <c r="D89" s="367"/>
      <c r="E89" s="367"/>
      <c r="F89" s="368"/>
      <c r="G89" s="367"/>
      <c r="H89" s="367"/>
      <c r="I89" s="367"/>
      <c r="J89" s="367"/>
      <c r="K89" s="367"/>
      <c r="L89" s="367"/>
      <c r="M89" s="367"/>
      <c r="N89" s="367"/>
      <c r="O89" s="367"/>
      <c r="P89" s="367"/>
    </row>
    <row r="90" spans="1:16" ht="15.75" customHeight="1">
      <c r="A90" s="367"/>
      <c r="B90" s="367" t="s">
        <v>407</v>
      </c>
      <c r="C90" s="367" t="s">
        <v>406</v>
      </c>
      <c r="D90" s="367">
        <v>7399</v>
      </c>
      <c r="E90" s="279" t="s">
        <v>410</v>
      </c>
      <c r="F90" s="368">
        <v>0.184</v>
      </c>
      <c r="G90" s="367"/>
      <c r="H90" s="367"/>
      <c r="I90" s="367"/>
      <c r="J90" s="367"/>
      <c r="K90" s="367"/>
      <c r="L90" s="367"/>
      <c r="M90" s="367"/>
      <c r="N90" s="367"/>
      <c r="O90" s="367"/>
      <c r="P90" s="367"/>
    </row>
    <row r="91" spans="1:16" ht="15.75" customHeight="1">
      <c r="A91" s="367"/>
      <c r="B91" s="367" t="s">
        <v>419</v>
      </c>
      <c r="C91" s="367" t="s">
        <v>418</v>
      </c>
      <c r="D91" s="367">
        <v>7220</v>
      </c>
      <c r="E91" s="279" t="s">
        <v>410</v>
      </c>
      <c r="F91" s="368">
        <v>6.2E-2</v>
      </c>
      <c r="G91" s="367"/>
      <c r="H91" s="367"/>
      <c r="I91" s="367"/>
      <c r="J91" s="367"/>
      <c r="K91" s="367" t="s">
        <v>417</v>
      </c>
      <c r="L91" s="367"/>
      <c r="M91" s="367"/>
      <c r="N91" s="367"/>
      <c r="O91" s="367"/>
      <c r="P91" s="367" t="s">
        <v>416</v>
      </c>
    </row>
    <row r="92" spans="1:16" ht="15.75" customHeight="1">
      <c r="A92" s="367"/>
      <c r="B92" s="367" t="s">
        <v>413</v>
      </c>
      <c r="C92" s="367" t="s">
        <v>412</v>
      </c>
      <c r="D92" s="378">
        <v>4731</v>
      </c>
      <c r="E92" s="279" t="s">
        <v>375</v>
      </c>
      <c r="F92" s="368">
        <v>7.0000000000000007E-2</v>
      </c>
      <c r="G92" s="367"/>
      <c r="H92" s="367"/>
      <c r="I92" s="367"/>
      <c r="J92" s="367"/>
      <c r="K92" s="367"/>
      <c r="L92" s="367"/>
      <c r="M92" s="367"/>
      <c r="N92" s="367"/>
      <c r="O92" s="367"/>
      <c r="P92" s="367"/>
    </row>
    <row r="93" spans="1:16" ht="15.75" customHeight="1">
      <c r="A93" s="367"/>
      <c r="B93" s="367" t="s">
        <v>378</v>
      </c>
      <c r="C93" s="367" t="s">
        <v>415</v>
      </c>
      <c r="D93" s="378">
        <v>20931</v>
      </c>
      <c r="E93" s="279" t="s">
        <v>375</v>
      </c>
      <c r="F93" s="368">
        <f>575/20931</f>
        <v>2.7471214944340929E-2</v>
      </c>
      <c r="G93" s="367"/>
      <c r="H93" s="367"/>
      <c r="I93" s="367"/>
      <c r="J93" s="367"/>
      <c r="K93" s="367"/>
      <c r="L93" s="367"/>
      <c r="M93" s="367"/>
      <c r="N93" s="367"/>
      <c r="O93" s="367"/>
      <c r="P93" s="367"/>
    </row>
    <row r="94" spans="1:16" ht="15.75" customHeight="1">
      <c r="A94" s="367"/>
      <c r="B94" s="367" t="s">
        <v>399</v>
      </c>
      <c r="C94" s="367" t="s">
        <v>398</v>
      </c>
      <c r="D94" s="378">
        <v>3108</v>
      </c>
      <c r="E94" s="279" t="s">
        <v>342</v>
      </c>
      <c r="F94" s="368">
        <f>735/3108</f>
        <v>0.23648648648648649</v>
      </c>
      <c r="G94" s="367"/>
      <c r="H94" s="367"/>
      <c r="I94" s="367"/>
      <c r="J94" s="367"/>
      <c r="K94" s="367"/>
      <c r="L94" s="367"/>
      <c r="M94" s="367"/>
      <c r="N94" s="367"/>
      <c r="O94" s="367"/>
      <c r="P94" s="367"/>
    </row>
    <row r="95" spans="1:16" ht="15.75" customHeight="1">
      <c r="A95" s="367"/>
      <c r="B95" s="367"/>
      <c r="C95" s="367"/>
      <c r="D95" s="378"/>
      <c r="E95" s="279"/>
      <c r="F95" s="368"/>
      <c r="G95" s="367"/>
      <c r="H95" s="367"/>
      <c r="I95" s="367"/>
      <c r="J95" s="367"/>
      <c r="K95" s="367"/>
      <c r="L95" s="367"/>
      <c r="M95" s="367"/>
      <c r="N95" s="367"/>
      <c r="O95" s="367"/>
      <c r="P95" s="367"/>
    </row>
    <row r="96" spans="1:16" ht="15.75" customHeight="1">
      <c r="A96" s="369" t="s">
        <v>414</v>
      </c>
      <c r="B96" s="367"/>
      <c r="C96" s="367"/>
      <c r="D96" s="378"/>
      <c r="E96" s="279"/>
      <c r="F96" s="368"/>
      <c r="G96" s="367"/>
      <c r="H96" s="367"/>
      <c r="I96" s="367"/>
      <c r="J96" s="367"/>
      <c r="K96" s="367"/>
      <c r="L96" s="367"/>
      <c r="M96" s="367"/>
      <c r="N96" s="367"/>
      <c r="O96" s="367"/>
      <c r="P96" s="367"/>
    </row>
    <row r="97" spans="1:17" ht="15.75" customHeight="1">
      <c r="A97" s="369"/>
      <c r="B97" s="367" t="s">
        <v>413</v>
      </c>
      <c r="C97" s="367" t="s">
        <v>412</v>
      </c>
      <c r="D97" s="378">
        <v>4731</v>
      </c>
      <c r="E97" s="279" t="s">
        <v>375</v>
      </c>
      <c r="F97" s="368">
        <v>9.2999999999999999E-2</v>
      </c>
      <c r="G97" s="367"/>
      <c r="H97" s="367"/>
      <c r="I97" s="367"/>
      <c r="J97" s="367"/>
      <c r="K97" s="367"/>
      <c r="L97" s="367"/>
      <c r="M97" s="367"/>
      <c r="N97" s="367"/>
      <c r="O97" s="367"/>
      <c r="P97" s="367"/>
    </row>
    <row r="98" spans="1:17" ht="15.75" customHeight="1">
      <c r="A98" s="369" t="s">
        <v>266</v>
      </c>
      <c r="B98" s="276"/>
      <c r="C98" s="276"/>
      <c r="D98" s="276"/>
      <c r="E98" s="276"/>
      <c r="F98" s="276"/>
      <c r="G98" s="367"/>
      <c r="H98" s="367"/>
      <c r="I98" s="367"/>
      <c r="J98" s="367"/>
      <c r="K98" s="367"/>
      <c r="L98" s="367"/>
      <c r="M98" s="367"/>
      <c r="N98" s="367"/>
      <c r="O98" s="367"/>
      <c r="P98" s="367"/>
    </row>
    <row r="99" spans="1:17" s="376" customFormat="1" ht="15.75" customHeight="1">
      <c r="A99" s="369"/>
      <c r="B99" s="276" t="s">
        <v>399</v>
      </c>
      <c r="C99" s="276" t="s">
        <v>398</v>
      </c>
      <c r="D99" s="276"/>
      <c r="E99" s="276" t="s">
        <v>397</v>
      </c>
      <c r="F99" s="279" t="s">
        <v>411</v>
      </c>
      <c r="G99" s="367"/>
      <c r="H99" s="367"/>
      <c r="I99" s="367"/>
      <c r="J99" s="367"/>
      <c r="K99" s="367"/>
      <c r="L99" s="367"/>
      <c r="M99" s="367"/>
      <c r="N99" s="367"/>
      <c r="O99" s="367"/>
      <c r="P99" s="367"/>
      <c r="Q99" s="377"/>
    </row>
    <row r="100" spans="1:17" ht="15.75" customHeight="1">
      <c r="A100" s="367"/>
      <c r="B100" s="367" t="s">
        <v>407</v>
      </c>
      <c r="C100" s="367" t="s">
        <v>406</v>
      </c>
      <c r="D100" s="367">
        <v>7399</v>
      </c>
      <c r="E100" s="279" t="s">
        <v>410</v>
      </c>
      <c r="F100" s="368" t="s">
        <v>409</v>
      </c>
      <c r="G100" s="367"/>
      <c r="H100" s="367"/>
      <c r="I100" s="367"/>
      <c r="J100" s="367"/>
      <c r="K100" s="367"/>
      <c r="L100" s="367"/>
      <c r="M100" s="367"/>
      <c r="N100" s="367"/>
      <c r="O100" s="367"/>
      <c r="P100" s="367"/>
    </row>
    <row r="101" spans="1:17" ht="15.75" customHeight="1">
      <c r="A101" s="367"/>
      <c r="B101" s="367" t="s">
        <v>381</v>
      </c>
      <c r="C101" s="367" t="s">
        <v>380</v>
      </c>
      <c r="D101" s="367">
        <v>320</v>
      </c>
      <c r="E101" s="279" t="s">
        <v>342</v>
      </c>
      <c r="F101" s="368">
        <v>0.15</v>
      </c>
      <c r="G101" s="367"/>
      <c r="H101" s="367"/>
      <c r="I101" s="367"/>
      <c r="J101" s="367"/>
      <c r="K101" s="367"/>
      <c r="L101" s="367"/>
      <c r="M101" s="367"/>
      <c r="N101" s="367"/>
      <c r="O101" s="367"/>
      <c r="P101" s="367"/>
    </row>
    <row r="102" spans="1:17" ht="15.75" customHeight="1">
      <c r="A102" s="369" t="s">
        <v>408</v>
      </c>
      <c r="B102" s="276"/>
      <c r="C102" s="276"/>
      <c r="D102" s="276"/>
      <c r="E102" s="276"/>
      <c r="F102" s="276"/>
      <c r="G102" s="367"/>
      <c r="H102" s="367"/>
      <c r="I102" s="367"/>
      <c r="J102" s="367"/>
      <c r="K102" s="367"/>
      <c r="L102" s="367"/>
      <c r="M102" s="367"/>
      <c r="N102" s="367"/>
      <c r="O102" s="367"/>
      <c r="P102" s="367"/>
    </row>
    <row r="103" spans="1:17" ht="15.75" customHeight="1">
      <c r="A103" s="369"/>
      <c r="B103" s="367" t="s">
        <v>407</v>
      </c>
      <c r="C103" s="367" t="s">
        <v>406</v>
      </c>
      <c r="D103" s="367">
        <v>7399</v>
      </c>
      <c r="E103" s="367" t="s">
        <v>405</v>
      </c>
      <c r="F103" s="368">
        <f>7/7399</f>
        <v>9.4607379375591296E-4</v>
      </c>
      <c r="G103" s="367"/>
      <c r="H103" s="367"/>
      <c r="I103" s="367"/>
      <c r="J103" s="367"/>
      <c r="K103" s="367"/>
      <c r="L103" s="367"/>
      <c r="M103" s="367"/>
      <c r="N103" s="367"/>
      <c r="O103" s="367"/>
      <c r="P103" s="367"/>
    </row>
    <row r="104" spans="1:17" ht="15.75" customHeight="1">
      <c r="A104" s="369"/>
      <c r="B104" s="371" t="s">
        <v>381</v>
      </c>
      <c r="C104" s="370" t="s">
        <v>380</v>
      </c>
      <c r="D104" s="370">
        <v>320</v>
      </c>
      <c r="E104" s="370" t="s">
        <v>375</v>
      </c>
      <c r="F104" s="368">
        <v>3.0000000000000001E-3</v>
      </c>
      <c r="G104" s="367"/>
      <c r="H104" s="367"/>
      <c r="I104" s="367"/>
      <c r="J104" s="367"/>
      <c r="K104" s="367"/>
      <c r="L104" s="367"/>
      <c r="M104" s="367"/>
      <c r="N104" s="367"/>
      <c r="O104" s="367"/>
      <c r="P104" s="367"/>
    </row>
    <row r="105" spans="1:17" ht="15.75" customHeight="1">
      <c r="A105" s="369"/>
      <c r="B105" s="367"/>
      <c r="C105" s="367"/>
      <c r="D105" s="367"/>
      <c r="E105" s="367"/>
      <c r="F105" s="368"/>
      <c r="G105" s="367"/>
      <c r="H105" s="367"/>
      <c r="I105" s="367"/>
      <c r="J105" s="367"/>
      <c r="K105" s="367"/>
      <c r="L105" s="367"/>
      <c r="M105" s="367"/>
      <c r="N105" s="367"/>
      <c r="O105" s="367"/>
      <c r="P105" s="367"/>
    </row>
    <row r="106" spans="1:17" ht="15.75" customHeight="1">
      <c r="A106" s="369" t="s">
        <v>404</v>
      </c>
      <c r="B106" s="367"/>
      <c r="C106" s="367"/>
      <c r="D106" s="367"/>
      <c r="E106" s="367"/>
      <c r="F106" s="368"/>
      <c r="G106" s="367"/>
      <c r="H106" s="367"/>
      <c r="I106" s="367"/>
      <c r="J106" s="367"/>
      <c r="K106" s="367"/>
      <c r="L106" s="367"/>
      <c r="M106" s="367"/>
      <c r="N106" s="367"/>
      <c r="O106" s="367"/>
      <c r="P106" s="367"/>
    </row>
    <row r="107" spans="1:17" ht="15.75" customHeight="1">
      <c r="A107" s="369"/>
      <c r="B107" s="367" t="s">
        <v>378</v>
      </c>
      <c r="C107" s="367" t="s">
        <v>377</v>
      </c>
      <c r="D107" s="367" t="s">
        <v>376</v>
      </c>
      <c r="E107" s="367" t="s">
        <v>375</v>
      </c>
      <c r="F107" s="279" t="s">
        <v>403</v>
      </c>
      <c r="G107" s="367"/>
      <c r="H107" s="367"/>
      <c r="I107" s="367"/>
      <c r="J107" s="367"/>
      <c r="K107" s="367"/>
      <c r="L107" s="367"/>
      <c r="M107" s="367"/>
      <c r="N107" s="367"/>
      <c r="O107" s="367"/>
      <c r="P107" s="367"/>
    </row>
    <row r="108" spans="1:17" ht="15.75" customHeight="1">
      <c r="A108" s="369" t="s">
        <v>402</v>
      </c>
      <c r="B108" s="367"/>
      <c r="C108" s="367"/>
      <c r="D108" s="367"/>
      <c r="E108" s="367"/>
      <c r="F108" s="368"/>
      <c r="G108" s="367"/>
      <c r="H108" s="367"/>
      <c r="I108" s="367"/>
      <c r="J108" s="367"/>
      <c r="K108" s="367"/>
      <c r="L108" s="367"/>
      <c r="M108" s="367"/>
      <c r="N108" s="367"/>
      <c r="O108" s="367"/>
      <c r="P108" s="367"/>
    </row>
    <row r="109" spans="1:17" ht="15.75" customHeight="1">
      <c r="A109" s="367"/>
      <c r="B109" s="371" t="s">
        <v>378</v>
      </c>
      <c r="C109" s="367" t="s">
        <v>377</v>
      </c>
      <c r="D109" s="367" t="s">
        <v>376</v>
      </c>
      <c r="E109" s="367" t="s">
        <v>375</v>
      </c>
      <c r="F109" s="368" t="s">
        <v>401</v>
      </c>
      <c r="G109" s="367"/>
      <c r="H109" s="367"/>
      <c r="I109" s="367"/>
      <c r="J109" s="367"/>
      <c r="K109" s="367"/>
      <c r="L109" s="367"/>
      <c r="M109" s="367"/>
      <c r="N109" s="367"/>
      <c r="O109" s="367"/>
      <c r="P109" s="367"/>
    </row>
    <row r="110" spans="1:17" ht="15.75" customHeight="1">
      <c r="A110" s="374"/>
      <c r="B110" s="374"/>
      <c r="C110" s="374"/>
      <c r="D110" s="374"/>
      <c r="E110" s="367"/>
      <c r="F110" s="368"/>
      <c r="G110" s="367"/>
      <c r="H110" s="367"/>
      <c r="I110" s="367"/>
      <c r="J110" s="367"/>
      <c r="K110" s="367"/>
      <c r="L110" s="367"/>
      <c r="M110" s="367"/>
      <c r="N110" s="367"/>
      <c r="O110" s="367"/>
      <c r="P110" s="367"/>
    </row>
    <row r="111" spans="1:17" ht="15.75" customHeight="1">
      <c r="A111" s="374"/>
      <c r="B111" s="374"/>
      <c r="C111" s="374"/>
      <c r="D111" s="374"/>
      <c r="E111" s="367"/>
      <c r="F111" s="368"/>
      <c r="G111" s="367"/>
      <c r="H111" s="367"/>
      <c r="I111" s="367"/>
      <c r="J111" s="367"/>
      <c r="K111" s="367"/>
      <c r="L111" s="367"/>
      <c r="M111" s="367"/>
      <c r="N111" s="367"/>
      <c r="O111" s="367"/>
      <c r="P111" s="367"/>
    </row>
    <row r="112" spans="1:17" ht="15.75" customHeight="1">
      <c r="A112" s="375" t="s">
        <v>400</v>
      </c>
      <c r="B112" s="374"/>
      <c r="C112" s="374"/>
      <c r="D112" s="374"/>
      <c r="E112" s="367"/>
      <c r="F112" s="368"/>
      <c r="G112" s="367"/>
      <c r="H112" s="367"/>
      <c r="I112" s="367"/>
      <c r="J112" s="367"/>
      <c r="K112" s="367"/>
      <c r="L112" s="367"/>
      <c r="M112" s="367"/>
      <c r="N112" s="367"/>
      <c r="O112" s="367"/>
      <c r="P112" s="367"/>
    </row>
    <row r="113" spans="1:16" ht="15.75" customHeight="1">
      <c r="A113" s="276"/>
      <c r="B113" s="373" t="s">
        <v>399</v>
      </c>
      <c r="C113" s="373" t="s">
        <v>398</v>
      </c>
      <c r="D113" s="373"/>
      <c r="E113" s="373" t="s">
        <v>397</v>
      </c>
      <c r="F113" s="372" t="s">
        <v>396</v>
      </c>
      <c r="G113" s="367"/>
      <c r="H113" s="367"/>
      <c r="I113" s="367"/>
      <c r="J113" s="367"/>
      <c r="K113" s="367"/>
      <c r="L113" s="367"/>
      <c r="M113" s="367"/>
      <c r="N113" s="367"/>
      <c r="O113" s="367"/>
      <c r="P113" s="367"/>
    </row>
    <row r="114" spans="1:16" ht="15.75" customHeight="1">
      <c r="A114" s="369" t="s">
        <v>395</v>
      </c>
      <c r="B114" s="367"/>
      <c r="C114" s="367"/>
      <c r="D114" s="367"/>
      <c r="E114" s="367"/>
      <c r="F114" s="368"/>
      <c r="G114" s="367"/>
      <c r="H114" s="367"/>
      <c r="I114" s="367"/>
      <c r="J114" s="367"/>
      <c r="K114" s="367"/>
      <c r="L114" s="367"/>
      <c r="M114" s="367"/>
      <c r="N114" s="367"/>
      <c r="O114" s="367"/>
      <c r="P114" s="367"/>
    </row>
    <row r="115" spans="1:16" ht="15.75" customHeight="1">
      <c r="A115" s="369"/>
      <c r="B115" s="371" t="s">
        <v>378</v>
      </c>
      <c r="C115" s="367" t="s">
        <v>377</v>
      </c>
      <c r="D115" s="367" t="s">
        <v>376</v>
      </c>
      <c r="E115" s="367" t="s">
        <v>375</v>
      </c>
      <c r="F115" s="368"/>
      <c r="G115" s="367"/>
      <c r="H115" s="367"/>
      <c r="I115" s="367"/>
      <c r="J115" s="367"/>
      <c r="K115" s="367"/>
      <c r="L115" s="367"/>
      <c r="M115" s="367"/>
      <c r="N115" s="367"/>
      <c r="O115" s="367"/>
      <c r="P115" s="367"/>
    </row>
    <row r="116" spans="1:16" ht="15.75" customHeight="1">
      <c r="A116" s="369" t="s">
        <v>394</v>
      </c>
      <c r="B116" s="367"/>
      <c r="C116" s="367"/>
      <c r="D116" s="367"/>
      <c r="E116" s="367"/>
      <c r="F116" s="368" t="s">
        <v>393</v>
      </c>
      <c r="G116" s="367"/>
      <c r="H116" s="367"/>
      <c r="I116" s="367"/>
      <c r="J116" s="367"/>
      <c r="K116" s="367"/>
      <c r="L116" s="367"/>
      <c r="M116" s="367"/>
      <c r="N116" s="367"/>
      <c r="O116" s="367"/>
      <c r="P116" s="367"/>
    </row>
    <row r="117" spans="1:16" ht="15.75" customHeight="1">
      <c r="A117" s="369"/>
      <c r="B117" s="371" t="s">
        <v>378</v>
      </c>
      <c r="C117" s="367" t="s">
        <v>377</v>
      </c>
      <c r="D117" s="367" t="s">
        <v>376</v>
      </c>
      <c r="E117" s="367" t="s">
        <v>375</v>
      </c>
      <c r="F117" s="368"/>
      <c r="G117" s="367"/>
      <c r="H117" s="367"/>
      <c r="I117" s="367"/>
      <c r="J117" s="367"/>
      <c r="K117" s="367"/>
      <c r="L117" s="367"/>
      <c r="M117" s="367"/>
      <c r="N117" s="367"/>
      <c r="O117" s="367"/>
      <c r="P117" s="367"/>
    </row>
    <row r="118" spans="1:16" ht="15.75" customHeight="1">
      <c r="A118" s="369" t="s">
        <v>392</v>
      </c>
      <c r="B118" s="367" t="s">
        <v>381</v>
      </c>
      <c r="C118" s="367" t="s">
        <v>380</v>
      </c>
      <c r="D118" s="367">
        <v>320</v>
      </c>
      <c r="E118" s="367" t="s">
        <v>375</v>
      </c>
      <c r="F118" s="368">
        <v>0.65700000000000003</v>
      </c>
      <c r="G118" s="367"/>
      <c r="H118" s="367"/>
      <c r="I118" s="367"/>
      <c r="J118" s="367"/>
      <c r="K118" s="367"/>
      <c r="L118" s="367"/>
      <c r="M118" s="367"/>
      <c r="N118" s="367"/>
      <c r="O118" s="367"/>
      <c r="P118" s="367"/>
    </row>
    <row r="119" spans="1:16" ht="15.75" customHeight="1">
      <c r="A119" s="369"/>
      <c r="B119" s="367"/>
      <c r="C119" s="367"/>
      <c r="D119" s="367"/>
      <c r="E119" s="367"/>
      <c r="F119" s="368"/>
      <c r="G119" s="367"/>
      <c r="H119" s="367"/>
      <c r="I119" s="367"/>
      <c r="J119" s="367"/>
      <c r="K119" s="367"/>
      <c r="L119" s="367"/>
      <c r="M119" s="367"/>
      <c r="N119" s="367"/>
      <c r="O119" s="367"/>
      <c r="P119" s="367"/>
    </row>
    <row r="120" spans="1:16" ht="15.75" customHeight="1">
      <c r="A120" s="369"/>
      <c r="B120" s="367"/>
      <c r="C120" s="367"/>
      <c r="D120" s="367"/>
      <c r="E120" s="367"/>
      <c r="F120" s="368"/>
      <c r="G120" s="367"/>
      <c r="H120" s="367"/>
      <c r="I120" s="367"/>
      <c r="J120" s="367"/>
      <c r="K120" s="367"/>
      <c r="L120" s="367"/>
      <c r="M120" s="367"/>
      <c r="N120" s="367"/>
      <c r="O120" s="367"/>
      <c r="P120" s="367"/>
    </row>
    <row r="121" spans="1:16" ht="15.75" customHeight="1">
      <c r="A121" s="369" t="s">
        <v>391</v>
      </c>
      <c r="B121" s="367"/>
      <c r="C121" s="367"/>
      <c r="D121" s="367"/>
      <c r="E121" s="367"/>
      <c r="F121" s="368" t="s">
        <v>390</v>
      </c>
      <c r="G121" s="367"/>
      <c r="H121" s="367"/>
      <c r="I121" s="367"/>
      <c r="J121" s="367"/>
      <c r="K121" s="367"/>
      <c r="L121" s="367"/>
      <c r="M121" s="367"/>
      <c r="N121" s="367"/>
      <c r="O121" s="367"/>
      <c r="P121" s="367"/>
    </row>
    <row r="122" spans="1:16" ht="15.75" customHeight="1">
      <c r="A122" s="369"/>
      <c r="B122" s="371" t="s">
        <v>378</v>
      </c>
      <c r="C122" s="367" t="s">
        <v>377</v>
      </c>
      <c r="D122" s="367" t="s">
        <v>376</v>
      </c>
      <c r="E122" s="367" t="s">
        <v>375</v>
      </c>
      <c r="F122" s="368"/>
      <c r="G122" s="367"/>
      <c r="H122" s="367"/>
      <c r="I122" s="367"/>
      <c r="J122" s="367"/>
      <c r="K122" s="367"/>
      <c r="L122" s="367"/>
      <c r="M122" s="367"/>
      <c r="N122" s="367"/>
      <c r="O122" s="367"/>
      <c r="P122" s="367"/>
    </row>
    <row r="123" spans="1:16" ht="15.75" customHeight="1">
      <c r="A123" s="369" t="s">
        <v>389</v>
      </c>
      <c r="B123" s="367"/>
      <c r="C123" s="367"/>
      <c r="D123" s="367"/>
      <c r="E123" s="367"/>
      <c r="F123" s="368"/>
      <c r="G123" s="367"/>
      <c r="H123" s="367"/>
      <c r="I123" s="367"/>
      <c r="J123" s="367"/>
      <c r="K123" s="367"/>
      <c r="L123" s="367"/>
      <c r="M123" s="367"/>
      <c r="N123" s="367"/>
      <c r="O123" s="367"/>
      <c r="P123" s="367"/>
    </row>
    <row r="124" spans="1:16" ht="15.75" customHeight="1">
      <c r="A124" s="369"/>
      <c r="B124" s="371" t="s">
        <v>378</v>
      </c>
      <c r="C124" s="367" t="s">
        <v>377</v>
      </c>
      <c r="D124" s="367" t="s">
        <v>376</v>
      </c>
      <c r="E124" s="367" t="s">
        <v>375</v>
      </c>
      <c r="F124" s="368"/>
      <c r="G124" s="367"/>
      <c r="H124" s="367"/>
      <c r="I124" s="367"/>
      <c r="J124" s="367"/>
      <c r="K124" s="367"/>
      <c r="L124" s="367"/>
      <c r="M124" s="367"/>
      <c r="N124" s="367"/>
      <c r="O124" s="367"/>
      <c r="P124" s="367"/>
    </row>
    <row r="125" spans="1:16" ht="15.75" customHeight="1">
      <c r="A125" s="369" t="s">
        <v>388</v>
      </c>
      <c r="B125" s="276"/>
      <c r="C125" s="276"/>
      <c r="D125" s="276"/>
      <c r="E125" s="276"/>
      <c r="F125" s="276"/>
      <c r="G125" s="367"/>
      <c r="H125" s="367"/>
      <c r="I125" s="367"/>
      <c r="J125" s="367"/>
      <c r="K125" s="367"/>
      <c r="L125" s="367"/>
      <c r="M125" s="367"/>
      <c r="N125" s="367"/>
      <c r="O125" s="367"/>
      <c r="P125" s="367"/>
    </row>
    <row r="126" spans="1:16" ht="16" customHeight="1">
      <c r="A126" s="369"/>
      <c r="B126" s="371" t="s">
        <v>381</v>
      </c>
      <c r="C126" s="367" t="s">
        <v>380</v>
      </c>
      <c r="D126" s="367">
        <v>320</v>
      </c>
      <c r="E126" s="367" t="s">
        <v>375</v>
      </c>
      <c r="F126" s="368">
        <v>0.54</v>
      </c>
      <c r="G126" s="367"/>
      <c r="H126" s="367"/>
      <c r="I126" s="367"/>
      <c r="J126" s="367"/>
      <c r="K126" s="367"/>
      <c r="L126" s="367"/>
      <c r="M126" s="367"/>
      <c r="N126" s="367"/>
      <c r="O126" s="367"/>
      <c r="P126" s="367"/>
    </row>
    <row r="127" spans="1:16" ht="15.75" customHeight="1">
      <c r="A127" s="369" t="s">
        <v>387</v>
      </c>
      <c r="B127" s="367"/>
      <c r="C127" s="367"/>
      <c r="D127" s="367"/>
      <c r="E127" s="367"/>
      <c r="F127" s="368"/>
      <c r="G127" s="367"/>
      <c r="H127" s="367"/>
      <c r="I127" s="367"/>
      <c r="J127" s="367"/>
      <c r="K127" s="367"/>
      <c r="L127" s="367"/>
      <c r="M127" s="367"/>
      <c r="N127" s="367"/>
      <c r="O127" s="367"/>
      <c r="P127" s="367"/>
    </row>
    <row r="128" spans="1:16" ht="15.75" customHeight="1">
      <c r="A128" s="369"/>
      <c r="B128" s="371" t="s">
        <v>378</v>
      </c>
      <c r="C128" s="367" t="s">
        <v>377</v>
      </c>
      <c r="D128" s="367" t="s">
        <v>376</v>
      </c>
      <c r="E128" s="367" t="s">
        <v>375</v>
      </c>
      <c r="F128" s="368"/>
      <c r="G128" s="367"/>
      <c r="H128" s="367"/>
      <c r="I128" s="367"/>
      <c r="J128" s="367"/>
      <c r="K128" s="367"/>
      <c r="L128" s="367"/>
      <c r="M128" s="367"/>
      <c r="N128" s="367"/>
      <c r="O128" s="367"/>
      <c r="P128" s="367"/>
    </row>
    <row r="129" spans="1:16" ht="15.75" customHeight="1">
      <c r="A129" s="369"/>
      <c r="B129" s="367"/>
      <c r="C129" s="367"/>
      <c r="D129" s="367"/>
      <c r="E129" s="367"/>
      <c r="F129" s="368"/>
      <c r="G129" s="367"/>
      <c r="H129" s="367"/>
      <c r="I129" s="367"/>
      <c r="J129" s="367"/>
      <c r="K129" s="367"/>
      <c r="L129" s="367"/>
      <c r="M129" s="367"/>
      <c r="N129" s="367"/>
      <c r="O129" s="367"/>
      <c r="P129" s="367"/>
    </row>
    <row r="130" spans="1:16" ht="15.75" customHeight="1">
      <c r="A130" s="369" t="s">
        <v>386</v>
      </c>
      <c r="B130" s="367"/>
      <c r="C130" s="367"/>
      <c r="D130" s="367"/>
      <c r="E130" s="367"/>
      <c r="F130" s="368"/>
      <c r="G130" s="367"/>
      <c r="H130" s="367"/>
      <c r="I130" s="367"/>
      <c r="J130" s="367"/>
      <c r="K130" s="367"/>
      <c r="L130" s="367"/>
      <c r="M130" s="367"/>
      <c r="N130" s="367"/>
      <c r="O130" s="367"/>
      <c r="P130" s="367"/>
    </row>
    <row r="131" spans="1:16" ht="15.75" customHeight="1">
      <c r="A131" s="369"/>
      <c r="B131" s="371" t="s">
        <v>378</v>
      </c>
      <c r="C131" s="367" t="s">
        <v>377</v>
      </c>
      <c r="D131" s="367" t="s">
        <v>376</v>
      </c>
      <c r="E131" s="367" t="s">
        <v>375</v>
      </c>
      <c r="F131" s="368"/>
      <c r="G131" s="367"/>
      <c r="H131" s="367"/>
      <c r="I131" s="367"/>
      <c r="J131" s="367"/>
      <c r="K131" s="367"/>
      <c r="L131" s="367"/>
      <c r="M131" s="367"/>
      <c r="N131" s="367"/>
      <c r="O131" s="367"/>
      <c r="P131" s="367"/>
    </row>
    <row r="132" spans="1:16" ht="15.75" customHeight="1">
      <c r="A132" s="369" t="s">
        <v>385</v>
      </c>
      <c r="B132" s="371" t="s">
        <v>381</v>
      </c>
      <c r="C132" s="370" t="s">
        <v>380</v>
      </c>
      <c r="D132" s="370">
        <v>320</v>
      </c>
      <c r="E132" s="370" t="s">
        <v>375</v>
      </c>
      <c r="F132" s="368">
        <v>6.5000000000000002E-2</v>
      </c>
      <c r="G132" s="367"/>
      <c r="H132" s="367"/>
      <c r="I132" s="367"/>
      <c r="J132" s="367"/>
      <c r="K132" s="367"/>
      <c r="L132" s="367"/>
      <c r="M132" s="367"/>
      <c r="N132" s="367"/>
      <c r="O132" s="367"/>
      <c r="P132" s="367"/>
    </row>
    <row r="133" spans="1:16" ht="15.75" customHeight="1">
      <c r="A133" s="369"/>
      <c r="B133" s="371"/>
      <c r="C133" s="367"/>
      <c r="D133" s="367"/>
      <c r="E133" s="367"/>
      <c r="F133" s="368"/>
      <c r="G133" s="367"/>
      <c r="H133" s="367"/>
      <c r="I133" s="367"/>
      <c r="J133" s="367"/>
      <c r="K133" s="367"/>
      <c r="L133" s="367"/>
      <c r="M133" s="367"/>
      <c r="N133" s="367"/>
      <c r="O133" s="367"/>
      <c r="P133" s="367"/>
    </row>
    <row r="134" spans="1:16" ht="15.75" customHeight="1">
      <c r="A134" s="369" t="s">
        <v>384</v>
      </c>
      <c r="B134" s="371"/>
      <c r="C134" s="370"/>
      <c r="D134" s="370"/>
      <c r="E134" s="370"/>
      <c r="F134" s="368"/>
      <c r="G134" s="367"/>
      <c r="H134" s="367"/>
      <c r="I134" s="367"/>
      <c r="J134" s="367"/>
      <c r="K134" s="367"/>
      <c r="L134" s="367"/>
      <c r="M134" s="367"/>
      <c r="N134" s="367"/>
      <c r="O134" s="367"/>
      <c r="P134" s="367"/>
    </row>
    <row r="135" spans="1:16" ht="15.75" customHeight="1">
      <c r="A135" s="369"/>
      <c r="B135" s="371" t="s">
        <v>381</v>
      </c>
      <c r="C135" s="370" t="s">
        <v>380</v>
      </c>
      <c r="D135" s="370">
        <v>320</v>
      </c>
      <c r="E135" s="370" t="s">
        <v>375</v>
      </c>
      <c r="F135" s="368">
        <v>4.4999999999999998E-2</v>
      </c>
      <c r="G135" s="367"/>
      <c r="H135" s="367"/>
      <c r="I135" s="367"/>
      <c r="J135" s="367"/>
      <c r="K135" s="367"/>
      <c r="L135" s="367"/>
      <c r="M135" s="367"/>
      <c r="N135" s="367"/>
      <c r="O135" s="367"/>
      <c r="P135" s="367"/>
    </row>
    <row r="136" spans="1:16" ht="15.75" customHeight="1">
      <c r="A136" s="369" t="s">
        <v>383</v>
      </c>
      <c r="B136" s="371"/>
      <c r="C136" s="370"/>
      <c r="D136" s="370"/>
      <c r="E136" s="370"/>
      <c r="F136" s="368"/>
      <c r="G136" s="367"/>
      <c r="H136" s="367"/>
      <c r="I136" s="367"/>
      <c r="J136" s="367"/>
      <c r="K136" s="367"/>
      <c r="L136" s="367"/>
      <c r="M136" s="367"/>
      <c r="N136" s="367"/>
      <c r="O136" s="367"/>
      <c r="P136" s="367"/>
    </row>
    <row r="137" spans="1:16" ht="15.75" customHeight="1">
      <c r="A137" s="369"/>
      <c r="B137" s="371" t="s">
        <v>381</v>
      </c>
      <c r="C137" s="370" t="s">
        <v>380</v>
      </c>
      <c r="D137" s="370">
        <v>320</v>
      </c>
      <c r="E137" s="370" t="s">
        <v>375</v>
      </c>
      <c r="F137" s="368">
        <v>3.0000000000000001E-3</v>
      </c>
      <c r="G137" s="367"/>
      <c r="H137" s="367"/>
      <c r="I137" s="367"/>
      <c r="J137" s="367"/>
      <c r="K137" s="367"/>
      <c r="L137" s="367"/>
      <c r="M137" s="367"/>
      <c r="N137" s="367"/>
      <c r="O137" s="367"/>
      <c r="P137" s="367"/>
    </row>
    <row r="138" spans="1:16" ht="15.75" customHeight="1">
      <c r="A138" s="369" t="s">
        <v>382</v>
      </c>
      <c r="B138" s="367"/>
      <c r="C138" s="367"/>
      <c r="D138" s="367"/>
      <c r="E138" s="367"/>
      <c r="F138" s="368"/>
      <c r="G138" s="367"/>
      <c r="H138" s="367"/>
      <c r="I138" s="367"/>
      <c r="J138" s="367"/>
      <c r="K138" s="367"/>
      <c r="L138" s="367"/>
      <c r="M138" s="367"/>
      <c r="N138" s="367"/>
      <c r="O138" s="367"/>
      <c r="P138" s="367"/>
    </row>
    <row r="139" spans="1:16" ht="15.75" customHeight="1">
      <c r="A139" s="369"/>
      <c r="B139" s="367" t="s">
        <v>381</v>
      </c>
      <c r="C139" s="367" t="s">
        <v>380</v>
      </c>
      <c r="D139" s="367">
        <v>320</v>
      </c>
      <c r="E139" s="367" t="s">
        <v>375</v>
      </c>
      <c r="F139" s="368">
        <v>0.27500000000000002</v>
      </c>
      <c r="G139" s="367"/>
      <c r="H139" s="367"/>
      <c r="I139" s="367"/>
      <c r="J139" s="367"/>
      <c r="K139" s="367"/>
      <c r="L139" s="367"/>
      <c r="M139" s="367"/>
      <c r="N139" s="367"/>
      <c r="O139" s="367"/>
      <c r="P139" s="367"/>
    </row>
    <row r="140" spans="1:16" ht="15.75" customHeight="1">
      <c r="A140" s="369" t="s">
        <v>379</v>
      </c>
      <c r="B140" s="367"/>
      <c r="C140" s="367"/>
      <c r="D140" s="367"/>
      <c r="E140" s="367"/>
      <c r="F140" s="368"/>
      <c r="G140" s="367"/>
      <c r="H140" s="367"/>
      <c r="I140" s="367"/>
      <c r="J140" s="367"/>
      <c r="K140" s="367"/>
      <c r="L140" s="367"/>
      <c r="M140" s="367"/>
      <c r="N140" s="367"/>
      <c r="O140" s="367"/>
      <c r="P140" s="367"/>
    </row>
    <row r="141" spans="1:16" ht="15.75" customHeight="1" thickBot="1">
      <c r="A141" s="366"/>
      <c r="B141" s="365" t="s">
        <v>378</v>
      </c>
      <c r="C141" s="364" t="s">
        <v>377</v>
      </c>
      <c r="D141" s="363" t="s">
        <v>376</v>
      </c>
      <c r="E141" s="362" t="s">
        <v>375</v>
      </c>
      <c r="F141" s="361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</row>
    <row r="142" spans="1:16" ht="15.75" customHeight="1">
      <c r="A142" s="359" t="s">
        <v>374</v>
      </c>
      <c r="B142" s="358"/>
      <c r="C142" s="358"/>
      <c r="D142" s="358"/>
      <c r="E142" s="358"/>
      <c r="F142" s="357"/>
      <c r="G142" s="356"/>
      <c r="H142" s="356"/>
      <c r="I142" s="356"/>
      <c r="J142" s="356"/>
      <c r="K142" s="356"/>
      <c r="L142" s="356"/>
      <c r="M142" s="356"/>
      <c r="N142" s="356"/>
      <c r="O142" s="356"/>
      <c r="P142" s="356"/>
    </row>
    <row r="143" spans="1:16" ht="15.75" customHeight="1">
      <c r="A143" s="355"/>
      <c r="B143" s="351"/>
      <c r="C143" s="351"/>
      <c r="D143" s="351"/>
      <c r="E143" s="351"/>
      <c r="F143" s="354"/>
      <c r="G143" s="351"/>
      <c r="H143" s="351"/>
      <c r="I143" s="351"/>
      <c r="J143" s="351"/>
      <c r="K143" s="351"/>
      <c r="L143" s="351"/>
      <c r="M143" s="351"/>
      <c r="N143" s="351"/>
      <c r="O143" s="351"/>
      <c r="P143" s="351"/>
    </row>
    <row r="144" spans="1:16" ht="15.75" customHeight="1">
      <c r="A144" s="351"/>
      <c r="B144" s="350"/>
      <c r="C144" s="350"/>
      <c r="D144" s="351"/>
      <c r="E144" s="351"/>
      <c r="F144" s="354"/>
      <c r="G144" s="351"/>
      <c r="H144" s="351"/>
      <c r="I144" s="351"/>
      <c r="J144" s="351"/>
      <c r="K144" s="351"/>
      <c r="L144" s="351"/>
      <c r="M144" s="351"/>
      <c r="N144" s="351"/>
      <c r="O144" s="351"/>
      <c r="P144" s="351"/>
    </row>
    <row r="145" spans="1:16" ht="15.75" customHeight="1">
      <c r="A145" s="351"/>
      <c r="B145" s="351"/>
      <c r="C145" s="351"/>
      <c r="D145" s="351"/>
      <c r="E145" s="351"/>
      <c r="F145" s="354"/>
      <c r="G145" s="351"/>
      <c r="H145" s="351"/>
      <c r="I145" s="351"/>
      <c r="J145" s="351"/>
      <c r="K145" s="351"/>
      <c r="L145" s="351"/>
      <c r="M145" s="351"/>
      <c r="N145" s="351"/>
      <c r="O145" s="351"/>
      <c r="P145" s="351"/>
    </row>
    <row r="146" spans="1:16" ht="15.75" customHeight="1">
      <c r="A146" s="351"/>
      <c r="B146" s="351"/>
      <c r="C146" s="351"/>
      <c r="D146" s="351"/>
      <c r="E146" s="351"/>
      <c r="F146" s="353"/>
      <c r="G146" s="352"/>
      <c r="H146" s="352"/>
      <c r="I146" s="352"/>
      <c r="J146" s="352"/>
      <c r="K146" s="352"/>
      <c r="L146" s="352"/>
      <c r="M146" s="352"/>
      <c r="N146" s="352"/>
      <c r="O146" s="352"/>
      <c r="P146" s="352"/>
    </row>
    <row r="147" spans="1:16" ht="15.75" customHeight="1">
      <c r="A147" s="351"/>
      <c r="B147" s="351"/>
      <c r="C147" s="351"/>
      <c r="D147" s="351"/>
      <c r="E147" s="350"/>
      <c r="F147" s="349"/>
      <c r="G147" s="348"/>
      <c r="H147" s="348"/>
      <c r="I147" s="348"/>
      <c r="J147" s="348"/>
      <c r="K147" s="348"/>
      <c r="L147" s="348"/>
      <c r="M147" s="348"/>
      <c r="N147" s="348"/>
      <c r="O147" s="348"/>
      <c r="P147" s="348"/>
    </row>
    <row r="148" spans="1:16" ht="15.75" customHeight="1">
      <c r="A148" s="351"/>
      <c r="B148" s="351"/>
      <c r="C148" s="351"/>
      <c r="D148" s="351"/>
      <c r="E148" s="350"/>
      <c r="F148" s="349"/>
      <c r="G148" s="348"/>
      <c r="H148" s="348"/>
      <c r="I148" s="348"/>
      <c r="J148" s="348"/>
      <c r="K148" s="348"/>
      <c r="L148" s="348"/>
      <c r="M148" s="348"/>
      <c r="N148" s="348"/>
      <c r="O148" s="348"/>
      <c r="P148" s="348"/>
    </row>
    <row r="149" spans="1:16" ht="15.75" customHeight="1">
      <c r="A149" s="351"/>
      <c r="B149" s="351"/>
      <c r="C149" s="351"/>
      <c r="D149" s="351"/>
      <c r="E149" s="350"/>
      <c r="F149" s="349"/>
      <c r="G149" s="348"/>
      <c r="H149" s="348"/>
      <c r="I149" s="348"/>
      <c r="J149" s="348"/>
      <c r="K149" s="348"/>
      <c r="L149" s="348"/>
      <c r="M149" s="348"/>
      <c r="N149" s="348"/>
      <c r="O149" s="348"/>
      <c r="P149" s="348"/>
    </row>
    <row r="150" spans="1:16" ht="15.75" customHeight="1">
      <c r="A150" s="351"/>
      <c r="B150" s="351"/>
      <c r="C150" s="351"/>
      <c r="D150" s="351"/>
      <c r="E150" s="350"/>
      <c r="F150" s="349"/>
      <c r="G150" s="348"/>
      <c r="H150" s="348"/>
      <c r="I150" s="348"/>
      <c r="J150" s="348"/>
      <c r="K150" s="348"/>
      <c r="L150" s="348"/>
      <c r="M150" s="348"/>
      <c r="N150" s="348"/>
      <c r="O150" s="348"/>
      <c r="P150" s="348"/>
    </row>
    <row r="151" spans="1:16" ht="15.75" customHeight="1">
      <c r="A151" s="351"/>
      <c r="B151" s="351"/>
      <c r="C151" s="351"/>
      <c r="D151" s="351"/>
      <c r="E151" s="350"/>
      <c r="F151" s="349"/>
      <c r="G151" s="348" t="s">
        <v>373</v>
      </c>
      <c r="H151" s="348" t="s">
        <v>373</v>
      </c>
      <c r="I151" s="348"/>
      <c r="J151" s="348"/>
      <c r="K151" s="348"/>
      <c r="L151" s="348"/>
      <c r="M151" s="348"/>
      <c r="N151" s="348"/>
      <c r="O151" s="348"/>
      <c r="P151" s="348"/>
    </row>
    <row r="152" spans="1:16" ht="16" customHeight="1" thickBot="1">
      <c r="A152" s="347"/>
      <c r="B152" s="346"/>
      <c r="C152" s="346"/>
      <c r="D152" s="346"/>
      <c r="E152" s="346" t="s">
        <v>373</v>
      </c>
      <c r="F152" s="345"/>
      <c r="G152" s="345"/>
      <c r="H152" s="345"/>
      <c r="I152" s="345"/>
      <c r="J152" s="345"/>
      <c r="K152" s="345"/>
      <c r="L152" s="345"/>
      <c r="M152" s="345"/>
      <c r="N152" s="345"/>
      <c r="O152" s="345"/>
      <c r="P152" s="345"/>
    </row>
    <row r="153" spans="1:16" ht="38" customHeight="1">
      <c r="A153" s="344" t="s">
        <v>372</v>
      </c>
      <c r="B153" s="337"/>
      <c r="C153" s="337"/>
      <c r="D153" s="337"/>
      <c r="E153" s="337"/>
      <c r="F153" s="342"/>
      <c r="G153" s="342"/>
      <c r="H153" s="342"/>
      <c r="I153" s="342"/>
      <c r="J153" s="342"/>
      <c r="K153" s="342"/>
      <c r="L153" s="342"/>
      <c r="M153" s="342"/>
      <c r="N153" s="342"/>
      <c r="O153" s="342"/>
      <c r="P153" s="342"/>
    </row>
    <row r="154" spans="1:16" ht="15" customHeight="1">
      <c r="A154" s="343" t="s">
        <v>371</v>
      </c>
      <c r="B154" s="334" t="s">
        <v>246</v>
      </c>
      <c r="C154" s="334">
        <v>2017</v>
      </c>
      <c r="D154" s="334">
        <v>278</v>
      </c>
      <c r="E154" s="334" t="s">
        <v>245</v>
      </c>
      <c r="F154" s="342">
        <f>11/278</f>
        <v>3.9568345323741004E-2</v>
      </c>
      <c r="G154" s="342"/>
      <c r="H154" s="342"/>
      <c r="I154" s="342"/>
      <c r="J154" s="342"/>
      <c r="K154" s="342"/>
      <c r="L154" s="342"/>
      <c r="M154" s="342"/>
      <c r="N154" s="342"/>
      <c r="O154" s="342"/>
      <c r="P154" s="342"/>
    </row>
    <row r="155" spans="1:16" ht="15" customHeight="1">
      <c r="A155" s="343" t="s">
        <v>370</v>
      </c>
      <c r="B155" s="334" t="s">
        <v>246</v>
      </c>
      <c r="C155" s="334">
        <v>2017</v>
      </c>
      <c r="D155" s="334">
        <v>278</v>
      </c>
      <c r="E155" s="334" t="s">
        <v>245</v>
      </c>
      <c r="F155" s="342">
        <f>19/278</f>
        <v>6.83453237410072E-2</v>
      </c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</row>
    <row r="156" spans="1:16" ht="15" customHeight="1">
      <c r="A156" s="343" t="s">
        <v>369</v>
      </c>
      <c r="B156" s="334" t="s">
        <v>246</v>
      </c>
      <c r="C156" s="334">
        <v>2017</v>
      </c>
      <c r="D156" s="334">
        <v>278</v>
      </c>
      <c r="E156" s="334" t="s">
        <v>245</v>
      </c>
      <c r="F156" s="342">
        <f>51/278</f>
        <v>0.18345323741007194</v>
      </c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</row>
    <row r="157" spans="1:16" ht="15" customHeight="1">
      <c r="A157" s="343"/>
      <c r="B157" s="334"/>
      <c r="C157" s="334"/>
      <c r="D157" s="334"/>
      <c r="E157" s="334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</row>
    <row r="158" spans="1:16" ht="15" customHeight="1">
      <c r="A158" s="332" t="s">
        <v>368</v>
      </c>
      <c r="B158" s="336"/>
      <c r="C158" s="334"/>
      <c r="D158" s="336"/>
      <c r="E158" s="334"/>
      <c r="F158" s="334"/>
      <c r="G158" s="334"/>
      <c r="H158" s="334"/>
      <c r="I158" s="334"/>
      <c r="J158" s="334"/>
      <c r="K158" s="334"/>
      <c r="L158" s="334"/>
      <c r="M158" s="334"/>
      <c r="N158" s="334"/>
      <c r="O158" s="334"/>
      <c r="P158" s="334"/>
    </row>
    <row r="159" spans="1:16" ht="15" customHeight="1">
      <c r="A159" s="332"/>
      <c r="B159" s="336" t="s">
        <v>212</v>
      </c>
      <c r="C159" s="334" t="s">
        <v>214</v>
      </c>
      <c r="D159" s="336">
        <f>0.142*415</f>
        <v>58.929999999999993</v>
      </c>
      <c r="E159" s="334" t="s">
        <v>189</v>
      </c>
      <c r="F159" s="334">
        <v>0.74299999999999999</v>
      </c>
      <c r="G159" s="334"/>
      <c r="H159" s="334"/>
      <c r="I159" s="334"/>
      <c r="J159" s="334"/>
      <c r="K159" s="334"/>
      <c r="L159" s="334"/>
      <c r="M159" s="334"/>
      <c r="N159" s="334"/>
      <c r="O159" s="334"/>
      <c r="P159" s="334"/>
    </row>
    <row r="160" spans="1:16" ht="15" customHeight="1">
      <c r="A160" s="341"/>
      <c r="B160" s="336"/>
      <c r="C160" s="336"/>
      <c r="D160" s="336"/>
      <c r="E160" s="336"/>
      <c r="F160" s="334"/>
      <c r="G160" s="334"/>
      <c r="H160" s="334"/>
      <c r="I160" s="334"/>
      <c r="J160" s="334"/>
      <c r="K160" s="334"/>
      <c r="L160" s="334"/>
      <c r="M160" s="334"/>
      <c r="N160" s="334"/>
      <c r="O160" s="334"/>
      <c r="P160" s="334"/>
    </row>
    <row r="161" spans="1:16" ht="15" customHeight="1">
      <c r="A161" s="339"/>
      <c r="B161" s="334"/>
      <c r="C161" s="334"/>
      <c r="D161" s="334"/>
      <c r="E161" s="334"/>
      <c r="F161" s="334"/>
      <c r="G161" s="334"/>
      <c r="H161" s="334"/>
      <c r="I161" s="334"/>
      <c r="J161" s="334"/>
      <c r="K161" s="334"/>
      <c r="L161" s="334"/>
      <c r="M161" s="334"/>
      <c r="N161" s="334"/>
      <c r="O161" s="334"/>
      <c r="P161" s="334"/>
    </row>
    <row r="162" spans="1:16" ht="15" customHeight="1">
      <c r="A162" s="332" t="s">
        <v>367</v>
      </c>
      <c r="B162" s="334"/>
      <c r="C162" s="334"/>
      <c r="D162" s="334"/>
      <c r="E162" s="334"/>
      <c r="F162" s="334"/>
      <c r="G162" s="334"/>
      <c r="H162" s="334"/>
      <c r="I162" s="334"/>
      <c r="J162" s="334"/>
      <c r="K162" s="334"/>
      <c r="L162" s="334"/>
      <c r="M162" s="334"/>
      <c r="N162" s="334"/>
      <c r="O162" s="334"/>
      <c r="P162" s="334"/>
    </row>
    <row r="163" spans="1:16" ht="15" customHeight="1">
      <c r="A163" s="339"/>
      <c r="B163" s="336" t="s">
        <v>212</v>
      </c>
      <c r="C163" s="334" t="s">
        <v>214</v>
      </c>
      <c r="D163" s="336">
        <f>0.142*415</f>
        <v>58.929999999999993</v>
      </c>
      <c r="E163" s="334" t="s">
        <v>189</v>
      </c>
      <c r="F163" s="334">
        <v>0.86099999999999999</v>
      </c>
      <c r="G163" s="334"/>
      <c r="H163" s="334"/>
      <c r="I163" s="334"/>
      <c r="J163" s="334"/>
      <c r="K163" s="334"/>
      <c r="L163" s="334"/>
      <c r="M163" s="334"/>
      <c r="N163" s="334"/>
      <c r="O163" s="334"/>
      <c r="P163" s="334"/>
    </row>
    <row r="164" spans="1:16" ht="15" customHeight="1">
      <c r="A164" s="339"/>
      <c r="B164" s="336" t="s">
        <v>344</v>
      </c>
      <c r="C164" s="336" t="s">
        <v>343</v>
      </c>
      <c r="D164" s="336">
        <v>224</v>
      </c>
      <c r="E164" s="336" t="s">
        <v>342</v>
      </c>
      <c r="F164" s="334"/>
      <c r="G164" s="334"/>
      <c r="H164" s="334"/>
      <c r="I164" s="334"/>
      <c r="J164" s="334"/>
      <c r="K164" s="334"/>
      <c r="L164" s="334"/>
      <c r="M164" s="334"/>
      <c r="N164" s="334"/>
      <c r="O164" s="334"/>
      <c r="P164" s="334"/>
    </row>
    <row r="165" spans="1:16" ht="15" customHeight="1">
      <c r="A165" s="339"/>
      <c r="B165" s="336" t="s">
        <v>166</v>
      </c>
      <c r="C165" s="336">
        <v>2017</v>
      </c>
      <c r="D165" s="336">
        <v>605</v>
      </c>
      <c r="E165" s="336" t="s">
        <v>165</v>
      </c>
      <c r="F165" s="334">
        <v>0.21199999999999999</v>
      </c>
      <c r="G165" s="334"/>
      <c r="H165" s="334"/>
      <c r="I165" s="334"/>
      <c r="J165" s="334"/>
      <c r="K165" s="334"/>
      <c r="L165" s="334"/>
      <c r="M165" s="334"/>
      <c r="N165" s="334"/>
      <c r="O165" s="334"/>
      <c r="P165" s="334"/>
    </row>
    <row r="166" spans="1:16" ht="15" customHeight="1">
      <c r="A166" s="332" t="s">
        <v>366</v>
      </c>
      <c r="B166" s="336"/>
      <c r="C166" s="336"/>
      <c r="D166" s="336"/>
      <c r="E166" s="336"/>
      <c r="F166" s="334"/>
      <c r="G166" s="334"/>
      <c r="H166" s="334"/>
      <c r="I166" s="334"/>
      <c r="J166" s="334"/>
      <c r="K166" s="334"/>
      <c r="L166" s="334"/>
      <c r="M166" s="334"/>
      <c r="N166" s="334"/>
      <c r="O166" s="334"/>
      <c r="P166" s="334"/>
    </row>
    <row r="167" spans="1:16" ht="15" customHeight="1">
      <c r="A167" s="339"/>
      <c r="B167" s="336" t="s">
        <v>166</v>
      </c>
      <c r="C167" s="336">
        <v>2017</v>
      </c>
      <c r="D167" s="336">
        <v>605</v>
      </c>
      <c r="E167" s="336" t="s">
        <v>165</v>
      </c>
      <c r="F167" s="334"/>
      <c r="G167" s="334"/>
      <c r="H167" s="334"/>
      <c r="I167" s="334"/>
      <c r="J167" s="334"/>
      <c r="K167" s="334"/>
      <c r="L167" s="334"/>
      <c r="M167" s="334"/>
      <c r="N167" s="334"/>
      <c r="O167" s="334"/>
      <c r="P167" s="334"/>
    </row>
    <row r="168" spans="1:16" ht="15" customHeight="1">
      <c r="A168" s="332" t="s">
        <v>365</v>
      </c>
      <c r="B168" s="334"/>
      <c r="C168" s="334"/>
      <c r="D168" s="336"/>
      <c r="E168" s="334"/>
      <c r="F168" s="334"/>
      <c r="G168" s="334"/>
      <c r="H168" s="334"/>
      <c r="I168" s="334"/>
      <c r="J168" s="334"/>
      <c r="K168" s="334"/>
      <c r="L168" s="334"/>
      <c r="M168" s="334"/>
      <c r="N168" s="334"/>
      <c r="O168" s="334"/>
      <c r="P168" s="334"/>
    </row>
    <row r="169" spans="1:16" ht="15" customHeight="1">
      <c r="A169" s="339"/>
      <c r="B169" s="336" t="s">
        <v>212</v>
      </c>
      <c r="C169" s="334" t="s">
        <v>214</v>
      </c>
      <c r="D169" s="336">
        <f>0.142*415</f>
        <v>58.929999999999993</v>
      </c>
      <c r="E169" s="334" t="s">
        <v>189</v>
      </c>
      <c r="F169" s="334">
        <v>0.156</v>
      </c>
      <c r="G169" s="334"/>
      <c r="H169" s="334"/>
      <c r="I169" s="334"/>
      <c r="J169" s="334"/>
      <c r="K169" s="334"/>
      <c r="L169" s="334"/>
      <c r="M169" s="334"/>
      <c r="N169" s="334"/>
      <c r="O169" s="334"/>
      <c r="P169" s="334"/>
    </row>
    <row r="170" spans="1:16" ht="15" customHeight="1">
      <c r="A170" s="339"/>
      <c r="B170" s="336" t="s">
        <v>344</v>
      </c>
      <c r="C170" s="336" t="s">
        <v>343</v>
      </c>
      <c r="D170" s="336">
        <v>224</v>
      </c>
      <c r="E170" s="336" t="s">
        <v>342</v>
      </c>
      <c r="F170" s="329">
        <v>0.54900000000000004</v>
      </c>
      <c r="G170" s="334"/>
      <c r="H170" s="334"/>
      <c r="I170" s="334"/>
      <c r="J170" s="334"/>
      <c r="K170" s="334"/>
      <c r="L170" s="334"/>
      <c r="M170" s="334"/>
      <c r="N170" s="334"/>
      <c r="O170" s="334"/>
      <c r="P170" s="334"/>
    </row>
    <row r="171" spans="1:16" ht="15" customHeight="1">
      <c r="A171" s="339"/>
      <c r="B171" s="340" t="s">
        <v>166</v>
      </c>
      <c r="C171" s="336">
        <v>2017</v>
      </c>
      <c r="D171" s="336">
        <v>605</v>
      </c>
      <c r="E171" s="336" t="s">
        <v>165</v>
      </c>
      <c r="F171" s="329">
        <v>0.32300000000000001</v>
      </c>
      <c r="G171" s="334"/>
      <c r="H171" s="334"/>
      <c r="I171" s="334"/>
      <c r="J171" s="334"/>
      <c r="K171" s="334"/>
      <c r="L171" s="334"/>
      <c r="M171" s="334"/>
      <c r="N171" s="334"/>
      <c r="O171" s="334"/>
      <c r="P171" s="334"/>
    </row>
    <row r="172" spans="1:16" ht="15" customHeight="1">
      <c r="A172" s="332" t="s">
        <v>364</v>
      </c>
      <c r="B172" s="334"/>
      <c r="C172" s="334"/>
      <c r="D172" s="334"/>
      <c r="E172" s="334"/>
      <c r="F172" s="329"/>
      <c r="G172" s="334"/>
      <c r="H172" s="334"/>
      <c r="I172" s="334"/>
      <c r="J172" s="334"/>
      <c r="K172" s="334"/>
      <c r="L172" s="334"/>
      <c r="M172" s="334"/>
      <c r="N172" s="334"/>
      <c r="O172" s="334"/>
      <c r="P172" s="334"/>
    </row>
    <row r="173" spans="1:16" ht="15" customHeight="1">
      <c r="A173" s="339"/>
      <c r="B173" s="336" t="s">
        <v>212</v>
      </c>
      <c r="C173" s="334" t="s">
        <v>214</v>
      </c>
      <c r="D173" s="336">
        <f>0.142*415</f>
        <v>58.929999999999993</v>
      </c>
      <c r="E173" s="334" t="s">
        <v>189</v>
      </c>
      <c r="F173" s="334">
        <v>1.7000000000000001E-2</v>
      </c>
      <c r="G173" s="329"/>
      <c r="H173" s="329"/>
      <c r="I173" s="329"/>
      <c r="J173" s="329"/>
      <c r="K173" s="329"/>
      <c r="L173" s="329"/>
      <c r="M173" s="329"/>
      <c r="N173" s="329"/>
      <c r="O173" s="328"/>
      <c r="P173" s="328"/>
    </row>
    <row r="174" spans="1:16" ht="15" customHeight="1">
      <c r="A174" s="338"/>
      <c r="B174" s="336" t="s">
        <v>344</v>
      </c>
      <c r="C174" s="336" t="s">
        <v>343</v>
      </c>
      <c r="D174" s="336">
        <v>224</v>
      </c>
      <c r="E174" s="336" t="s">
        <v>342</v>
      </c>
      <c r="F174" s="334">
        <v>0.44600000000000001</v>
      </c>
      <c r="G174" s="329"/>
      <c r="H174" s="329"/>
      <c r="I174" s="329"/>
      <c r="J174" s="329"/>
      <c r="K174" s="329"/>
      <c r="L174" s="329"/>
      <c r="M174" s="329"/>
      <c r="N174" s="329"/>
      <c r="O174" s="328"/>
      <c r="P174" s="328"/>
    </row>
    <row r="175" spans="1:16" ht="15" customHeight="1">
      <c r="A175" s="338"/>
      <c r="B175" s="336" t="s">
        <v>166</v>
      </c>
      <c r="C175" s="336">
        <v>2017</v>
      </c>
      <c r="D175" s="336">
        <v>605</v>
      </c>
      <c r="E175" s="336" t="s">
        <v>165</v>
      </c>
      <c r="F175" s="334">
        <v>0.25900000000000001</v>
      </c>
      <c r="G175" s="329"/>
      <c r="H175" s="329"/>
      <c r="I175" s="329"/>
      <c r="J175" s="329"/>
      <c r="K175" s="329"/>
      <c r="L175" s="329"/>
      <c r="M175" s="329"/>
      <c r="N175" s="329"/>
      <c r="O175" s="328"/>
      <c r="P175" s="328"/>
    </row>
    <row r="176" spans="1:16" ht="15" customHeight="1">
      <c r="A176" s="333" t="s">
        <v>363</v>
      </c>
      <c r="B176" s="336"/>
      <c r="C176" s="330"/>
      <c r="D176" s="330"/>
      <c r="E176" s="330"/>
      <c r="F176" s="334"/>
      <c r="G176" s="329"/>
      <c r="H176" s="329"/>
      <c r="I176" s="329"/>
      <c r="J176" s="329"/>
      <c r="K176" s="329"/>
      <c r="L176" s="329"/>
      <c r="M176" s="329"/>
      <c r="N176" s="329"/>
      <c r="O176" s="328"/>
      <c r="P176" s="328"/>
    </row>
    <row r="177" spans="1:16" ht="15" customHeight="1">
      <c r="A177" s="338"/>
      <c r="B177" s="336" t="s">
        <v>166</v>
      </c>
      <c r="C177" s="336">
        <v>2017</v>
      </c>
      <c r="D177" s="336">
        <v>605</v>
      </c>
      <c r="E177" s="336" t="s">
        <v>165</v>
      </c>
      <c r="F177" s="334">
        <v>5.0999999999999997E-2</v>
      </c>
      <c r="G177" s="329"/>
      <c r="H177" s="329"/>
      <c r="I177" s="329"/>
      <c r="J177" s="329"/>
      <c r="K177" s="329"/>
      <c r="L177" s="329"/>
      <c r="M177" s="329"/>
      <c r="N177" s="329"/>
      <c r="O177" s="328"/>
      <c r="P177" s="328"/>
    </row>
    <row r="178" spans="1:16" ht="15" customHeight="1">
      <c r="A178" s="333" t="s">
        <v>362</v>
      </c>
      <c r="B178" s="336"/>
      <c r="C178" s="336"/>
      <c r="D178" s="336"/>
      <c r="E178" s="336"/>
      <c r="F178" s="334"/>
      <c r="G178" s="329"/>
      <c r="H178" s="329"/>
      <c r="I178" s="329"/>
      <c r="J178" s="329"/>
      <c r="K178" s="329"/>
      <c r="L178" s="329"/>
      <c r="M178" s="329"/>
      <c r="N178" s="329"/>
      <c r="O178" s="328"/>
      <c r="P178" s="328"/>
    </row>
    <row r="179" spans="1:16" ht="15" customHeight="1">
      <c r="A179" s="333"/>
      <c r="B179" s="336" t="s">
        <v>166</v>
      </c>
      <c r="C179" s="336">
        <v>2017</v>
      </c>
      <c r="D179" s="336">
        <v>605</v>
      </c>
      <c r="E179" s="336" t="s">
        <v>165</v>
      </c>
      <c r="F179" s="334">
        <v>1.2E-2</v>
      </c>
      <c r="G179" s="329"/>
      <c r="H179" s="329"/>
      <c r="I179" s="329"/>
      <c r="J179" s="329"/>
      <c r="K179" s="329"/>
      <c r="L179" s="329"/>
      <c r="M179" s="329"/>
      <c r="N179" s="329"/>
      <c r="O179" s="328"/>
      <c r="P179" s="328"/>
    </row>
    <row r="180" spans="1:16" ht="15" customHeight="1">
      <c r="A180" s="333" t="s">
        <v>361</v>
      </c>
      <c r="B180" s="334"/>
      <c r="C180" s="334"/>
      <c r="D180" s="334"/>
      <c r="E180" s="334"/>
      <c r="F180" s="337"/>
      <c r="G180" s="329"/>
      <c r="H180" s="329"/>
      <c r="I180" s="329"/>
      <c r="J180" s="329"/>
      <c r="K180" s="329"/>
      <c r="L180" s="329"/>
      <c r="M180" s="329"/>
      <c r="N180" s="329"/>
      <c r="O180" s="328"/>
      <c r="P180" s="328"/>
    </row>
    <row r="181" spans="1:16" ht="15" customHeight="1">
      <c r="A181" s="333"/>
      <c r="B181" s="330" t="s">
        <v>344</v>
      </c>
      <c r="C181" s="329" t="s">
        <v>343</v>
      </c>
      <c r="D181" s="330">
        <v>224</v>
      </c>
      <c r="E181" s="329" t="s">
        <v>342</v>
      </c>
      <c r="F181" s="334">
        <v>0.51800000000000002</v>
      </c>
      <c r="G181" s="329"/>
      <c r="H181" s="329"/>
      <c r="I181" s="329"/>
      <c r="J181" s="329"/>
      <c r="K181" s="329"/>
      <c r="L181" s="329"/>
      <c r="M181" s="329"/>
      <c r="N181" s="329"/>
      <c r="O181" s="328"/>
      <c r="P181" s="328"/>
    </row>
    <row r="182" spans="1:16" ht="15" customHeight="1">
      <c r="A182" s="333" t="s">
        <v>360</v>
      </c>
      <c r="B182" s="336"/>
      <c r="C182" s="329"/>
      <c r="D182" s="330"/>
      <c r="E182" s="329"/>
      <c r="F182" s="334"/>
      <c r="G182" s="329"/>
      <c r="H182" s="329"/>
      <c r="I182" s="329"/>
      <c r="J182" s="329"/>
      <c r="K182" s="329"/>
      <c r="L182" s="329"/>
      <c r="M182" s="329"/>
      <c r="N182" s="329"/>
      <c r="O182" s="328"/>
      <c r="P182" s="328"/>
    </row>
    <row r="183" spans="1:16" ht="15" customHeight="1">
      <c r="A183" s="333"/>
      <c r="B183" s="336" t="s">
        <v>166</v>
      </c>
      <c r="C183" s="336">
        <v>2017</v>
      </c>
      <c r="D183" s="336">
        <v>605</v>
      </c>
      <c r="E183" s="336" t="s">
        <v>165</v>
      </c>
      <c r="F183" s="334">
        <v>0.113</v>
      </c>
      <c r="G183" s="329"/>
      <c r="H183" s="329"/>
      <c r="I183" s="329"/>
      <c r="J183" s="329"/>
      <c r="K183" s="329"/>
      <c r="L183" s="329"/>
      <c r="M183" s="329"/>
      <c r="N183" s="329"/>
      <c r="O183" s="328"/>
      <c r="P183" s="328"/>
    </row>
    <row r="184" spans="1:16" ht="15" customHeight="1">
      <c r="A184" s="335" t="s">
        <v>359</v>
      </c>
      <c r="B184" s="330"/>
      <c r="C184" s="329"/>
      <c r="D184" s="330"/>
      <c r="E184" s="329"/>
      <c r="F184" s="334"/>
      <c r="G184" s="329"/>
      <c r="H184" s="329"/>
      <c r="I184" s="329"/>
      <c r="J184" s="329"/>
      <c r="K184" s="329"/>
      <c r="L184" s="329"/>
      <c r="M184" s="329"/>
      <c r="N184" s="329"/>
      <c r="O184" s="328"/>
      <c r="P184" s="328"/>
    </row>
    <row r="185" spans="1:16" ht="15" customHeight="1">
      <c r="A185" s="333" t="s">
        <v>358</v>
      </c>
      <c r="B185" s="334" t="s">
        <v>246</v>
      </c>
      <c r="C185" s="334">
        <v>2017</v>
      </c>
      <c r="D185" s="334">
        <v>278</v>
      </c>
      <c r="E185" s="334" t="s">
        <v>245</v>
      </c>
      <c r="F185" s="328">
        <f>24/278</f>
        <v>8.6330935251798566E-2</v>
      </c>
      <c r="G185" s="329"/>
      <c r="H185" s="329"/>
      <c r="I185" s="329"/>
      <c r="J185" s="329"/>
      <c r="K185" s="329"/>
      <c r="L185" s="329"/>
      <c r="M185" s="329"/>
      <c r="N185" s="329"/>
      <c r="O185" s="328"/>
      <c r="P185" s="328"/>
    </row>
    <row r="186" spans="1:16" ht="15" customHeight="1">
      <c r="A186" s="333" t="s">
        <v>357</v>
      </c>
      <c r="B186" s="334" t="s">
        <v>246</v>
      </c>
      <c r="C186" s="334">
        <v>2017</v>
      </c>
      <c r="D186" s="334">
        <v>278</v>
      </c>
      <c r="E186" s="334" t="s">
        <v>245</v>
      </c>
      <c r="F186" s="328">
        <f>10/278</f>
        <v>3.5971223021582732E-2</v>
      </c>
      <c r="G186" s="329"/>
      <c r="H186" s="329"/>
      <c r="I186" s="329"/>
      <c r="J186" s="329"/>
      <c r="K186" s="329"/>
      <c r="L186" s="329"/>
      <c r="M186" s="329"/>
      <c r="N186" s="329"/>
      <c r="O186" s="328"/>
      <c r="P186" s="328"/>
    </row>
    <row r="187" spans="1:16" ht="15" customHeight="1">
      <c r="A187" s="333" t="s">
        <v>356</v>
      </c>
      <c r="B187" s="334" t="s">
        <v>246</v>
      </c>
      <c r="C187" s="334">
        <v>2017</v>
      </c>
      <c r="D187" s="334">
        <v>278</v>
      </c>
      <c r="E187" s="334" t="s">
        <v>245</v>
      </c>
      <c r="F187" s="328">
        <f>47/278</f>
        <v>0.16906474820143885</v>
      </c>
      <c r="G187" s="329"/>
      <c r="H187" s="329"/>
      <c r="I187" s="329"/>
      <c r="J187" s="329"/>
      <c r="K187" s="329"/>
      <c r="L187" s="329"/>
      <c r="M187" s="329"/>
      <c r="N187" s="329"/>
      <c r="O187" s="328"/>
      <c r="P187" s="328"/>
    </row>
    <row r="188" spans="1:16" ht="15" customHeight="1">
      <c r="A188" s="333" t="s">
        <v>355</v>
      </c>
      <c r="B188" s="334" t="s">
        <v>246</v>
      </c>
      <c r="C188" s="334">
        <v>2017</v>
      </c>
      <c r="D188" s="334">
        <v>278</v>
      </c>
      <c r="E188" s="334" t="s">
        <v>245</v>
      </c>
      <c r="F188" s="328">
        <f>10/278</f>
        <v>3.5971223021582732E-2</v>
      </c>
      <c r="G188" s="329"/>
      <c r="H188" s="329"/>
      <c r="I188" s="329"/>
      <c r="J188" s="329"/>
      <c r="K188" s="329"/>
      <c r="L188" s="329"/>
      <c r="M188" s="329"/>
      <c r="N188" s="329"/>
      <c r="O188" s="328"/>
      <c r="P188" s="328"/>
    </row>
    <row r="189" spans="1:16" ht="15" customHeight="1">
      <c r="A189" s="333" t="s">
        <v>346</v>
      </c>
      <c r="B189" s="334" t="s">
        <v>354</v>
      </c>
      <c r="C189" s="334">
        <v>2017</v>
      </c>
      <c r="D189" s="334">
        <v>278</v>
      </c>
      <c r="E189" s="334" t="s">
        <v>245</v>
      </c>
      <c r="F189" s="328">
        <f>10/278</f>
        <v>3.5971223021582732E-2</v>
      </c>
      <c r="G189" s="329"/>
      <c r="H189" s="329"/>
      <c r="I189" s="329"/>
      <c r="J189" s="329"/>
      <c r="K189" s="329"/>
      <c r="L189" s="329"/>
      <c r="M189" s="329"/>
      <c r="N189" s="329"/>
      <c r="O189" s="328"/>
      <c r="P189" s="328"/>
    </row>
    <row r="190" spans="1:16" ht="15" customHeight="1">
      <c r="A190" s="333" t="s">
        <v>353</v>
      </c>
      <c r="B190" s="330" t="s">
        <v>344</v>
      </c>
      <c r="C190" s="329" t="s">
        <v>343</v>
      </c>
      <c r="D190" s="330">
        <v>224</v>
      </c>
      <c r="E190" s="329" t="s">
        <v>342</v>
      </c>
      <c r="F190" s="328">
        <f>16/224</f>
        <v>7.1428571428571425E-2</v>
      </c>
      <c r="G190" s="329"/>
      <c r="H190" s="329"/>
      <c r="I190" s="329"/>
      <c r="J190" s="329"/>
      <c r="K190" s="329"/>
      <c r="L190" s="329"/>
      <c r="M190" s="329"/>
      <c r="N190" s="329"/>
      <c r="O190" s="328"/>
      <c r="P190" s="328"/>
    </row>
    <row r="191" spans="1:16" ht="15" customHeight="1">
      <c r="A191" s="333" t="s">
        <v>352</v>
      </c>
      <c r="B191" s="330" t="s">
        <v>344</v>
      </c>
      <c r="C191" s="329" t="s">
        <v>343</v>
      </c>
      <c r="D191" s="330">
        <v>224</v>
      </c>
      <c r="E191" s="329" t="s">
        <v>342</v>
      </c>
      <c r="F191" s="328">
        <f>12/224</f>
        <v>5.3571428571428568E-2</v>
      </c>
      <c r="G191" s="329"/>
      <c r="H191" s="329"/>
      <c r="I191" s="329"/>
      <c r="J191" s="329"/>
      <c r="K191" s="329"/>
      <c r="L191" s="329"/>
      <c r="M191" s="329"/>
      <c r="N191" s="329"/>
      <c r="O191" s="328"/>
      <c r="P191" s="328"/>
    </row>
    <row r="192" spans="1:16" ht="15" customHeight="1">
      <c r="A192" s="333" t="s">
        <v>351</v>
      </c>
      <c r="B192" s="330" t="s">
        <v>344</v>
      </c>
      <c r="C192" s="329" t="s">
        <v>343</v>
      </c>
      <c r="D192" s="330">
        <v>224</v>
      </c>
      <c r="E192" s="329" t="s">
        <v>342</v>
      </c>
      <c r="F192" s="328">
        <f>33/224</f>
        <v>0.14732142857142858</v>
      </c>
      <c r="G192" s="329"/>
      <c r="H192" s="329"/>
      <c r="I192" s="329"/>
      <c r="J192" s="329"/>
      <c r="K192" s="329"/>
      <c r="L192" s="329"/>
      <c r="M192" s="329"/>
      <c r="N192" s="329"/>
      <c r="O192" s="328"/>
      <c r="P192" s="328"/>
    </row>
    <row r="193" spans="1:16" ht="15" customHeight="1">
      <c r="A193" s="333" t="s">
        <v>350</v>
      </c>
      <c r="B193" s="330" t="s">
        <v>344</v>
      </c>
      <c r="C193" s="329" t="s">
        <v>343</v>
      </c>
      <c r="D193" s="330">
        <v>224</v>
      </c>
      <c r="E193" s="329" t="s">
        <v>342</v>
      </c>
      <c r="F193" s="328">
        <f>9/224</f>
        <v>4.0178571428571432E-2</v>
      </c>
      <c r="G193" s="329"/>
      <c r="H193" s="329"/>
      <c r="I193" s="329"/>
      <c r="J193" s="329"/>
      <c r="K193" s="329"/>
      <c r="L193" s="329"/>
      <c r="M193" s="329"/>
      <c r="N193" s="329"/>
      <c r="O193" s="328"/>
      <c r="P193" s="328"/>
    </row>
    <row r="194" spans="1:16" ht="15" customHeight="1">
      <c r="A194" s="333" t="s">
        <v>349</v>
      </c>
      <c r="B194" s="330" t="s">
        <v>344</v>
      </c>
      <c r="C194" s="329" t="s">
        <v>343</v>
      </c>
      <c r="D194" s="330">
        <v>224</v>
      </c>
      <c r="E194" s="329" t="s">
        <v>342</v>
      </c>
      <c r="F194" s="328">
        <f>43/224</f>
        <v>0.19196428571428573</v>
      </c>
      <c r="G194" s="329"/>
      <c r="H194" s="329"/>
      <c r="I194" s="329"/>
      <c r="J194" s="329"/>
      <c r="K194" s="329"/>
      <c r="L194" s="329"/>
      <c r="M194" s="329"/>
      <c r="N194" s="329"/>
      <c r="O194" s="328"/>
      <c r="P194" s="328"/>
    </row>
    <row r="195" spans="1:16" ht="15" customHeight="1">
      <c r="A195" s="333" t="s">
        <v>348</v>
      </c>
      <c r="B195" s="330" t="s">
        <v>344</v>
      </c>
      <c r="C195" s="329" t="s">
        <v>343</v>
      </c>
      <c r="D195" s="330">
        <v>224</v>
      </c>
      <c r="E195" s="329" t="s">
        <v>342</v>
      </c>
      <c r="F195" s="328">
        <f>25/224</f>
        <v>0.11160714285714286</v>
      </c>
      <c r="G195" s="329"/>
      <c r="H195" s="329"/>
      <c r="I195" s="329"/>
      <c r="J195" s="329"/>
      <c r="K195" s="329"/>
      <c r="L195" s="329"/>
      <c r="M195" s="329"/>
      <c r="N195" s="329"/>
      <c r="O195" s="328"/>
      <c r="P195" s="328"/>
    </row>
    <row r="196" spans="1:16" ht="15" customHeight="1">
      <c r="A196" s="333" t="s">
        <v>347</v>
      </c>
      <c r="B196" s="330" t="s">
        <v>344</v>
      </c>
      <c r="C196" s="329" t="s">
        <v>343</v>
      </c>
      <c r="D196" s="330">
        <v>224</v>
      </c>
      <c r="E196" s="329" t="s">
        <v>342</v>
      </c>
      <c r="F196" s="328">
        <f>22/224</f>
        <v>9.8214285714285712E-2</v>
      </c>
      <c r="G196" s="329"/>
      <c r="H196" s="329"/>
      <c r="I196" s="329"/>
      <c r="J196" s="329"/>
      <c r="K196" s="329"/>
      <c r="L196" s="329"/>
      <c r="M196" s="329"/>
      <c r="N196" s="329"/>
      <c r="O196" s="328"/>
      <c r="P196" s="328"/>
    </row>
    <row r="197" spans="1:16" ht="15" customHeight="1">
      <c r="A197" s="332" t="s">
        <v>346</v>
      </c>
      <c r="B197" s="330" t="s">
        <v>344</v>
      </c>
      <c r="C197" s="329" t="s">
        <v>343</v>
      </c>
      <c r="D197" s="330">
        <v>224</v>
      </c>
      <c r="E197" s="329" t="s">
        <v>342</v>
      </c>
      <c r="F197" s="328">
        <f>24/224</f>
        <v>0.10714285714285714</v>
      </c>
      <c r="G197" s="329"/>
      <c r="H197" s="329"/>
      <c r="I197" s="329"/>
      <c r="J197" s="329"/>
      <c r="K197" s="329"/>
      <c r="L197" s="329"/>
      <c r="M197" s="329"/>
      <c r="N197" s="329"/>
      <c r="O197" s="328"/>
      <c r="P197" s="328"/>
    </row>
    <row r="198" spans="1:16" ht="15" customHeight="1">
      <c r="A198" s="331" t="s">
        <v>345</v>
      </c>
      <c r="B198" s="330" t="s">
        <v>344</v>
      </c>
      <c r="C198" s="329" t="s">
        <v>343</v>
      </c>
      <c r="D198" s="330">
        <v>224</v>
      </c>
      <c r="E198" s="329" t="s">
        <v>342</v>
      </c>
      <c r="F198" s="328">
        <f>40/224</f>
        <v>0.17857142857142858</v>
      </c>
      <c r="G198" s="329"/>
      <c r="H198" s="329"/>
      <c r="I198" s="329"/>
      <c r="J198" s="329"/>
      <c r="K198" s="329"/>
      <c r="L198" s="329"/>
      <c r="M198" s="329"/>
      <c r="N198" s="329"/>
      <c r="O198" s="328"/>
      <c r="P198" s="328"/>
    </row>
    <row r="199" spans="1:16" ht="15" customHeight="1" thickBot="1">
      <c r="A199" s="327"/>
      <c r="B199" s="325"/>
      <c r="C199" s="326"/>
      <c r="D199" s="325"/>
      <c r="E199" s="324"/>
      <c r="F199" s="324"/>
      <c r="G199" s="323"/>
      <c r="H199" s="323"/>
      <c r="I199" s="323"/>
      <c r="J199" s="323"/>
      <c r="K199" s="323"/>
      <c r="L199" s="323"/>
      <c r="M199" s="323"/>
      <c r="N199" s="323"/>
      <c r="O199" s="323"/>
      <c r="P199" s="323"/>
    </row>
    <row r="200" spans="1:16" ht="23" customHeight="1">
      <c r="A200" s="322" t="s">
        <v>341</v>
      </c>
      <c r="B200" s="316"/>
      <c r="C200" s="316"/>
      <c r="D200" s="316"/>
      <c r="E200" s="316"/>
      <c r="F200" s="316"/>
      <c r="G200" s="316"/>
      <c r="H200" s="316"/>
      <c r="I200" s="316"/>
      <c r="J200" s="316"/>
      <c r="K200" s="316"/>
      <c r="L200" s="316"/>
      <c r="M200" s="316"/>
      <c r="N200" s="316"/>
      <c r="O200" s="316"/>
      <c r="P200" s="316"/>
    </row>
    <row r="201" spans="1:16" ht="23" hidden="1" customHeight="1">
      <c r="A201" s="322"/>
      <c r="B201" s="316"/>
      <c r="C201" s="316"/>
      <c r="D201" s="316"/>
      <c r="E201" s="316"/>
      <c r="F201" s="316"/>
      <c r="G201" s="316"/>
      <c r="H201" s="316"/>
      <c r="I201" s="316"/>
      <c r="J201" s="316"/>
      <c r="K201" s="316"/>
      <c r="L201" s="316"/>
      <c r="M201" s="316"/>
      <c r="N201" s="316"/>
      <c r="O201" s="316"/>
      <c r="P201" s="316"/>
    </row>
    <row r="202" spans="1:16" ht="23" hidden="1" customHeight="1">
      <c r="A202" s="322"/>
      <c r="B202" s="316"/>
      <c r="C202" s="316"/>
      <c r="D202" s="316"/>
      <c r="E202" s="316"/>
      <c r="F202" s="316"/>
      <c r="G202" s="316"/>
      <c r="H202" s="316"/>
      <c r="I202" s="316"/>
      <c r="J202" s="316"/>
      <c r="K202" s="316"/>
      <c r="L202" s="316"/>
      <c r="M202" s="316"/>
      <c r="N202" s="316"/>
      <c r="O202" s="316"/>
      <c r="P202" s="316"/>
    </row>
    <row r="203" spans="1:16" ht="23" hidden="1" customHeight="1">
      <c r="A203" s="322"/>
      <c r="B203" s="316"/>
      <c r="C203" s="316"/>
      <c r="D203" s="316"/>
      <c r="E203" s="316"/>
      <c r="F203" s="316"/>
      <c r="G203" s="316"/>
      <c r="H203" s="316"/>
      <c r="I203" s="316"/>
      <c r="J203" s="316"/>
      <c r="K203" s="316"/>
      <c r="L203" s="316"/>
      <c r="M203" s="316"/>
      <c r="N203" s="316"/>
      <c r="O203" s="316"/>
      <c r="P203" s="316"/>
    </row>
    <row r="204" spans="1:16" ht="23" hidden="1" customHeight="1">
      <c r="A204" s="322"/>
      <c r="B204" s="316"/>
      <c r="C204" s="316"/>
      <c r="D204" s="316"/>
      <c r="E204" s="316"/>
      <c r="F204" s="316"/>
      <c r="G204" s="316"/>
      <c r="H204" s="316"/>
      <c r="I204" s="316"/>
      <c r="J204" s="316"/>
      <c r="K204" s="316"/>
      <c r="L204" s="316"/>
      <c r="M204" s="316"/>
      <c r="N204" s="316"/>
      <c r="O204" s="316"/>
      <c r="P204" s="316"/>
    </row>
    <row r="205" spans="1:16" ht="23" hidden="1" customHeight="1">
      <c r="A205" s="322"/>
      <c r="B205" s="316"/>
      <c r="C205" s="316"/>
      <c r="D205" s="316"/>
      <c r="E205" s="316"/>
      <c r="F205" s="316"/>
      <c r="G205" s="316"/>
      <c r="H205" s="316"/>
      <c r="I205" s="316"/>
      <c r="J205" s="316"/>
      <c r="K205" s="316"/>
      <c r="L205" s="316"/>
      <c r="M205" s="316"/>
      <c r="N205" s="316"/>
      <c r="O205" s="316"/>
      <c r="P205" s="316"/>
    </row>
    <row r="206" spans="1:16" ht="23" hidden="1" customHeight="1">
      <c r="A206" s="322"/>
      <c r="B206" s="316"/>
      <c r="C206" s="316"/>
      <c r="D206" s="316"/>
      <c r="E206" s="316"/>
      <c r="F206" s="316"/>
      <c r="G206" s="316"/>
      <c r="H206" s="316"/>
      <c r="I206" s="316"/>
      <c r="J206" s="316"/>
      <c r="K206" s="316"/>
      <c r="L206" s="316"/>
      <c r="M206" s="316"/>
      <c r="N206" s="316"/>
      <c r="O206" s="316"/>
      <c r="P206" s="316"/>
    </row>
    <row r="207" spans="1:16" ht="23" hidden="1" customHeight="1">
      <c r="A207" s="322"/>
      <c r="B207" s="316"/>
      <c r="C207" s="316"/>
      <c r="D207" s="316"/>
      <c r="E207" s="316"/>
      <c r="F207" s="316"/>
      <c r="G207" s="316"/>
      <c r="H207" s="316"/>
      <c r="I207" s="316"/>
      <c r="J207" s="316"/>
      <c r="K207" s="316"/>
      <c r="L207" s="316"/>
      <c r="M207" s="316"/>
      <c r="N207" s="316"/>
      <c r="O207" s="316"/>
      <c r="P207" s="316"/>
    </row>
    <row r="208" spans="1:16" ht="23" hidden="1" customHeight="1">
      <c r="A208" s="322"/>
      <c r="B208" s="316"/>
      <c r="C208" s="316"/>
      <c r="D208" s="316"/>
      <c r="E208" s="316"/>
      <c r="F208" s="316"/>
      <c r="G208" s="316"/>
      <c r="H208" s="316"/>
      <c r="I208" s="316"/>
      <c r="J208" s="316"/>
      <c r="K208" s="316"/>
      <c r="L208" s="316"/>
      <c r="M208" s="316"/>
      <c r="N208" s="316"/>
      <c r="O208" s="316"/>
      <c r="P208" s="316"/>
    </row>
    <row r="209" spans="1:16" ht="23" hidden="1" customHeight="1">
      <c r="A209" s="322"/>
      <c r="B209" s="316"/>
      <c r="C209" s="316"/>
      <c r="D209" s="316"/>
      <c r="E209" s="316"/>
      <c r="F209" s="316"/>
      <c r="G209" s="316"/>
      <c r="H209" s="316"/>
      <c r="I209" s="316"/>
      <c r="J209" s="316"/>
      <c r="K209" s="316"/>
      <c r="L209" s="316"/>
      <c r="M209" s="316"/>
      <c r="N209" s="316"/>
      <c r="O209" s="316"/>
      <c r="P209" s="316"/>
    </row>
    <row r="210" spans="1:16" ht="23" hidden="1" customHeight="1">
      <c r="A210" s="322"/>
      <c r="B210" s="316"/>
      <c r="C210" s="316"/>
      <c r="D210" s="316"/>
      <c r="E210" s="316"/>
      <c r="F210" s="316"/>
      <c r="G210" s="316"/>
      <c r="H210" s="316"/>
      <c r="I210" s="316"/>
      <c r="J210" s="316"/>
      <c r="K210" s="316"/>
      <c r="L210" s="316"/>
      <c r="M210" s="316"/>
      <c r="N210" s="316"/>
      <c r="O210" s="316"/>
      <c r="P210" s="316"/>
    </row>
    <row r="211" spans="1:16" ht="23" hidden="1" customHeight="1">
      <c r="A211" s="322"/>
      <c r="B211" s="316"/>
      <c r="C211" s="316"/>
      <c r="D211" s="316"/>
      <c r="E211" s="316"/>
      <c r="F211" s="316"/>
      <c r="G211" s="316"/>
      <c r="H211" s="316"/>
      <c r="I211" s="316"/>
      <c r="J211" s="316"/>
      <c r="K211" s="316"/>
      <c r="L211" s="316"/>
      <c r="M211" s="316"/>
      <c r="N211" s="316"/>
      <c r="O211" s="316"/>
      <c r="P211" s="316"/>
    </row>
    <row r="212" spans="1:16" ht="23" hidden="1" customHeight="1">
      <c r="A212" s="322"/>
      <c r="B212" s="316"/>
      <c r="C212" s="316"/>
      <c r="D212" s="316"/>
      <c r="E212" s="316"/>
      <c r="F212" s="316"/>
      <c r="G212" s="316"/>
      <c r="H212" s="316"/>
      <c r="I212" s="316"/>
      <c r="J212" s="316"/>
      <c r="K212" s="316"/>
      <c r="L212" s="316"/>
      <c r="M212" s="316"/>
      <c r="N212" s="316"/>
      <c r="O212" s="316"/>
      <c r="P212" s="316"/>
    </row>
    <row r="213" spans="1:16" ht="23" hidden="1" customHeight="1">
      <c r="A213" s="322"/>
      <c r="B213" s="316"/>
      <c r="C213" s="316"/>
      <c r="D213" s="316"/>
      <c r="E213" s="316"/>
      <c r="F213" s="316"/>
      <c r="G213" s="316"/>
      <c r="H213" s="316"/>
      <c r="I213" s="316"/>
      <c r="J213" s="316"/>
      <c r="K213" s="316"/>
      <c r="L213" s="316"/>
      <c r="M213" s="316"/>
      <c r="N213" s="316"/>
      <c r="O213" s="316"/>
      <c r="P213" s="316"/>
    </row>
    <row r="214" spans="1:16" ht="23" hidden="1" customHeight="1">
      <c r="A214" s="322"/>
      <c r="B214" s="316"/>
      <c r="C214" s="316"/>
      <c r="D214" s="316"/>
      <c r="E214" s="316"/>
      <c r="F214" s="316"/>
      <c r="G214" s="316"/>
      <c r="H214" s="316"/>
      <c r="I214" s="316"/>
      <c r="J214" s="316"/>
      <c r="K214" s="316"/>
      <c r="L214" s="316"/>
      <c r="M214" s="316"/>
      <c r="N214" s="316"/>
      <c r="O214" s="316"/>
      <c r="P214" s="316"/>
    </row>
    <row r="215" spans="1:16" ht="23" hidden="1" customHeight="1">
      <c r="A215" s="322"/>
      <c r="B215" s="316"/>
      <c r="C215" s="316"/>
      <c r="D215" s="316"/>
      <c r="E215" s="316"/>
      <c r="F215" s="316"/>
      <c r="G215" s="316"/>
      <c r="H215" s="316"/>
      <c r="I215" s="316"/>
      <c r="J215" s="316"/>
      <c r="K215" s="316"/>
      <c r="L215" s="316"/>
      <c r="M215" s="316"/>
      <c r="N215" s="316"/>
      <c r="O215" s="316"/>
      <c r="P215" s="316"/>
    </row>
    <row r="216" spans="1:16" ht="23" hidden="1" customHeight="1">
      <c r="A216" s="322"/>
      <c r="B216" s="316"/>
      <c r="C216" s="316"/>
      <c r="D216" s="316"/>
      <c r="E216" s="316"/>
      <c r="F216" s="316"/>
      <c r="G216" s="316"/>
      <c r="H216" s="316"/>
      <c r="I216" s="316"/>
      <c r="J216" s="316"/>
      <c r="K216" s="316"/>
      <c r="L216" s="316"/>
      <c r="M216" s="316"/>
      <c r="N216" s="316"/>
      <c r="O216" s="316"/>
      <c r="P216" s="316"/>
    </row>
    <row r="217" spans="1:16" ht="1" hidden="1" customHeight="1">
      <c r="A217" s="322"/>
      <c r="B217" s="316"/>
      <c r="C217" s="316"/>
      <c r="D217" s="316"/>
      <c r="E217" s="316"/>
      <c r="F217" s="316"/>
      <c r="G217" s="316"/>
      <c r="H217" s="316"/>
      <c r="I217" s="316"/>
      <c r="J217" s="316"/>
      <c r="K217" s="316"/>
      <c r="L217" s="316"/>
      <c r="M217" s="316"/>
      <c r="N217" s="316"/>
      <c r="O217" s="316"/>
      <c r="P217" s="316"/>
    </row>
    <row r="218" spans="1:16" ht="23" hidden="1" customHeight="1">
      <c r="A218" s="322"/>
      <c r="B218" s="316"/>
      <c r="C218" s="316"/>
      <c r="D218" s="316"/>
      <c r="E218" s="316"/>
      <c r="F218" s="316"/>
      <c r="G218" s="316"/>
      <c r="H218" s="316"/>
      <c r="I218" s="316"/>
      <c r="J218" s="316"/>
      <c r="K218" s="316"/>
      <c r="L218" s="316"/>
      <c r="M218" s="316"/>
      <c r="N218" s="316"/>
      <c r="O218" s="316"/>
      <c r="P218" s="316"/>
    </row>
    <row r="219" spans="1:16" ht="23" hidden="1" customHeight="1">
      <c r="A219" s="322"/>
      <c r="B219" s="316"/>
      <c r="C219" s="316"/>
      <c r="D219" s="316"/>
      <c r="E219" s="316"/>
      <c r="F219" s="316"/>
      <c r="G219" s="316"/>
      <c r="H219" s="316"/>
      <c r="I219" s="316"/>
      <c r="J219" s="316"/>
      <c r="K219" s="316"/>
      <c r="L219" s="316"/>
      <c r="M219" s="316"/>
      <c r="N219" s="316"/>
      <c r="O219" s="316"/>
      <c r="P219" s="316"/>
    </row>
    <row r="220" spans="1:16" ht="15" customHeight="1">
      <c r="A220" s="321" t="s">
        <v>340</v>
      </c>
      <c r="B220" s="316"/>
      <c r="C220" s="316"/>
      <c r="D220" s="316"/>
      <c r="E220" s="316"/>
      <c r="F220" s="316"/>
      <c r="G220" s="316"/>
      <c r="H220" s="316"/>
      <c r="I220" s="316"/>
      <c r="J220" s="316"/>
      <c r="K220" s="316"/>
      <c r="L220" s="316"/>
      <c r="M220" s="316"/>
      <c r="N220" s="316"/>
      <c r="O220" s="316"/>
      <c r="P220" s="316"/>
    </row>
    <row r="221" spans="1:16" ht="15" customHeight="1">
      <c r="A221" s="318" t="s">
        <v>339</v>
      </c>
      <c r="B221" s="319"/>
      <c r="C221" s="316"/>
      <c r="D221" s="316"/>
      <c r="E221" s="316"/>
      <c r="F221" s="316"/>
      <c r="G221" s="316"/>
      <c r="H221" s="316"/>
      <c r="I221" s="316"/>
      <c r="J221" s="316"/>
      <c r="K221" s="316"/>
      <c r="L221" s="316"/>
      <c r="M221" s="316"/>
      <c r="N221" s="316"/>
      <c r="O221" s="316"/>
      <c r="P221" s="316"/>
    </row>
    <row r="222" spans="1:16" ht="15" customHeight="1">
      <c r="A222" s="318" t="s">
        <v>333</v>
      </c>
      <c r="B222" s="319" t="s">
        <v>246</v>
      </c>
      <c r="C222" s="316">
        <v>2017</v>
      </c>
      <c r="D222" s="316">
        <v>76</v>
      </c>
      <c r="E222" s="317" t="s">
        <v>330</v>
      </c>
      <c r="F222" s="317">
        <v>79</v>
      </c>
      <c r="G222" s="316"/>
      <c r="H222" s="316"/>
      <c r="I222" s="316"/>
      <c r="J222" s="316"/>
      <c r="K222" s="316"/>
      <c r="L222" s="316"/>
      <c r="M222" s="316"/>
      <c r="N222" s="316"/>
      <c r="O222" s="316"/>
      <c r="P222" s="316"/>
    </row>
    <row r="223" spans="1:16" ht="15" customHeight="1">
      <c r="A223" s="318" t="s">
        <v>332</v>
      </c>
      <c r="B223" s="319" t="s">
        <v>246</v>
      </c>
      <c r="C223" s="316">
        <v>2017</v>
      </c>
      <c r="D223" s="316">
        <v>76</v>
      </c>
      <c r="E223" s="317" t="s">
        <v>330</v>
      </c>
      <c r="F223" s="317">
        <v>140.80000000000001</v>
      </c>
      <c r="G223" s="316"/>
      <c r="H223" s="316"/>
      <c r="I223" s="316"/>
      <c r="J223" s="316"/>
      <c r="K223" s="316"/>
      <c r="L223" s="316"/>
      <c r="M223" s="316"/>
      <c r="N223" s="316"/>
      <c r="O223" s="316"/>
      <c r="P223" s="316"/>
    </row>
    <row r="224" spans="1:16" ht="15" customHeight="1">
      <c r="A224" s="318" t="s">
        <v>331</v>
      </c>
      <c r="B224" s="319" t="s">
        <v>246</v>
      </c>
      <c r="C224" s="316">
        <v>2017</v>
      </c>
      <c r="D224" s="316">
        <v>76</v>
      </c>
      <c r="E224" s="317" t="s">
        <v>330</v>
      </c>
      <c r="F224" s="317">
        <v>173.9</v>
      </c>
      <c r="G224" s="316"/>
      <c r="H224" s="316"/>
      <c r="I224" s="316"/>
      <c r="J224" s="316"/>
      <c r="K224" s="316"/>
      <c r="L224" s="316"/>
      <c r="M224" s="316"/>
      <c r="N224" s="316"/>
      <c r="O224" s="316"/>
      <c r="P224" s="316"/>
    </row>
    <row r="225" spans="1:16" ht="15" customHeight="1">
      <c r="A225" s="318" t="s">
        <v>309</v>
      </c>
      <c r="B225" s="319" t="s">
        <v>246</v>
      </c>
      <c r="C225" s="316">
        <v>2017</v>
      </c>
      <c r="D225" s="316">
        <v>76</v>
      </c>
      <c r="E225" s="317" t="s">
        <v>330</v>
      </c>
      <c r="F225" s="317">
        <v>4.5999999999999996</v>
      </c>
      <c r="G225" s="316"/>
      <c r="H225" s="316"/>
      <c r="I225" s="316"/>
      <c r="J225" s="316"/>
      <c r="K225" s="316"/>
      <c r="L225" s="316"/>
      <c r="M225" s="316"/>
      <c r="N225" s="316"/>
      <c r="O225" s="316"/>
      <c r="P225" s="316"/>
    </row>
    <row r="226" spans="1:16" ht="15" customHeight="1">
      <c r="A226" s="318" t="s">
        <v>338</v>
      </c>
      <c r="B226" s="319"/>
      <c r="C226" s="316"/>
      <c r="D226" s="316"/>
      <c r="E226" s="317" t="s">
        <v>330</v>
      </c>
      <c r="F226" s="316"/>
      <c r="G226" s="316"/>
      <c r="H226" s="316"/>
      <c r="I226" s="316"/>
      <c r="J226" s="316"/>
      <c r="K226" s="316"/>
      <c r="L226" s="316"/>
      <c r="M226" s="316"/>
      <c r="N226" s="316"/>
      <c r="O226" s="316"/>
      <c r="P226" s="316"/>
    </row>
    <row r="227" spans="1:16" ht="15" customHeight="1">
      <c r="A227" s="318" t="s">
        <v>333</v>
      </c>
      <c r="B227" s="319" t="s">
        <v>246</v>
      </c>
      <c r="C227" s="316">
        <v>2017</v>
      </c>
      <c r="D227" s="316">
        <v>23</v>
      </c>
      <c r="E227" s="317" t="s">
        <v>330</v>
      </c>
      <c r="F227" s="317">
        <v>50.8</v>
      </c>
      <c r="G227" s="316"/>
      <c r="H227" s="316"/>
      <c r="I227" s="316"/>
      <c r="J227" s="316"/>
      <c r="K227" s="316"/>
      <c r="L227" s="316"/>
      <c r="M227" s="316"/>
      <c r="N227" s="316"/>
      <c r="O227" s="316"/>
      <c r="P227" s="316"/>
    </row>
    <row r="228" spans="1:16" ht="15" customHeight="1">
      <c r="A228" s="318" t="s">
        <v>332</v>
      </c>
      <c r="B228" s="319" t="s">
        <v>246</v>
      </c>
      <c r="C228" s="316">
        <v>2017</v>
      </c>
      <c r="D228" s="316">
        <v>22</v>
      </c>
      <c r="E228" s="317" t="s">
        <v>330</v>
      </c>
      <c r="F228" s="320">
        <v>24</v>
      </c>
      <c r="G228" s="316"/>
      <c r="H228" s="316"/>
      <c r="I228" s="316"/>
      <c r="J228" s="316"/>
      <c r="K228" s="316"/>
      <c r="L228" s="316"/>
      <c r="M228" s="316"/>
      <c r="N228" s="316"/>
      <c r="O228" s="316"/>
      <c r="P228" s="316"/>
    </row>
    <row r="229" spans="1:16" ht="15" customHeight="1">
      <c r="A229" s="318" t="s">
        <v>331</v>
      </c>
      <c r="B229" s="319" t="s">
        <v>246</v>
      </c>
      <c r="C229" s="316">
        <v>2017</v>
      </c>
      <c r="D229" s="316">
        <v>26</v>
      </c>
      <c r="E229" s="317" t="s">
        <v>330</v>
      </c>
      <c r="F229" s="317">
        <v>14.1</v>
      </c>
      <c r="G229" s="316"/>
      <c r="H229" s="316"/>
      <c r="I229" s="316"/>
      <c r="J229" s="316"/>
      <c r="K229" s="316"/>
      <c r="L229" s="316"/>
      <c r="M229" s="316"/>
      <c r="N229" s="316"/>
      <c r="O229" s="316"/>
      <c r="P229" s="316"/>
    </row>
    <row r="230" spans="1:16" ht="15" customHeight="1">
      <c r="A230" s="318" t="s">
        <v>309</v>
      </c>
      <c r="B230" s="319" t="s">
        <v>246</v>
      </c>
      <c r="C230" s="316">
        <v>2017</v>
      </c>
      <c r="D230" s="316">
        <v>10</v>
      </c>
      <c r="E230" s="317" t="s">
        <v>330</v>
      </c>
      <c r="F230" s="317">
        <v>28.3</v>
      </c>
      <c r="G230" s="316"/>
      <c r="H230" s="316"/>
      <c r="I230" s="316"/>
      <c r="J230" s="316"/>
      <c r="K230" s="316"/>
      <c r="L230" s="316"/>
      <c r="M230" s="316"/>
      <c r="N230" s="316"/>
      <c r="O230" s="316"/>
      <c r="P230" s="316"/>
    </row>
    <row r="231" spans="1:16" ht="15" customHeight="1">
      <c r="A231" s="318" t="s">
        <v>337</v>
      </c>
      <c r="B231" s="319"/>
      <c r="C231" s="316"/>
      <c r="D231" s="316"/>
      <c r="E231" s="317" t="s">
        <v>330</v>
      </c>
      <c r="F231" s="316"/>
      <c r="G231" s="316"/>
      <c r="H231" s="316"/>
      <c r="I231" s="316"/>
      <c r="J231" s="316"/>
      <c r="K231" s="316"/>
      <c r="L231" s="316"/>
      <c r="M231" s="316"/>
      <c r="N231" s="316"/>
      <c r="O231" s="316"/>
      <c r="P231" s="316"/>
    </row>
    <row r="232" spans="1:16" ht="15" customHeight="1">
      <c r="A232" s="318" t="s">
        <v>332</v>
      </c>
      <c r="B232" s="319" t="s">
        <v>246</v>
      </c>
      <c r="C232" s="316">
        <v>2017</v>
      </c>
      <c r="D232" s="316">
        <v>152</v>
      </c>
      <c r="E232" s="317" t="s">
        <v>330</v>
      </c>
      <c r="F232" s="317">
        <v>37.4</v>
      </c>
      <c r="G232" s="316"/>
      <c r="H232" s="316"/>
      <c r="I232" s="316"/>
      <c r="J232" s="316"/>
      <c r="K232" s="316"/>
      <c r="L232" s="316"/>
      <c r="M232" s="316"/>
      <c r="N232" s="316"/>
      <c r="O232" s="316"/>
      <c r="P232" s="316"/>
    </row>
    <row r="233" spans="1:16" ht="15" customHeight="1">
      <c r="A233" s="318" t="s">
        <v>331</v>
      </c>
      <c r="B233" s="319" t="s">
        <v>246</v>
      </c>
      <c r="C233" s="316">
        <v>2017</v>
      </c>
      <c r="D233" s="316">
        <v>43</v>
      </c>
      <c r="E233" s="317" t="s">
        <v>330</v>
      </c>
      <c r="F233" s="317">
        <v>36.4</v>
      </c>
      <c r="G233" s="316"/>
      <c r="H233" s="316"/>
      <c r="I233" s="316"/>
      <c r="J233" s="316"/>
      <c r="K233" s="316"/>
      <c r="L233" s="316"/>
      <c r="M233" s="316"/>
      <c r="N233" s="316"/>
      <c r="O233" s="316"/>
      <c r="P233" s="316"/>
    </row>
    <row r="234" spans="1:16" ht="15" customHeight="1">
      <c r="A234" s="318" t="s">
        <v>309</v>
      </c>
      <c r="B234" s="319" t="s">
        <v>246</v>
      </c>
      <c r="C234" s="316">
        <v>2017</v>
      </c>
      <c r="D234" s="316">
        <v>13</v>
      </c>
      <c r="E234" s="317" t="s">
        <v>330</v>
      </c>
      <c r="F234" s="320">
        <v>24</v>
      </c>
      <c r="G234" s="316"/>
      <c r="H234" s="316"/>
      <c r="I234" s="316"/>
      <c r="J234" s="316"/>
      <c r="K234" s="316"/>
      <c r="L234" s="316"/>
      <c r="M234" s="316"/>
      <c r="N234" s="316"/>
      <c r="O234" s="316"/>
      <c r="P234" s="316"/>
    </row>
    <row r="235" spans="1:16" ht="15" customHeight="1">
      <c r="A235" s="318" t="s">
        <v>336</v>
      </c>
      <c r="B235" s="316"/>
      <c r="C235" s="316"/>
      <c r="D235" s="316"/>
      <c r="E235" s="317" t="s">
        <v>330</v>
      </c>
      <c r="F235" s="316"/>
      <c r="G235" s="316"/>
      <c r="H235" s="316"/>
      <c r="I235" s="316"/>
      <c r="J235" s="316"/>
      <c r="K235" s="316"/>
      <c r="L235" s="316"/>
      <c r="M235" s="316"/>
      <c r="N235" s="316"/>
      <c r="O235" s="316"/>
      <c r="P235" s="316"/>
    </row>
    <row r="236" spans="1:16" ht="15" customHeight="1">
      <c r="A236" s="318" t="s">
        <v>335</v>
      </c>
      <c r="B236" s="319" t="s">
        <v>246</v>
      </c>
      <c r="C236" s="316">
        <v>2017</v>
      </c>
      <c r="D236" s="316">
        <v>30</v>
      </c>
      <c r="E236" s="317" t="s">
        <v>330</v>
      </c>
      <c r="F236" s="317">
        <v>9.3000000000000007</v>
      </c>
      <c r="G236" s="316"/>
      <c r="H236" s="316"/>
      <c r="I236" s="316"/>
      <c r="J236" s="316"/>
      <c r="K236" s="316"/>
      <c r="L236" s="316"/>
      <c r="M236" s="316"/>
      <c r="N236" s="316"/>
      <c r="O236" s="316"/>
      <c r="P236" s="316"/>
    </row>
    <row r="237" spans="1:16" ht="15" customHeight="1">
      <c r="A237" s="318" t="s">
        <v>331</v>
      </c>
      <c r="B237" s="319" t="s">
        <v>246</v>
      </c>
      <c r="C237" s="316">
        <v>2017</v>
      </c>
      <c r="D237" s="316">
        <v>38</v>
      </c>
      <c r="E237" s="317" t="s">
        <v>330</v>
      </c>
      <c r="F237" s="317">
        <v>36.1</v>
      </c>
      <c r="G237" s="316"/>
      <c r="H237" s="316"/>
      <c r="I237" s="316"/>
      <c r="J237" s="316"/>
      <c r="K237" s="316"/>
      <c r="L237" s="316"/>
      <c r="M237" s="316"/>
      <c r="N237" s="316"/>
      <c r="O237" s="316"/>
      <c r="P237" s="316"/>
    </row>
    <row r="238" spans="1:16" ht="15" customHeight="1">
      <c r="A238" s="318" t="s">
        <v>309</v>
      </c>
      <c r="B238" s="319" t="s">
        <v>246</v>
      </c>
      <c r="C238" s="316">
        <v>2017</v>
      </c>
      <c r="D238" s="316">
        <v>9</v>
      </c>
      <c r="E238" s="317" t="s">
        <v>330</v>
      </c>
      <c r="F238" s="317">
        <v>24.4</v>
      </c>
      <c r="G238" s="316"/>
      <c r="H238" s="316"/>
      <c r="I238" s="316"/>
      <c r="J238" s="316"/>
      <c r="K238" s="316"/>
      <c r="L238" s="316"/>
      <c r="M238" s="316"/>
      <c r="N238" s="316"/>
      <c r="O238" s="316"/>
      <c r="P238" s="316"/>
    </row>
    <row r="239" spans="1:16" ht="15" customHeight="1">
      <c r="A239" s="318" t="s">
        <v>334</v>
      </c>
      <c r="B239" s="316"/>
      <c r="C239" s="316"/>
      <c r="D239" s="316"/>
      <c r="E239" s="317" t="s">
        <v>330</v>
      </c>
      <c r="F239" s="316"/>
      <c r="G239" s="316"/>
      <c r="H239" s="316"/>
      <c r="I239" s="316"/>
      <c r="J239" s="316"/>
      <c r="K239" s="316"/>
      <c r="L239" s="316"/>
      <c r="M239" s="316"/>
      <c r="N239" s="316"/>
      <c r="O239" s="316"/>
      <c r="P239" s="316"/>
    </row>
    <row r="240" spans="1:16" ht="15" customHeight="1">
      <c r="A240" s="318" t="s">
        <v>333</v>
      </c>
      <c r="B240" s="319" t="s">
        <v>246</v>
      </c>
      <c r="C240" s="316">
        <v>2017</v>
      </c>
      <c r="D240" s="316">
        <v>184</v>
      </c>
      <c r="E240" s="317" t="s">
        <v>330</v>
      </c>
      <c r="F240" s="320">
        <v>11</v>
      </c>
      <c r="G240" s="316"/>
      <c r="H240" s="316"/>
      <c r="I240" s="316"/>
      <c r="J240" s="316"/>
      <c r="K240" s="316"/>
      <c r="L240" s="316"/>
      <c r="M240" s="316"/>
      <c r="N240" s="316"/>
      <c r="O240" s="316"/>
      <c r="P240" s="316"/>
    </row>
    <row r="241" spans="1:16" ht="15" customHeight="1">
      <c r="A241" s="318" t="s">
        <v>332</v>
      </c>
      <c r="B241" s="319" t="s">
        <v>246</v>
      </c>
      <c r="C241" s="316">
        <v>2017</v>
      </c>
      <c r="D241" s="316">
        <v>145</v>
      </c>
      <c r="E241" s="317" t="s">
        <v>330</v>
      </c>
      <c r="F241" s="317">
        <v>35.9</v>
      </c>
      <c r="G241" s="316"/>
      <c r="H241" s="316"/>
      <c r="I241" s="316"/>
      <c r="J241" s="316"/>
      <c r="K241" s="316"/>
      <c r="L241" s="316"/>
      <c r="M241" s="316"/>
      <c r="N241" s="316"/>
      <c r="O241" s="316"/>
      <c r="P241" s="316"/>
    </row>
    <row r="242" spans="1:16" ht="15" customHeight="1">
      <c r="A242" s="318" t="s">
        <v>331</v>
      </c>
      <c r="B242" s="319" t="s">
        <v>246</v>
      </c>
      <c r="C242" s="316">
        <v>2017</v>
      </c>
      <c r="D242" s="316">
        <v>193</v>
      </c>
      <c r="E242" s="317" t="s">
        <v>330</v>
      </c>
      <c r="F242" s="320">
        <v>20</v>
      </c>
      <c r="G242" s="316"/>
      <c r="H242" s="316"/>
      <c r="I242" s="316"/>
      <c r="J242" s="316"/>
      <c r="K242" s="316"/>
      <c r="L242" s="316"/>
      <c r="M242" s="316"/>
      <c r="N242" s="316"/>
      <c r="O242" s="316"/>
      <c r="P242" s="316"/>
    </row>
    <row r="243" spans="1:16" ht="15" customHeight="1">
      <c r="A243" s="318" t="s">
        <v>309</v>
      </c>
      <c r="B243" s="319" t="s">
        <v>246</v>
      </c>
      <c r="C243" s="316">
        <v>2017</v>
      </c>
      <c r="D243" s="316">
        <v>14</v>
      </c>
      <c r="E243" s="317" t="s">
        <v>330</v>
      </c>
      <c r="F243" s="317">
        <v>19.100000000000001</v>
      </c>
      <c r="G243" s="316"/>
      <c r="H243" s="316"/>
      <c r="I243" s="316"/>
      <c r="J243" s="316"/>
      <c r="K243" s="316"/>
      <c r="L243" s="316"/>
      <c r="M243" s="316"/>
      <c r="N243" s="316"/>
      <c r="O243" s="316"/>
      <c r="P243" s="316"/>
    </row>
    <row r="244" spans="1:16" ht="15" customHeight="1">
      <c r="A244" s="318"/>
      <c r="B244" s="316"/>
      <c r="C244" s="316"/>
      <c r="D244" s="316"/>
      <c r="E244" s="317"/>
      <c r="F244" s="316"/>
      <c r="G244" s="316"/>
      <c r="H244" s="316"/>
      <c r="I244" s="316"/>
      <c r="J244" s="316"/>
      <c r="K244" s="316"/>
      <c r="L244" s="316"/>
      <c r="M244" s="316"/>
      <c r="N244" s="316"/>
      <c r="O244" s="316"/>
      <c r="P244" s="316"/>
    </row>
    <row r="245" spans="1:16" ht="15" customHeight="1">
      <c r="A245" s="313" t="s">
        <v>329</v>
      </c>
      <c r="B245" s="311"/>
      <c r="C245" s="311"/>
      <c r="D245" s="311"/>
      <c r="E245" s="311"/>
      <c r="F245" s="311"/>
      <c r="G245" s="311"/>
      <c r="H245" s="311"/>
      <c r="I245" s="311"/>
      <c r="J245" s="311"/>
      <c r="K245" s="311"/>
      <c r="L245" s="311"/>
      <c r="M245" s="311"/>
      <c r="N245" s="311"/>
      <c r="O245" s="311"/>
      <c r="P245" s="311"/>
    </row>
    <row r="246" spans="1:16" ht="15" customHeight="1">
      <c r="A246" s="314"/>
      <c r="B246" s="311"/>
      <c r="C246" s="311" t="s">
        <v>328</v>
      </c>
      <c r="D246" s="311"/>
      <c r="E246" s="311" t="s">
        <v>327</v>
      </c>
      <c r="F246" s="312">
        <v>5</v>
      </c>
      <c r="G246" s="311"/>
      <c r="H246" s="311"/>
      <c r="I246" s="311"/>
      <c r="J246" s="311"/>
      <c r="K246" s="311"/>
      <c r="L246" s="311"/>
      <c r="M246" s="311"/>
      <c r="N246" s="311"/>
      <c r="O246" s="311"/>
      <c r="P246" s="311"/>
    </row>
    <row r="247" spans="1:16" ht="15" customHeight="1">
      <c r="A247" s="313" t="s">
        <v>326</v>
      </c>
      <c r="B247" s="311" t="s">
        <v>255</v>
      </c>
      <c r="C247" s="311" t="s">
        <v>319</v>
      </c>
      <c r="D247" s="311"/>
      <c r="E247" s="311"/>
      <c r="F247" s="312">
        <v>43770</v>
      </c>
      <c r="G247" s="311"/>
      <c r="H247" s="311"/>
      <c r="I247" s="311"/>
      <c r="J247" s="311"/>
      <c r="K247" s="311"/>
      <c r="L247" s="311"/>
      <c r="M247" s="311"/>
      <c r="N247" s="311"/>
      <c r="O247" s="311"/>
      <c r="P247" s="311"/>
    </row>
    <row r="248" spans="1:16" ht="15" customHeight="1">
      <c r="A248" s="313"/>
      <c r="B248" s="311"/>
      <c r="C248" s="311"/>
      <c r="D248" s="311"/>
      <c r="E248" s="311"/>
      <c r="F248" s="312"/>
      <c r="G248" s="311"/>
      <c r="H248" s="311"/>
      <c r="I248" s="311"/>
      <c r="J248" s="311"/>
      <c r="K248" s="311"/>
      <c r="L248" s="311"/>
      <c r="M248" s="311"/>
      <c r="N248" s="311"/>
      <c r="O248" s="311"/>
      <c r="P248" s="311"/>
    </row>
    <row r="249" spans="1:16" ht="15" customHeight="1">
      <c r="A249" s="313" t="s">
        <v>325</v>
      </c>
      <c r="B249" s="311" t="s">
        <v>255</v>
      </c>
      <c r="C249" s="311" t="s">
        <v>319</v>
      </c>
      <c r="D249" s="311"/>
      <c r="E249" s="311"/>
      <c r="F249" s="312">
        <v>64780</v>
      </c>
      <c r="G249" s="311"/>
      <c r="H249" s="311"/>
      <c r="I249" s="311"/>
      <c r="J249" s="311"/>
      <c r="K249" s="311"/>
      <c r="L249" s="311"/>
      <c r="M249" s="311"/>
      <c r="N249" s="311"/>
      <c r="O249" s="311"/>
      <c r="P249" s="311"/>
    </row>
    <row r="250" spans="1:16" ht="15" customHeight="1">
      <c r="A250" s="313"/>
      <c r="B250" s="311"/>
      <c r="C250" s="311"/>
      <c r="D250" s="311"/>
      <c r="E250" s="311"/>
      <c r="F250" s="312"/>
      <c r="G250" s="311"/>
      <c r="H250" s="311"/>
      <c r="I250" s="311"/>
      <c r="J250" s="311"/>
      <c r="K250" s="311"/>
      <c r="L250" s="311"/>
      <c r="M250" s="311"/>
      <c r="N250" s="311"/>
      <c r="O250" s="311"/>
      <c r="P250" s="311"/>
    </row>
    <row r="251" spans="1:16" ht="15" customHeight="1">
      <c r="A251" s="313" t="s">
        <v>324</v>
      </c>
      <c r="B251" s="311"/>
      <c r="C251" s="311"/>
      <c r="D251" s="311"/>
      <c r="E251" s="311"/>
      <c r="F251" s="312"/>
      <c r="G251" s="311"/>
      <c r="H251" s="311"/>
      <c r="I251" s="311"/>
      <c r="J251" s="311"/>
      <c r="K251" s="311"/>
      <c r="L251" s="311"/>
      <c r="M251" s="311"/>
      <c r="N251" s="311"/>
      <c r="O251" s="311"/>
      <c r="P251" s="311"/>
    </row>
    <row r="252" spans="1:16" ht="15" customHeight="1">
      <c r="A252" s="313"/>
      <c r="B252" s="311" t="s">
        <v>255</v>
      </c>
      <c r="C252" s="311" t="s">
        <v>319</v>
      </c>
      <c r="D252" s="311"/>
      <c r="E252" s="311"/>
      <c r="F252" s="312">
        <v>72800</v>
      </c>
      <c r="G252" s="311"/>
      <c r="H252" s="311"/>
      <c r="I252" s="311"/>
      <c r="J252" s="311"/>
      <c r="K252" s="311"/>
      <c r="L252" s="311"/>
      <c r="M252" s="311"/>
      <c r="N252" s="311"/>
      <c r="O252" s="311"/>
      <c r="P252" s="311"/>
    </row>
    <row r="253" spans="1:16" ht="15" customHeight="1">
      <c r="A253" s="313" t="s">
        <v>323</v>
      </c>
      <c r="B253" s="311"/>
      <c r="C253" s="311"/>
      <c r="D253" s="311"/>
      <c r="E253" s="311"/>
      <c r="F253" s="312"/>
      <c r="G253" s="311"/>
      <c r="H253" s="311"/>
      <c r="I253" s="311"/>
      <c r="J253" s="311"/>
      <c r="K253" s="311"/>
      <c r="L253" s="311"/>
      <c r="M253" s="311"/>
      <c r="N253" s="311"/>
      <c r="O253" s="311"/>
      <c r="P253" s="311"/>
    </row>
    <row r="254" spans="1:16" ht="15" customHeight="1">
      <c r="A254" s="314"/>
      <c r="B254" s="311" t="s">
        <v>255</v>
      </c>
      <c r="C254" s="311" t="s">
        <v>319</v>
      </c>
      <c r="D254" s="311"/>
      <c r="E254" s="311"/>
      <c r="F254" s="312">
        <v>36500</v>
      </c>
      <c r="G254" s="311"/>
      <c r="H254" s="311"/>
      <c r="I254" s="311"/>
      <c r="J254" s="311"/>
      <c r="K254" s="311"/>
      <c r="L254" s="311"/>
      <c r="M254" s="311"/>
      <c r="N254" s="311"/>
      <c r="O254" s="311"/>
      <c r="P254" s="311"/>
    </row>
    <row r="255" spans="1:16" ht="15" customHeight="1">
      <c r="A255" s="314"/>
      <c r="B255" s="311"/>
      <c r="C255" s="311"/>
      <c r="D255" s="311"/>
      <c r="E255" s="311"/>
      <c r="F255" s="312"/>
      <c r="G255" s="311"/>
      <c r="H255" s="311"/>
      <c r="I255" s="311"/>
      <c r="J255" s="311"/>
      <c r="K255" s="311"/>
      <c r="L255" s="311"/>
      <c r="M255" s="311"/>
      <c r="N255" s="311"/>
      <c r="O255" s="311"/>
      <c r="P255" s="311"/>
    </row>
    <row r="256" spans="1:16" ht="15" customHeight="1">
      <c r="A256" s="313" t="s">
        <v>322</v>
      </c>
      <c r="B256" s="311" t="s">
        <v>255</v>
      </c>
      <c r="C256" s="311" t="s">
        <v>319</v>
      </c>
      <c r="D256" s="311"/>
      <c r="E256" s="311"/>
      <c r="F256" s="312">
        <v>28005</v>
      </c>
      <c r="G256" s="311"/>
      <c r="H256" s="311"/>
      <c r="I256" s="311"/>
      <c r="J256" s="311"/>
      <c r="K256" s="311"/>
      <c r="L256" s="311"/>
      <c r="M256" s="311"/>
      <c r="N256" s="311"/>
      <c r="O256" s="311"/>
      <c r="P256" s="311"/>
    </row>
    <row r="257" spans="1:16" ht="15" customHeight="1">
      <c r="A257" s="314"/>
      <c r="B257" s="311"/>
      <c r="C257" s="311"/>
      <c r="D257" s="311"/>
      <c r="E257" s="311"/>
      <c r="F257" s="312"/>
      <c r="G257" s="311"/>
      <c r="H257" s="311"/>
      <c r="I257" s="311"/>
      <c r="J257" s="311"/>
      <c r="K257" s="311"/>
      <c r="L257" s="311"/>
      <c r="M257" s="311"/>
      <c r="N257" s="311"/>
      <c r="O257" s="311"/>
      <c r="P257" s="311"/>
    </row>
    <row r="258" spans="1:16" ht="15" customHeight="1">
      <c r="A258" s="313" t="s">
        <v>321</v>
      </c>
      <c r="B258" s="311" t="s">
        <v>255</v>
      </c>
      <c r="C258" s="311" t="s">
        <v>319</v>
      </c>
      <c r="D258" s="311"/>
      <c r="E258" s="311"/>
      <c r="F258" s="312">
        <v>6566.7</v>
      </c>
      <c r="G258" s="311"/>
      <c r="H258" s="311"/>
      <c r="I258" s="311"/>
      <c r="J258" s="311"/>
      <c r="K258" s="311"/>
      <c r="L258" s="311"/>
      <c r="M258" s="311"/>
      <c r="N258" s="311"/>
      <c r="O258" s="311"/>
      <c r="P258" s="311"/>
    </row>
    <row r="259" spans="1:16" ht="15" customHeight="1">
      <c r="A259" s="314"/>
      <c r="B259" s="311"/>
      <c r="C259" s="311"/>
      <c r="D259" s="315"/>
      <c r="E259" s="311"/>
      <c r="F259" s="312"/>
      <c r="G259" s="311"/>
      <c r="H259" s="311"/>
      <c r="I259" s="311"/>
      <c r="J259" s="311"/>
      <c r="K259" s="311"/>
      <c r="L259" s="311"/>
      <c r="M259" s="311"/>
      <c r="N259" s="311"/>
      <c r="O259" s="311"/>
      <c r="P259" s="311"/>
    </row>
    <row r="260" spans="1:16" ht="15" customHeight="1">
      <c r="A260" s="313" t="s">
        <v>320</v>
      </c>
      <c r="B260" s="311"/>
      <c r="C260" s="311"/>
      <c r="D260" s="311"/>
      <c r="E260" s="311"/>
      <c r="F260" s="312"/>
      <c r="G260" s="311"/>
      <c r="H260" s="311"/>
      <c r="I260" s="311"/>
      <c r="J260" s="311"/>
      <c r="K260" s="311"/>
      <c r="L260" s="311"/>
      <c r="M260" s="311"/>
      <c r="N260" s="311"/>
      <c r="O260" s="311"/>
      <c r="P260" s="311"/>
    </row>
    <row r="261" spans="1:16" ht="15" customHeight="1">
      <c r="A261" s="313"/>
      <c r="B261" s="311" t="s">
        <v>255</v>
      </c>
      <c r="C261" s="311" t="s">
        <v>319</v>
      </c>
      <c r="D261" s="311"/>
      <c r="E261" s="311"/>
      <c r="F261" s="312">
        <v>198</v>
      </c>
      <c r="G261" s="311"/>
      <c r="H261" s="311"/>
      <c r="I261" s="311"/>
      <c r="J261" s="311"/>
      <c r="K261" s="311"/>
      <c r="L261" s="311"/>
      <c r="M261" s="311"/>
      <c r="N261" s="311"/>
      <c r="O261" s="311"/>
      <c r="P261" s="311"/>
    </row>
    <row r="262" spans="1:16" ht="15" customHeight="1">
      <c r="A262" s="313" t="s">
        <v>318</v>
      </c>
      <c r="B262" s="311"/>
      <c r="C262" s="311"/>
      <c r="D262" s="311"/>
      <c r="E262" s="311"/>
      <c r="F262" s="311"/>
      <c r="G262" s="311"/>
      <c r="H262" s="311"/>
      <c r="I262" s="311"/>
      <c r="J262" s="311"/>
      <c r="K262" s="311"/>
      <c r="L262" s="311"/>
      <c r="M262" s="311"/>
      <c r="N262" s="311"/>
      <c r="O262" s="311"/>
      <c r="P262" s="311"/>
    </row>
    <row r="263" spans="1:16" ht="15" customHeight="1">
      <c r="A263" s="314"/>
      <c r="B263" s="311">
        <v>24</v>
      </c>
      <c r="C263" s="311"/>
      <c r="D263" s="311"/>
      <c r="E263" s="311"/>
      <c r="F263" s="312">
        <v>112</v>
      </c>
      <c r="G263" s="311"/>
      <c r="H263" s="311"/>
      <c r="I263" s="311"/>
      <c r="J263" s="311"/>
      <c r="K263" s="311"/>
      <c r="L263" s="311"/>
      <c r="M263" s="311"/>
      <c r="N263" s="311"/>
      <c r="O263" s="311"/>
      <c r="P263" s="311"/>
    </row>
    <row r="264" spans="1:16" ht="15" customHeight="1">
      <c r="A264" s="314"/>
      <c r="B264" s="311"/>
      <c r="C264" s="311"/>
      <c r="D264" s="311"/>
      <c r="E264" s="311"/>
      <c r="F264" s="311"/>
      <c r="G264" s="311"/>
      <c r="H264" s="311"/>
      <c r="I264" s="311"/>
      <c r="J264" s="311"/>
      <c r="K264" s="311"/>
      <c r="L264" s="311"/>
      <c r="M264" s="311"/>
      <c r="N264" s="311"/>
      <c r="O264" s="311"/>
      <c r="P264" s="311"/>
    </row>
    <row r="265" spans="1:16" ht="15" customHeight="1">
      <c r="A265" s="314"/>
      <c r="B265" s="311"/>
      <c r="C265" s="311"/>
      <c r="D265" s="311"/>
      <c r="E265" s="311"/>
      <c r="F265" s="311"/>
      <c r="G265" s="311"/>
      <c r="H265" s="311"/>
      <c r="I265" s="311"/>
      <c r="J265" s="311"/>
      <c r="K265" s="311"/>
      <c r="L265" s="311"/>
      <c r="M265" s="311"/>
      <c r="N265" s="311"/>
      <c r="O265" s="311"/>
      <c r="P265" s="311"/>
    </row>
    <row r="266" spans="1:16" ht="15" customHeight="1">
      <c r="A266" s="313" t="s">
        <v>317</v>
      </c>
      <c r="B266" s="311"/>
      <c r="C266" s="311"/>
      <c r="D266" s="311"/>
      <c r="E266" s="311"/>
      <c r="F266" s="311"/>
      <c r="G266" s="311"/>
      <c r="H266" s="311"/>
      <c r="I266" s="311"/>
      <c r="J266" s="311"/>
      <c r="K266" s="311"/>
      <c r="L266" s="311"/>
      <c r="M266" s="311"/>
      <c r="N266" s="311"/>
      <c r="O266" s="311"/>
      <c r="P266" s="311"/>
    </row>
    <row r="267" spans="1:16" ht="15" customHeight="1">
      <c r="A267" s="314"/>
      <c r="B267" s="311">
        <v>24</v>
      </c>
      <c r="C267" s="311"/>
      <c r="D267" s="311"/>
      <c r="E267" s="311"/>
      <c r="F267" s="312">
        <v>380</v>
      </c>
      <c r="G267" s="311"/>
      <c r="H267" s="311"/>
      <c r="I267" s="311"/>
      <c r="J267" s="311"/>
      <c r="K267" s="311"/>
      <c r="L267" s="311"/>
      <c r="M267" s="311"/>
      <c r="N267" s="311"/>
      <c r="O267" s="311"/>
      <c r="P267" s="311"/>
    </row>
    <row r="268" spans="1:16" ht="15" customHeight="1">
      <c r="A268" s="314"/>
      <c r="B268" s="311"/>
      <c r="C268" s="311"/>
      <c r="D268" s="311"/>
      <c r="E268" s="311"/>
      <c r="F268" s="311"/>
      <c r="G268" s="311"/>
      <c r="H268" s="311"/>
      <c r="I268" s="311"/>
      <c r="J268" s="311"/>
      <c r="K268" s="311"/>
      <c r="L268" s="311"/>
      <c r="M268" s="311"/>
      <c r="N268" s="311"/>
      <c r="O268" s="311"/>
      <c r="P268" s="311"/>
    </row>
    <row r="269" spans="1:16" ht="15" customHeight="1">
      <c r="A269" s="313" t="s">
        <v>316</v>
      </c>
      <c r="B269" s="311"/>
      <c r="C269" s="311"/>
      <c r="D269" s="311"/>
      <c r="E269" s="311"/>
      <c r="F269" s="312"/>
      <c r="G269" s="311"/>
      <c r="H269" s="311"/>
      <c r="I269" s="311"/>
      <c r="J269" s="311"/>
      <c r="K269" s="311"/>
      <c r="L269" s="311"/>
      <c r="M269" s="311"/>
      <c r="N269" s="311"/>
      <c r="O269" s="311"/>
      <c r="P269" s="311"/>
    </row>
    <row r="270" spans="1:16" ht="15" customHeight="1">
      <c r="A270" s="314"/>
      <c r="B270" s="311">
        <v>24</v>
      </c>
      <c r="C270" s="311"/>
      <c r="D270" s="311"/>
      <c r="E270" s="311"/>
      <c r="F270" s="312">
        <v>240</v>
      </c>
      <c r="G270" s="311"/>
      <c r="H270" s="311"/>
      <c r="I270" s="311"/>
      <c r="J270" s="311"/>
      <c r="K270" s="311"/>
      <c r="L270" s="311"/>
      <c r="M270" s="311"/>
      <c r="N270" s="311"/>
      <c r="O270" s="311"/>
      <c r="P270" s="311"/>
    </row>
    <row r="271" spans="1:16" ht="15" customHeight="1">
      <c r="A271" s="314"/>
      <c r="B271" s="311"/>
      <c r="C271" s="311"/>
      <c r="D271" s="311"/>
      <c r="E271" s="311"/>
      <c r="F271" s="311"/>
      <c r="G271" s="311"/>
      <c r="H271" s="311"/>
      <c r="I271" s="311"/>
      <c r="J271" s="311"/>
      <c r="K271" s="311"/>
      <c r="L271" s="311"/>
      <c r="M271" s="311"/>
      <c r="N271" s="311"/>
      <c r="O271" s="311"/>
      <c r="P271" s="311"/>
    </row>
    <row r="272" spans="1:16" ht="15" customHeight="1">
      <c r="A272" s="313" t="s">
        <v>315</v>
      </c>
      <c r="B272" s="311"/>
      <c r="C272" s="311"/>
      <c r="D272" s="311"/>
      <c r="E272" s="311"/>
      <c r="F272" s="311"/>
      <c r="G272" s="311"/>
      <c r="H272" s="311"/>
      <c r="I272" s="311"/>
      <c r="J272" s="311"/>
      <c r="K272" s="311"/>
      <c r="L272" s="311"/>
      <c r="M272" s="311"/>
      <c r="N272" s="311"/>
      <c r="O272" s="311"/>
      <c r="P272" s="311"/>
    </row>
    <row r="273" spans="1:16" ht="15" customHeight="1">
      <c r="A273" s="314"/>
      <c r="B273" s="311">
        <v>24</v>
      </c>
      <c r="C273" s="311"/>
      <c r="D273" s="311"/>
      <c r="E273" s="311"/>
      <c r="F273" s="312">
        <v>181</v>
      </c>
      <c r="G273" s="311"/>
      <c r="H273" s="311"/>
      <c r="I273" s="311"/>
      <c r="J273" s="311"/>
      <c r="K273" s="311"/>
      <c r="L273" s="311"/>
      <c r="M273" s="311"/>
      <c r="N273" s="311"/>
      <c r="O273" s="311"/>
      <c r="P273" s="311"/>
    </row>
    <row r="274" spans="1:16" ht="15" customHeight="1">
      <c r="A274" s="314"/>
      <c r="B274" s="311"/>
      <c r="C274" s="311"/>
      <c r="D274" s="311"/>
      <c r="E274" s="311"/>
      <c r="F274" s="311"/>
      <c r="G274" s="311"/>
      <c r="H274" s="311"/>
      <c r="I274" s="311"/>
      <c r="J274" s="311"/>
      <c r="K274" s="311"/>
      <c r="L274" s="311"/>
      <c r="M274" s="311"/>
      <c r="N274" s="311"/>
      <c r="O274" s="311"/>
      <c r="P274" s="311"/>
    </row>
    <row r="275" spans="1:16" ht="15" customHeight="1">
      <c r="A275" s="313" t="s">
        <v>314</v>
      </c>
      <c r="B275" s="311">
        <v>24</v>
      </c>
      <c r="C275" s="311"/>
      <c r="D275" s="311"/>
      <c r="E275" s="311"/>
      <c r="F275" s="312">
        <v>278</v>
      </c>
      <c r="G275" s="311"/>
      <c r="H275" s="311"/>
      <c r="I275" s="311"/>
      <c r="J275" s="311"/>
      <c r="K275" s="311"/>
      <c r="L275" s="311"/>
      <c r="M275" s="311"/>
      <c r="N275" s="311"/>
      <c r="O275" s="311"/>
      <c r="P275" s="311"/>
    </row>
    <row r="276" spans="1:16" ht="15" customHeight="1">
      <c r="A276" s="305"/>
      <c r="B276" s="303"/>
      <c r="C276" s="303"/>
      <c r="D276" s="303"/>
      <c r="E276" s="303"/>
      <c r="F276" s="304"/>
      <c r="G276" s="303"/>
      <c r="H276" s="303"/>
      <c r="I276" s="303"/>
      <c r="J276" s="303"/>
      <c r="K276" s="303"/>
      <c r="L276" s="303"/>
      <c r="M276" s="303"/>
      <c r="N276" s="303"/>
      <c r="O276" s="303"/>
      <c r="P276" s="303"/>
    </row>
    <row r="277" spans="1:16" ht="15" customHeight="1">
      <c r="A277" s="305"/>
      <c r="B277" s="303"/>
      <c r="C277" s="303"/>
      <c r="D277" s="303"/>
      <c r="E277" s="303"/>
      <c r="F277" s="304"/>
      <c r="G277" s="303"/>
      <c r="H277" s="303"/>
      <c r="I277" s="303"/>
      <c r="J277" s="303"/>
      <c r="K277" s="303"/>
      <c r="L277" s="303"/>
      <c r="M277" s="303"/>
      <c r="N277" s="303"/>
      <c r="O277" s="303"/>
      <c r="P277" s="303"/>
    </row>
    <row r="278" spans="1:16" ht="15" customHeight="1">
      <c r="A278" s="310" t="s">
        <v>313</v>
      </c>
      <c r="B278" s="303"/>
      <c r="C278" s="303"/>
      <c r="D278" s="303"/>
      <c r="E278" s="303"/>
      <c r="F278" s="304"/>
      <c r="G278" s="303"/>
      <c r="H278" s="303"/>
      <c r="I278" s="303"/>
      <c r="J278" s="303"/>
      <c r="K278" s="303"/>
      <c r="L278" s="303"/>
      <c r="M278" s="303"/>
      <c r="N278" s="303"/>
      <c r="O278" s="303"/>
      <c r="P278" s="303"/>
    </row>
    <row r="279" spans="1:16" ht="15" customHeight="1">
      <c r="A279" s="305" t="s">
        <v>312</v>
      </c>
      <c r="B279" s="311"/>
      <c r="C279" s="303"/>
      <c r="D279" s="303"/>
      <c r="E279" s="303"/>
      <c r="F279" s="304"/>
      <c r="G279" s="303"/>
      <c r="H279" s="303"/>
      <c r="I279" s="303"/>
      <c r="J279" s="303"/>
      <c r="K279" s="303"/>
      <c r="L279" s="303"/>
      <c r="M279" s="303"/>
      <c r="N279" s="303"/>
      <c r="O279" s="303"/>
      <c r="P279" s="303"/>
    </row>
    <row r="280" spans="1:16" ht="15" customHeight="1">
      <c r="A280" s="305" t="s">
        <v>310</v>
      </c>
      <c r="B280" s="308" t="s">
        <v>242</v>
      </c>
      <c r="C280" s="303" t="s">
        <v>305</v>
      </c>
      <c r="D280" s="303">
        <v>65</v>
      </c>
      <c r="E280" s="303" t="s">
        <v>241</v>
      </c>
      <c r="F280" s="304">
        <v>14</v>
      </c>
      <c r="G280" s="303"/>
      <c r="H280" s="303"/>
      <c r="I280" s="303"/>
      <c r="J280" s="303"/>
      <c r="K280" s="303"/>
      <c r="L280" s="303"/>
      <c r="M280" s="303"/>
      <c r="N280" s="303"/>
      <c r="O280" s="303"/>
      <c r="P280" s="303"/>
    </row>
    <row r="281" spans="1:16" ht="15" customHeight="1">
      <c r="A281" s="305" t="s">
        <v>309</v>
      </c>
      <c r="B281" s="308" t="s">
        <v>242</v>
      </c>
      <c r="C281" s="303" t="s">
        <v>305</v>
      </c>
      <c r="D281" s="303">
        <v>65</v>
      </c>
      <c r="E281" s="303" t="s">
        <v>241</v>
      </c>
      <c r="F281" s="304">
        <v>27.3</v>
      </c>
      <c r="G281" s="303"/>
      <c r="H281" s="303"/>
      <c r="I281" s="303"/>
      <c r="J281" s="303"/>
      <c r="K281" s="303"/>
      <c r="L281" s="303"/>
      <c r="M281" s="303"/>
      <c r="N281" s="303"/>
      <c r="O281" s="303"/>
      <c r="P281" s="303"/>
    </row>
    <row r="282" spans="1:16" ht="15" customHeight="1">
      <c r="A282" s="305" t="s">
        <v>308</v>
      </c>
      <c r="B282" s="308" t="s">
        <v>242</v>
      </c>
      <c r="C282" s="303" t="s">
        <v>305</v>
      </c>
      <c r="D282" s="303">
        <v>65</v>
      </c>
      <c r="E282" s="303" t="s">
        <v>241</v>
      </c>
      <c r="F282" s="304">
        <v>1.3</v>
      </c>
      <c r="G282" s="303"/>
      <c r="H282" s="303"/>
      <c r="I282" s="303"/>
      <c r="J282" s="303"/>
      <c r="K282" s="303"/>
      <c r="L282" s="303"/>
      <c r="M282" s="303"/>
      <c r="N282" s="303"/>
      <c r="O282" s="303"/>
      <c r="P282" s="303"/>
    </row>
    <row r="283" spans="1:16" ht="15" customHeight="1">
      <c r="A283" s="305" t="s">
        <v>307</v>
      </c>
      <c r="B283" s="308" t="s">
        <v>242</v>
      </c>
      <c r="C283" s="303" t="s">
        <v>305</v>
      </c>
      <c r="D283" s="303">
        <v>65</v>
      </c>
      <c r="E283" s="303" t="s">
        <v>241</v>
      </c>
      <c r="F283" s="304">
        <v>1.1000000000000001</v>
      </c>
      <c r="G283" s="303"/>
      <c r="H283" s="303"/>
      <c r="I283" s="303"/>
      <c r="J283" s="303"/>
      <c r="K283" s="303"/>
      <c r="L283" s="303"/>
      <c r="M283" s="303"/>
      <c r="N283" s="303"/>
      <c r="O283" s="303"/>
      <c r="P283" s="303"/>
    </row>
    <row r="284" spans="1:16" ht="15" customHeight="1">
      <c r="A284" s="305" t="s">
        <v>306</v>
      </c>
      <c r="B284" s="308" t="s">
        <v>242</v>
      </c>
      <c r="C284" s="303" t="s">
        <v>305</v>
      </c>
      <c r="D284" s="303">
        <v>65</v>
      </c>
      <c r="E284" s="303" t="s">
        <v>241</v>
      </c>
      <c r="F284" s="304">
        <v>51.1</v>
      </c>
      <c r="G284" s="303"/>
      <c r="H284" s="303"/>
      <c r="I284" s="303"/>
      <c r="J284" s="303"/>
      <c r="K284" s="303"/>
      <c r="L284" s="303"/>
      <c r="M284" s="303"/>
      <c r="N284" s="303"/>
      <c r="O284" s="303"/>
      <c r="P284" s="303"/>
    </row>
    <row r="285" spans="1:16" ht="15" customHeight="1">
      <c r="A285" s="305" t="s">
        <v>311</v>
      </c>
      <c r="B285" s="308"/>
      <c r="C285" s="303"/>
      <c r="D285" s="303"/>
      <c r="E285" s="303"/>
      <c r="F285" s="304"/>
      <c r="G285" s="303"/>
      <c r="H285" s="303"/>
      <c r="I285" s="303"/>
      <c r="J285" s="303"/>
      <c r="K285" s="303"/>
      <c r="L285" s="303"/>
      <c r="M285" s="303"/>
      <c r="N285" s="303"/>
      <c r="O285" s="303"/>
      <c r="P285" s="303"/>
    </row>
    <row r="286" spans="1:16" ht="15" customHeight="1">
      <c r="A286" s="305" t="s">
        <v>310</v>
      </c>
      <c r="B286" s="308" t="s">
        <v>242</v>
      </c>
      <c r="C286" s="303" t="s">
        <v>305</v>
      </c>
      <c r="D286" s="303">
        <v>22</v>
      </c>
      <c r="E286" s="303" t="s">
        <v>241</v>
      </c>
      <c r="F286" s="304">
        <v>24.6</v>
      </c>
      <c r="G286" s="303"/>
      <c r="H286" s="303"/>
      <c r="I286" s="303"/>
      <c r="J286" s="303"/>
      <c r="K286" s="303"/>
      <c r="L286" s="303"/>
      <c r="M286" s="303"/>
      <c r="N286" s="303"/>
      <c r="O286" s="303"/>
      <c r="P286" s="303"/>
    </row>
    <row r="287" spans="1:16" ht="15" customHeight="1">
      <c r="A287" s="305" t="s">
        <v>309</v>
      </c>
      <c r="B287" s="308" t="s">
        <v>242</v>
      </c>
      <c r="C287" s="303" t="s">
        <v>305</v>
      </c>
      <c r="D287" s="303">
        <v>35</v>
      </c>
      <c r="E287" s="303" t="s">
        <v>241</v>
      </c>
      <c r="F287" s="304">
        <v>39.6</v>
      </c>
      <c r="G287" s="303"/>
      <c r="H287" s="303"/>
      <c r="I287" s="303"/>
      <c r="J287" s="303"/>
      <c r="K287" s="303"/>
      <c r="L287" s="303"/>
      <c r="M287" s="303"/>
      <c r="N287" s="303"/>
      <c r="O287" s="303"/>
      <c r="P287" s="303"/>
    </row>
    <row r="288" spans="1:16" ht="15" customHeight="1">
      <c r="A288" s="305" t="s">
        <v>308</v>
      </c>
      <c r="B288" s="308" t="s">
        <v>242</v>
      </c>
      <c r="C288" s="303" t="s">
        <v>305</v>
      </c>
      <c r="D288" s="303">
        <v>35</v>
      </c>
      <c r="E288" s="303" t="s">
        <v>241</v>
      </c>
      <c r="F288" s="304">
        <v>0.9</v>
      </c>
      <c r="G288" s="303"/>
      <c r="H288" s="303"/>
      <c r="I288" s="303"/>
      <c r="J288" s="303"/>
      <c r="K288" s="303"/>
      <c r="L288" s="303"/>
      <c r="M288" s="303"/>
      <c r="N288" s="303"/>
      <c r="O288" s="303"/>
      <c r="P288" s="303"/>
    </row>
    <row r="289" spans="1:16" ht="15" customHeight="1">
      <c r="A289" s="305" t="s">
        <v>307</v>
      </c>
      <c r="B289" s="308" t="s">
        <v>242</v>
      </c>
      <c r="C289" s="303" t="s">
        <v>305</v>
      </c>
      <c r="D289" s="303">
        <v>35</v>
      </c>
      <c r="E289" s="303" t="s">
        <v>241</v>
      </c>
      <c r="F289" s="304">
        <v>2.8</v>
      </c>
      <c r="G289" s="303"/>
      <c r="H289" s="303"/>
      <c r="I289" s="303"/>
      <c r="J289" s="303"/>
      <c r="K289" s="303"/>
      <c r="L289" s="303"/>
      <c r="M289" s="303"/>
      <c r="N289" s="303"/>
      <c r="O289" s="303"/>
      <c r="P289" s="303"/>
    </row>
    <row r="290" spans="1:16" ht="15" customHeight="1">
      <c r="A290" s="305" t="s">
        <v>306</v>
      </c>
      <c r="B290" s="308" t="s">
        <v>242</v>
      </c>
      <c r="C290" s="303" t="s">
        <v>305</v>
      </c>
      <c r="D290" s="303">
        <v>35</v>
      </c>
      <c r="E290" s="303" t="s">
        <v>241</v>
      </c>
      <c r="F290" s="304">
        <v>28.8</v>
      </c>
      <c r="G290" s="303"/>
      <c r="H290" s="303"/>
      <c r="I290" s="303"/>
      <c r="J290" s="303"/>
      <c r="K290" s="303"/>
      <c r="L290" s="303"/>
      <c r="M290" s="303"/>
      <c r="N290" s="303"/>
      <c r="O290" s="303"/>
      <c r="P290" s="303"/>
    </row>
    <row r="291" spans="1:16" ht="15" customHeight="1">
      <c r="A291" s="305"/>
      <c r="B291" s="303"/>
      <c r="C291" s="303"/>
      <c r="D291" s="303"/>
      <c r="E291" s="303"/>
      <c r="F291" s="304"/>
      <c r="G291" s="303"/>
      <c r="H291" s="303"/>
      <c r="I291" s="303"/>
      <c r="J291" s="303"/>
      <c r="K291" s="303"/>
      <c r="L291" s="303"/>
      <c r="M291" s="303"/>
      <c r="N291" s="303"/>
      <c r="O291" s="303"/>
      <c r="P291" s="303"/>
    </row>
    <row r="292" spans="1:16" ht="15" customHeight="1">
      <c r="A292" s="305"/>
      <c r="B292" s="303"/>
      <c r="C292" s="303"/>
      <c r="D292" s="303"/>
      <c r="E292" s="303"/>
      <c r="F292" s="304"/>
      <c r="G292" s="303"/>
      <c r="H292" s="303"/>
      <c r="I292" s="303"/>
      <c r="J292" s="303"/>
      <c r="K292" s="303"/>
      <c r="L292" s="303"/>
      <c r="M292" s="303"/>
      <c r="N292" s="303"/>
      <c r="O292" s="303"/>
      <c r="P292" s="303"/>
    </row>
    <row r="293" spans="1:16" ht="15" customHeight="1">
      <c r="A293" s="305"/>
      <c r="B293" s="303"/>
      <c r="C293" s="303"/>
      <c r="D293" s="303"/>
      <c r="E293" s="303"/>
      <c r="F293" s="304"/>
      <c r="G293" s="303"/>
      <c r="H293" s="303"/>
      <c r="I293" s="303"/>
      <c r="J293" s="303"/>
      <c r="K293" s="303"/>
      <c r="L293" s="303"/>
      <c r="M293" s="303"/>
      <c r="N293" s="303"/>
      <c r="O293" s="303"/>
      <c r="P293" s="303"/>
    </row>
    <row r="294" spans="1:16" ht="15" customHeight="1">
      <c r="A294" s="310" t="s">
        <v>304</v>
      </c>
      <c r="B294" s="303"/>
      <c r="C294" s="303"/>
      <c r="D294" s="303"/>
      <c r="E294" s="303"/>
      <c r="F294" s="304"/>
      <c r="G294" s="303"/>
      <c r="H294" s="303"/>
      <c r="I294" s="303"/>
      <c r="J294" s="303"/>
      <c r="K294" s="303"/>
      <c r="L294" s="303"/>
      <c r="M294" s="303"/>
      <c r="N294" s="303"/>
      <c r="O294" s="303"/>
      <c r="P294" s="303"/>
    </row>
    <row r="295" spans="1:16" ht="15" customHeight="1">
      <c r="A295" s="309" t="s">
        <v>302</v>
      </c>
      <c r="B295" s="308"/>
      <c r="C295" s="307"/>
      <c r="D295" s="308"/>
      <c r="E295" s="307"/>
      <c r="F295" s="304"/>
      <c r="G295" s="303"/>
      <c r="H295" s="303"/>
      <c r="I295" s="303"/>
      <c r="J295" s="303"/>
      <c r="K295" s="303"/>
      <c r="L295" s="303"/>
      <c r="M295" s="303"/>
      <c r="N295" s="303"/>
      <c r="O295" s="303"/>
      <c r="P295" s="303"/>
    </row>
    <row r="296" spans="1:16" ht="15" customHeight="1">
      <c r="A296" s="305" t="s">
        <v>301</v>
      </c>
      <c r="B296" s="308" t="s">
        <v>271</v>
      </c>
      <c r="C296" s="307" t="s">
        <v>270</v>
      </c>
      <c r="D296" s="308"/>
      <c r="E296" s="307" t="s">
        <v>283</v>
      </c>
      <c r="F296" s="306">
        <v>5570</v>
      </c>
      <c r="G296" s="303"/>
      <c r="H296" s="303"/>
      <c r="I296" s="303"/>
      <c r="J296" s="303"/>
      <c r="K296" s="303"/>
      <c r="L296" s="303"/>
      <c r="M296" s="303"/>
      <c r="N296" s="303"/>
      <c r="O296" s="303"/>
      <c r="P296" s="303"/>
    </row>
    <row r="297" spans="1:16" ht="15" customHeight="1">
      <c r="A297" s="305" t="s">
        <v>300</v>
      </c>
      <c r="B297" s="308" t="s">
        <v>299</v>
      </c>
      <c r="C297" s="307" t="s">
        <v>270</v>
      </c>
      <c r="D297" s="308"/>
      <c r="E297" s="307" t="s">
        <v>283</v>
      </c>
      <c r="F297" s="306">
        <v>23021</v>
      </c>
      <c r="G297" s="303"/>
      <c r="H297" s="303"/>
      <c r="I297" s="303"/>
      <c r="J297" s="303"/>
      <c r="K297" s="303"/>
      <c r="L297" s="303"/>
      <c r="M297" s="303"/>
      <c r="N297" s="303"/>
      <c r="O297" s="303"/>
      <c r="P297" s="303"/>
    </row>
    <row r="298" spans="1:16" ht="15" customHeight="1">
      <c r="A298" s="305" t="s">
        <v>298</v>
      </c>
      <c r="B298" s="308" t="s">
        <v>297</v>
      </c>
      <c r="C298" s="307" t="s">
        <v>270</v>
      </c>
      <c r="D298" s="308"/>
      <c r="E298" s="307" t="s">
        <v>283</v>
      </c>
      <c r="F298" s="306">
        <v>25752</v>
      </c>
      <c r="G298" s="303"/>
      <c r="H298" s="303"/>
      <c r="I298" s="303"/>
      <c r="J298" s="303"/>
      <c r="K298" s="303"/>
      <c r="L298" s="303"/>
      <c r="M298" s="303"/>
      <c r="N298" s="303"/>
      <c r="O298" s="303"/>
      <c r="P298" s="303"/>
    </row>
    <row r="299" spans="1:16" ht="15" customHeight="1">
      <c r="A299" s="305" t="s">
        <v>296</v>
      </c>
      <c r="B299" s="308" t="s">
        <v>295</v>
      </c>
      <c r="C299" s="307" t="s">
        <v>270</v>
      </c>
      <c r="D299" s="308"/>
      <c r="E299" s="307" t="s">
        <v>283</v>
      </c>
      <c r="F299" s="306">
        <v>80000</v>
      </c>
      <c r="G299" s="303"/>
      <c r="H299" s="303"/>
      <c r="I299" s="303"/>
      <c r="J299" s="303"/>
      <c r="K299" s="303"/>
      <c r="L299" s="303"/>
      <c r="M299" s="303"/>
      <c r="N299" s="303"/>
      <c r="O299" s="303"/>
      <c r="P299" s="303"/>
    </row>
    <row r="300" spans="1:16" ht="15" customHeight="1">
      <c r="A300" s="305" t="s">
        <v>294</v>
      </c>
      <c r="B300" s="308" t="s">
        <v>293</v>
      </c>
      <c r="C300" s="307" t="s">
        <v>270</v>
      </c>
      <c r="D300" s="308"/>
      <c r="E300" s="307" t="s">
        <v>283</v>
      </c>
      <c r="F300" s="306"/>
      <c r="G300" s="303"/>
      <c r="H300" s="303"/>
      <c r="I300" s="303"/>
      <c r="J300" s="303"/>
      <c r="K300" s="303"/>
      <c r="L300" s="303"/>
      <c r="M300" s="303"/>
      <c r="N300" s="303"/>
      <c r="O300" s="303"/>
      <c r="P300" s="303"/>
    </row>
    <row r="301" spans="1:16" ht="15" customHeight="1">
      <c r="A301" s="309" t="s">
        <v>292</v>
      </c>
      <c r="B301" s="308"/>
      <c r="C301" s="307"/>
      <c r="D301" s="308"/>
      <c r="E301" s="307"/>
      <c r="F301" s="306"/>
      <c r="G301" s="303"/>
      <c r="H301" s="303"/>
      <c r="I301" s="303"/>
      <c r="J301" s="303"/>
      <c r="K301" s="303"/>
      <c r="L301" s="303"/>
      <c r="M301" s="303"/>
      <c r="N301" s="303"/>
      <c r="O301" s="303"/>
      <c r="P301" s="303"/>
    </row>
    <row r="302" spans="1:16" ht="15" customHeight="1">
      <c r="A302" s="305" t="s">
        <v>291</v>
      </c>
      <c r="B302" s="308" t="s">
        <v>290</v>
      </c>
      <c r="C302" s="307" t="s">
        <v>270</v>
      </c>
      <c r="D302" s="308"/>
      <c r="E302" s="307" t="s">
        <v>283</v>
      </c>
      <c r="F302" s="306">
        <v>8142</v>
      </c>
      <c r="G302" s="303"/>
      <c r="H302" s="303"/>
      <c r="I302" s="303"/>
      <c r="J302" s="303"/>
      <c r="K302" s="303"/>
      <c r="L302" s="303"/>
      <c r="M302" s="303"/>
      <c r="N302" s="303"/>
      <c r="O302" s="303"/>
      <c r="P302" s="303"/>
    </row>
    <row r="303" spans="1:16" ht="15" customHeight="1">
      <c r="A303" s="305" t="s">
        <v>289</v>
      </c>
      <c r="B303" s="308" t="s">
        <v>288</v>
      </c>
      <c r="C303" s="307" t="s">
        <v>270</v>
      </c>
      <c r="D303" s="308"/>
      <c r="E303" s="307" t="s">
        <v>283</v>
      </c>
      <c r="F303" s="306">
        <v>7256</v>
      </c>
      <c r="G303" s="303"/>
      <c r="H303" s="303"/>
      <c r="I303" s="303"/>
      <c r="J303" s="303"/>
      <c r="K303" s="303"/>
      <c r="L303" s="303"/>
      <c r="M303" s="303"/>
      <c r="N303" s="303"/>
      <c r="O303" s="303"/>
      <c r="P303" s="303"/>
    </row>
    <row r="304" spans="1:16" ht="15" customHeight="1">
      <c r="A304" s="310" t="s">
        <v>303</v>
      </c>
      <c r="B304" s="303"/>
      <c r="C304" s="303"/>
      <c r="D304" s="303"/>
      <c r="E304" s="303"/>
      <c r="F304" s="306"/>
      <c r="G304" s="303"/>
      <c r="H304" s="303"/>
      <c r="I304" s="303"/>
      <c r="J304" s="303"/>
      <c r="K304" s="303"/>
      <c r="L304" s="303"/>
      <c r="M304" s="303"/>
      <c r="N304" s="303"/>
      <c r="O304" s="303"/>
      <c r="P304" s="303"/>
    </row>
    <row r="305" spans="1:16" ht="15" customHeight="1">
      <c r="A305" s="309" t="s">
        <v>302</v>
      </c>
      <c r="B305" s="308"/>
      <c r="C305" s="307"/>
      <c r="D305" s="308"/>
      <c r="E305" s="307"/>
      <c r="F305" s="306"/>
      <c r="G305" s="303"/>
      <c r="H305" s="303"/>
      <c r="I305" s="303"/>
      <c r="J305" s="303"/>
      <c r="K305" s="303"/>
      <c r="L305" s="303"/>
      <c r="M305" s="303"/>
      <c r="N305" s="303"/>
      <c r="O305" s="303"/>
      <c r="P305" s="303"/>
    </row>
    <row r="306" spans="1:16" ht="15" customHeight="1">
      <c r="A306" s="305" t="s">
        <v>301</v>
      </c>
      <c r="B306" s="308" t="s">
        <v>271</v>
      </c>
      <c r="C306" s="307" t="s">
        <v>270</v>
      </c>
      <c r="D306" s="308"/>
      <c r="E306" s="307" t="s">
        <v>273</v>
      </c>
      <c r="F306" s="306">
        <v>64740</v>
      </c>
      <c r="G306" s="303"/>
      <c r="H306" s="303"/>
      <c r="I306" s="303"/>
      <c r="J306" s="303"/>
      <c r="K306" s="303"/>
      <c r="L306" s="303"/>
      <c r="M306" s="303"/>
      <c r="N306" s="303"/>
      <c r="O306" s="303"/>
      <c r="P306" s="303"/>
    </row>
    <row r="307" spans="1:16" ht="15" customHeight="1">
      <c r="A307" s="305" t="s">
        <v>300</v>
      </c>
      <c r="B307" s="308" t="s">
        <v>299</v>
      </c>
      <c r="C307" s="307" t="s">
        <v>270</v>
      </c>
      <c r="D307" s="308"/>
      <c r="E307" s="307" t="s">
        <v>273</v>
      </c>
      <c r="F307" s="306">
        <v>56226</v>
      </c>
      <c r="G307" s="303"/>
      <c r="H307" s="303"/>
      <c r="I307" s="303"/>
      <c r="J307" s="303"/>
      <c r="K307" s="303"/>
      <c r="L307" s="303"/>
      <c r="M307" s="303"/>
      <c r="N307" s="303"/>
      <c r="O307" s="303"/>
      <c r="P307" s="303"/>
    </row>
    <row r="308" spans="1:16" ht="15" customHeight="1">
      <c r="A308" s="305" t="s">
        <v>298</v>
      </c>
      <c r="B308" s="308" t="s">
        <v>297</v>
      </c>
      <c r="C308" s="307" t="s">
        <v>270</v>
      </c>
      <c r="D308" s="308"/>
      <c r="E308" s="307" t="s">
        <v>273</v>
      </c>
      <c r="F308" s="306">
        <v>286313</v>
      </c>
      <c r="G308" s="303"/>
      <c r="H308" s="303"/>
      <c r="I308" s="303"/>
      <c r="J308" s="303"/>
      <c r="K308" s="303"/>
      <c r="L308" s="303"/>
      <c r="M308" s="303"/>
      <c r="N308" s="303"/>
      <c r="O308" s="303"/>
      <c r="P308" s="303"/>
    </row>
    <row r="309" spans="1:16" ht="15" customHeight="1">
      <c r="A309" s="305" t="s">
        <v>296</v>
      </c>
      <c r="B309" s="308" t="s">
        <v>295</v>
      </c>
      <c r="C309" s="307" t="s">
        <v>270</v>
      </c>
      <c r="D309" s="308"/>
      <c r="E309" s="307" t="s">
        <v>273</v>
      </c>
      <c r="F309" s="306">
        <v>100000</v>
      </c>
      <c r="G309" s="303"/>
      <c r="H309" s="303"/>
      <c r="I309" s="303"/>
      <c r="J309" s="303"/>
      <c r="K309" s="303"/>
      <c r="L309" s="303"/>
      <c r="M309" s="303"/>
      <c r="N309" s="303"/>
      <c r="O309" s="303"/>
      <c r="P309" s="303"/>
    </row>
    <row r="310" spans="1:16" ht="15" customHeight="1">
      <c r="A310" s="305" t="s">
        <v>294</v>
      </c>
      <c r="B310" s="308" t="s">
        <v>293</v>
      </c>
      <c r="C310" s="307" t="s">
        <v>270</v>
      </c>
      <c r="D310" s="308"/>
      <c r="E310" s="307" t="s">
        <v>273</v>
      </c>
      <c r="F310" s="306">
        <v>80965</v>
      </c>
      <c r="G310" s="303"/>
      <c r="H310" s="303"/>
      <c r="I310" s="303"/>
      <c r="J310" s="303"/>
      <c r="K310" s="303"/>
      <c r="L310" s="303"/>
      <c r="M310" s="303"/>
      <c r="N310" s="303"/>
      <c r="O310" s="303"/>
      <c r="P310" s="303"/>
    </row>
    <row r="311" spans="1:16" ht="15" customHeight="1">
      <c r="A311" s="309" t="s">
        <v>292</v>
      </c>
      <c r="B311" s="308"/>
      <c r="C311" s="307"/>
      <c r="D311" s="308"/>
      <c r="E311" s="307"/>
      <c r="F311" s="306"/>
      <c r="G311" s="303"/>
      <c r="H311" s="303"/>
      <c r="I311" s="303"/>
      <c r="J311" s="303"/>
      <c r="K311" s="303"/>
      <c r="L311" s="303"/>
      <c r="M311" s="303"/>
      <c r="N311" s="303"/>
      <c r="O311" s="303"/>
      <c r="P311" s="303"/>
    </row>
    <row r="312" spans="1:16" ht="15" customHeight="1">
      <c r="A312" s="305" t="s">
        <v>291</v>
      </c>
      <c r="B312" s="308" t="s">
        <v>290</v>
      </c>
      <c r="C312" s="307" t="s">
        <v>270</v>
      </c>
      <c r="D312" s="308"/>
      <c r="E312" s="307" t="s">
        <v>273</v>
      </c>
      <c r="F312" s="306">
        <v>9682</v>
      </c>
      <c r="G312" s="303"/>
      <c r="H312" s="303"/>
      <c r="I312" s="303"/>
      <c r="J312" s="303"/>
      <c r="K312" s="303"/>
      <c r="L312" s="303"/>
      <c r="M312" s="303"/>
      <c r="N312" s="303"/>
      <c r="O312" s="303"/>
      <c r="P312" s="303"/>
    </row>
    <row r="313" spans="1:16" ht="15" customHeight="1">
      <c r="A313" s="305" t="s">
        <v>289</v>
      </c>
      <c r="B313" s="308" t="s">
        <v>288</v>
      </c>
      <c r="C313" s="307" t="s">
        <v>270</v>
      </c>
      <c r="D313" s="308"/>
      <c r="E313" s="307" t="s">
        <v>273</v>
      </c>
      <c r="F313" s="306">
        <v>7144</v>
      </c>
      <c r="G313" s="303"/>
      <c r="H313" s="303"/>
      <c r="I313" s="303"/>
      <c r="J313" s="303"/>
      <c r="K313" s="303"/>
      <c r="L313" s="303"/>
      <c r="M313" s="303"/>
      <c r="N313" s="303"/>
      <c r="O313" s="303"/>
      <c r="P313" s="303"/>
    </row>
    <row r="314" spans="1:16" ht="15" customHeight="1">
      <c r="A314" s="305"/>
      <c r="B314" s="303"/>
      <c r="C314" s="303"/>
      <c r="D314" s="303"/>
      <c r="E314" s="303"/>
      <c r="F314" s="304"/>
      <c r="G314" s="303"/>
      <c r="H314" s="303"/>
      <c r="I314" s="303"/>
      <c r="J314" s="303"/>
      <c r="K314" s="303"/>
      <c r="L314" s="303"/>
      <c r="M314" s="303"/>
      <c r="N314" s="303"/>
      <c r="O314" s="303"/>
      <c r="P314" s="303"/>
    </row>
    <row r="315" spans="1:16" ht="15" customHeight="1">
      <c r="A315" s="305"/>
      <c r="B315" s="303"/>
      <c r="C315" s="303"/>
      <c r="D315" s="303"/>
      <c r="E315" s="303"/>
      <c r="F315" s="304"/>
      <c r="G315" s="303"/>
      <c r="H315" s="303"/>
      <c r="I315" s="303"/>
      <c r="J315" s="303"/>
      <c r="K315" s="303"/>
      <c r="L315" s="303"/>
      <c r="M315" s="303"/>
      <c r="N315" s="303"/>
      <c r="O315" s="303"/>
      <c r="P315" s="303"/>
    </row>
    <row r="316" spans="1:16" ht="15" customHeight="1">
      <c r="A316" s="305"/>
      <c r="B316" s="303"/>
      <c r="C316" s="303"/>
      <c r="D316" s="303"/>
      <c r="E316" s="303"/>
      <c r="F316" s="304"/>
      <c r="G316" s="303"/>
      <c r="H316" s="303"/>
      <c r="I316" s="303"/>
      <c r="J316" s="303"/>
      <c r="K316" s="303"/>
      <c r="L316" s="303"/>
      <c r="M316" s="303"/>
      <c r="N316" s="303"/>
      <c r="O316" s="303"/>
      <c r="P316" s="303"/>
    </row>
    <row r="317" spans="1:16" ht="15" customHeight="1">
      <c r="A317" s="305"/>
      <c r="B317" s="303"/>
      <c r="C317" s="303"/>
      <c r="D317" s="303"/>
      <c r="E317" s="303"/>
      <c r="F317" s="304"/>
      <c r="G317" s="303"/>
      <c r="H317" s="303"/>
      <c r="I317" s="303"/>
      <c r="J317" s="303"/>
      <c r="K317" s="303"/>
      <c r="L317" s="303"/>
      <c r="M317" s="303"/>
      <c r="N317" s="303"/>
      <c r="O317" s="303"/>
      <c r="P317" s="303"/>
    </row>
    <row r="318" spans="1:16" ht="15" customHeight="1" thickBot="1">
      <c r="A318" s="302"/>
      <c r="B318" s="301"/>
      <c r="C318" s="301"/>
      <c r="D318" s="301"/>
      <c r="E318" s="301"/>
      <c r="F318" s="301"/>
      <c r="G318" s="301"/>
      <c r="H318" s="301"/>
      <c r="I318" s="301"/>
      <c r="J318" s="301"/>
      <c r="K318" s="301"/>
      <c r="L318" s="301"/>
      <c r="M318" s="301"/>
      <c r="N318" s="301"/>
      <c r="O318" s="301"/>
      <c r="P318" s="301"/>
    </row>
    <row r="319" spans="1:16" ht="15" customHeight="1">
      <c r="A319" s="300" t="s">
        <v>287</v>
      </c>
      <c r="B319" s="299"/>
      <c r="C319" s="299"/>
      <c r="D319" s="299"/>
      <c r="E319" s="299"/>
      <c r="F319" s="299"/>
      <c r="G319" s="299"/>
      <c r="H319" s="299"/>
      <c r="I319" s="299"/>
      <c r="J319" s="299"/>
      <c r="K319" s="299"/>
      <c r="L319" s="299"/>
      <c r="M319" s="299"/>
      <c r="N319" s="299"/>
      <c r="O319" s="299"/>
      <c r="P319" s="299"/>
    </row>
    <row r="320" spans="1:16" ht="15" customHeight="1">
      <c r="A320" s="298" t="s">
        <v>286</v>
      </c>
      <c r="B320" s="299"/>
      <c r="C320" s="299"/>
      <c r="D320" s="299"/>
      <c r="E320" s="299"/>
      <c r="F320" s="299"/>
      <c r="G320" s="299"/>
      <c r="H320" s="299"/>
      <c r="I320" s="299"/>
      <c r="J320" s="299"/>
      <c r="K320" s="299"/>
      <c r="L320" s="299"/>
      <c r="M320" s="299"/>
      <c r="N320" s="299"/>
      <c r="O320" s="299"/>
      <c r="P320" s="299"/>
    </row>
    <row r="321" spans="1:16" ht="15" customHeight="1">
      <c r="A321" s="298" t="s">
        <v>284</v>
      </c>
      <c r="B321" s="279" t="s">
        <v>271</v>
      </c>
      <c r="C321" s="279" t="s">
        <v>270</v>
      </c>
      <c r="D321" s="276"/>
      <c r="E321" s="279" t="s">
        <v>273</v>
      </c>
      <c r="F321" s="279" t="s">
        <v>285</v>
      </c>
      <c r="G321" s="276"/>
      <c r="H321" s="276"/>
      <c r="I321" s="276"/>
      <c r="J321" s="276"/>
      <c r="K321" s="276"/>
      <c r="L321" s="276"/>
      <c r="M321" s="276"/>
      <c r="N321" s="276"/>
      <c r="O321" s="276"/>
      <c r="P321" s="276"/>
    </row>
    <row r="322" spans="1:16" ht="15" customHeight="1">
      <c r="A322" s="297" t="s">
        <v>284</v>
      </c>
      <c r="B322" s="276" t="s">
        <v>271</v>
      </c>
      <c r="C322" s="279" t="s">
        <v>270</v>
      </c>
      <c r="D322" s="276"/>
      <c r="E322" s="279" t="s">
        <v>283</v>
      </c>
      <c r="F322" s="279" t="s">
        <v>282</v>
      </c>
      <c r="G322" s="276"/>
      <c r="H322" s="276"/>
      <c r="I322" s="276"/>
      <c r="J322" s="276"/>
      <c r="K322" s="276"/>
      <c r="L322" s="276"/>
      <c r="M322" s="276"/>
      <c r="N322" s="276"/>
      <c r="O322" s="276"/>
      <c r="P322" s="276"/>
    </row>
    <row r="323" spans="1:16" ht="15" customHeight="1">
      <c r="A323" s="280" t="s">
        <v>274</v>
      </c>
      <c r="B323" s="276" t="s">
        <v>271</v>
      </c>
      <c r="C323" s="279" t="s">
        <v>270</v>
      </c>
      <c r="D323" s="285"/>
      <c r="E323" s="279" t="s">
        <v>273</v>
      </c>
      <c r="F323" s="276"/>
      <c r="G323" s="276"/>
      <c r="H323" s="276"/>
      <c r="I323" s="276"/>
      <c r="J323" s="276"/>
      <c r="K323" s="276"/>
      <c r="L323" s="276"/>
      <c r="M323" s="276"/>
      <c r="N323" s="276"/>
      <c r="O323" s="283"/>
      <c r="P323" s="296" t="s">
        <v>281</v>
      </c>
    </row>
    <row r="324" spans="1:16" ht="15" customHeight="1">
      <c r="A324" s="295" t="s">
        <v>280</v>
      </c>
      <c r="B324" s="276" t="s">
        <v>271</v>
      </c>
      <c r="C324" s="279" t="s">
        <v>270</v>
      </c>
      <c r="D324" s="276"/>
      <c r="E324" s="279" t="s">
        <v>273</v>
      </c>
      <c r="F324" s="276"/>
      <c r="G324" s="276"/>
      <c r="H324" s="294"/>
      <c r="I324" s="276"/>
      <c r="J324" s="276"/>
      <c r="K324" s="276"/>
      <c r="L324" s="276"/>
      <c r="M324" s="276"/>
      <c r="N324" s="276"/>
      <c r="O324" s="283"/>
      <c r="P324" s="296" t="s">
        <v>279</v>
      </c>
    </row>
    <row r="325" spans="1:16" ht="15" customHeight="1">
      <c r="A325" s="295" t="s">
        <v>278</v>
      </c>
      <c r="B325" s="276" t="s">
        <v>271</v>
      </c>
      <c r="C325" s="279" t="s">
        <v>270</v>
      </c>
      <c r="D325" s="276"/>
      <c r="E325" s="279" t="s">
        <v>273</v>
      </c>
      <c r="F325" s="276"/>
      <c r="G325" s="276"/>
      <c r="H325" s="294"/>
      <c r="I325" s="276"/>
      <c r="J325" s="276"/>
      <c r="K325" s="276"/>
      <c r="L325" s="276"/>
      <c r="M325" s="276"/>
      <c r="N325" s="276"/>
      <c r="O325" s="283"/>
      <c r="P325" s="283"/>
    </row>
    <row r="326" spans="1:16" ht="15" customHeight="1">
      <c r="A326" s="295" t="s">
        <v>277</v>
      </c>
      <c r="B326" s="276" t="s">
        <v>271</v>
      </c>
      <c r="C326" s="279" t="s">
        <v>270</v>
      </c>
      <c r="D326" s="276"/>
      <c r="E326" s="279" t="s">
        <v>273</v>
      </c>
      <c r="F326" s="276"/>
      <c r="G326" s="276"/>
      <c r="H326" s="294"/>
      <c r="I326" s="276"/>
      <c r="J326" s="276"/>
      <c r="K326" s="279" t="s">
        <v>276</v>
      </c>
      <c r="L326" s="276"/>
      <c r="M326" s="276"/>
      <c r="N326" s="276"/>
      <c r="O326" s="283"/>
      <c r="P326" s="293" t="s">
        <v>275</v>
      </c>
    </row>
    <row r="327" spans="1:16" ht="15" customHeight="1">
      <c r="A327" s="295" t="s">
        <v>274</v>
      </c>
      <c r="B327" s="276" t="s">
        <v>271</v>
      </c>
      <c r="C327" s="279" t="s">
        <v>270</v>
      </c>
      <c r="D327" s="276"/>
      <c r="E327" s="279" t="s">
        <v>273</v>
      </c>
      <c r="F327" s="276"/>
      <c r="G327" s="276"/>
      <c r="H327" s="294"/>
      <c r="I327" s="276"/>
      <c r="J327" s="276"/>
      <c r="K327" s="276"/>
      <c r="L327" s="276"/>
      <c r="M327" s="276"/>
      <c r="N327" s="276"/>
      <c r="O327" s="283"/>
      <c r="P327" s="283"/>
    </row>
    <row r="328" spans="1:16" ht="15" customHeight="1">
      <c r="A328" s="295" t="s">
        <v>272</v>
      </c>
      <c r="B328" s="276" t="s">
        <v>271</v>
      </c>
      <c r="C328" s="279" t="s">
        <v>270</v>
      </c>
      <c r="D328" s="276"/>
      <c r="E328" s="279" t="s">
        <v>269</v>
      </c>
      <c r="F328" s="276"/>
      <c r="G328" s="276"/>
      <c r="H328" s="294"/>
      <c r="I328" s="276"/>
      <c r="J328" s="276"/>
      <c r="K328" s="279" t="s">
        <v>268</v>
      </c>
      <c r="L328" s="276"/>
      <c r="M328" s="276"/>
      <c r="N328" s="276"/>
      <c r="O328" s="283"/>
      <c r="P328" s="293" t="s">
        <v>267</v>
      </c>
    </row>
    <row r="329" spans="1:16" ht="15" customHeight="1">
      <c r="A329" s="289" t="s">
        <v>266</v>
      </c>
      <c r="B329" s="276"/>
      <c r="C329" s="293"/>
      <c r="D329" s="285"/>
      <c r="E329" s="279"/>
      <c r="F329" s="285"/>
      <c r="G329" s="285"/>
      <c r="H329" s="284"/>
      <c r="I329" s="276"/>
      <c r="J329" s="276"/>
      <c r="K329" s="279"/>
      <c r="L329" s="276"/>
      <c r="M329" s="276"/>
      <c r="N329" s="276"/>
      <c r="O329" s="283"/>
      <c r="P329" s="293"/>
    </row>
    <row r="330" spans="1:16" ht="15" customHeight="1">
      <c r="A330" s="288" t="s">
        <v>265</v>
      </c>
      <c r="B330" s="292" t="s">
        <v>255</v>
      </c>
      <c r="C330" s="291">
        <v>2010</v>
      </c>
      <c r="D330" s="285">
        <v>20</v>
      </c>
      <c r="E330" s="279" t="s">
        <v>254</v>
      </c>
      <c r="F330" s="285">
        <v>162000</v>
      </c>
      <c r="G330" s="285"/>
      <c r="H330" s="284"/>
      <c r="I330" s="276"/>
      <c r="J330" s="276"/>
      <c r="K330" s="276"/>
      <c r="L330" s="276"/>
      <c r="M330" s="276"/>
      <c r="N330" s="276"/>
      <c r="O330" s="283"/>
      <c r="P330" s="283"/>
    </row>
    <row r="331" spans="1:16" ht="15" customHeight="1">
      <c r="A331" s="288" t="s">
        <v>264</v>
      </c>
      <c r="B331" s="292" t="s">
        <v>255</v>
      </c>
      <c r="C331" s="291">
        <v>2010</v>
      </c>
      <c r="D331" s="285">
        <v>146</v>
      </c>
      <c r="E331" s="279" t="s">
        <v>254</v>
      </c>
      <c r="F331" s="285">
        <v>5913000</v>
      </c>
      <c r="G331" s="285"/>
      <c r="H331" s="284"/>
      <c r="I331" s="276"/>
      <c r="J331" s="276"/>
      <c r="K331" s="276"/>
      <c r="L331" s="276"/>
      <c r="M331" s="276"/>
      <c r="N331" s="276"/>
      <c r="O331" s="283"/>
      <c r="P331" s="283"/>
    </row>
    <row r="332" spans="1:16" ht="15" customHeight="1">
      <c r="A332" s="288" t="s">
        <v>263</v>
      </c>
      <c r="B332" s="292" t="s">
        <v>255</v>
      </c>
      <c r="C332" s="291">
        <v>2010</v>
      </c>
      <c r="D332" s="285">
        <v>18</v>
      </c>
      <c r="E332" s="279" t="s">
        <v>254</v>
      </c>
      <c r="F332" s="285">
        <v>1944000</v>
      </c>
      <c r="G332" s="285"/>
      <c r="H332" s="284"/>
      <c r="I332" s="276"/>
      <c r="J332" s="276"/>
      <c r="K332" s="276"/>
      <c r="L332" s="276"/>
      <c r="M332" s="276"/>
      <c r="N332" s="276"/>
      <c r="O332" s="283"/>
      <c r="P332" s="283"/>
    </row>
    <row r="333" spans="1:16" ht="15" customHeight="1">
      <c r="A333" s="288" t="s">
        <v>262</v>
      </c>
      <c r="B333" s="292" t="s">
        <v>255</v>
      </c>
      <c r="C333" s="291">
        <v>2010</v>
      </c>
      <c r="D333" s="285">
        <v>24</v>
      </c>
      <c r="E333" s="279" t="s">
        <v>254</v>
      </c>
      <c r="F333" s="285">
        <v>5184000</v>
      </c>
      <c r="G333" s="285"/>
      <c r="H333" s="284"/>
      <c r="I333" s="276"/>
      <c r="J333" s="276"/>
      <c r="K333" s="276"/>
      <c r="L333" s="276"/>
      <c r="M333" s="276"/>
      <c r="N333" s="276"/>
      <c r="O333" s="283"/>
      <c r="P333" s="283"/>
    </row>
    <row r="334" spans="1:16" ht="15" customHeight="1">
      <c r="A334" s="288" t="s">
        <v>261</v>
      </c>
      <c r="B334" s="292" t="s">
        <v>255</v>
      </c>
      <c r="C334" s="291">
        <v>2010</v>
      </c>
      <c r="D334" s="285">
        <v>31</v>
      </c>
      <c r="E334" s="279" t="s">
        <v>254</v>
      </c>
      <c r="F334" s="285">
        <v>4603500</v>
      </c>
      <c r="G334" s="285"/>
      <c r="H334" s="284"/>
      <c r="I334" s="276"/>
      <c r="J334" s="276"/>
      <c r="K334" s="276"/>
      <c r="L334" s="276"/>
      <c r="M334" s="276"/>
      <c r="N334" s="276"/>
      <c r="O334" s="283"/>
      <c r="P334" s="283"/>
    </row>
    <row r="335" spans="1:16" ht="15" customHeight="1">
      <c r="A335" s="288" t="s">
        <v>260</v>
      </c>
      <c r="B335" s="292" t="s">
        <v>255</v>
      </c>
      <c r="C335" s="291">
        <v>2010</v>
      </c>
      <c r="D335" s="285">
        <v>14</v>
      </c>
      <c r="E335" s="279" t="s">
        <v>254</v>
      </c>
      <c r="F335" s="285">
        <v>151200</v>
      </c>
      <c r="G335" s="285"/>
      <c r="H335" s="284"/>
      <c r="I335" s="276"/>
      <c r="J335" s="276"/>
      <c r="K335" s="276"/>
      <c r="L335" s="276"/>
      <c r="M335" s="276"/>
      <c r="N335" s="276"/>
      <c r="O335" s="283"/>
      <c r="P335" s="283"/>
    </row>
    <row r="336" spans="1:16" ht="15" customHeight="1">
      <c r="A336" s="288" t="s">
        <v>259</v>
      </c>
      <c r="B336" s="292" t="s">
        <v>255</v>
      </c>
      <c r="C336" s="291">
        <v>2010</v>
      </c>
      <c r="D336" s="285">
        <v>130</v>
      </c>
      <c r="E336" s="279" t="s">
        <v>254</v>
      </c>
      <c r="F336" s="285">
        <v>7020000</v>
      </c>
      <c r="G336" s="285"/>
      <c r="H336" s="284"/>
      <c r="I336" s="276"/>
      <c r="J336" s="276"/>
      <c r="K336" s="276"/>
      <c r="L336" s="276"/>
      <c r="M336" s="276"/>
      <c r="N336" s="276"/>
      <c r="O336" s="283"/>
      <c r="P336" s="283"/>
    </row>
    <row r="337" spans="1:16" ht="15" customHeight="1">
      <c r="A337" s="288" t="s">
        <v>258</v>
      </c>
      <c r="B337" s="292" t="s">
        <v>255</v>
      </c>
      <c r="C337" s="291">
        <v>2010</v>
      </c>
      <c r="D337" s="285">
        <v>15</v>
      </c>
      <c r="E337" s="279" t="s">
        <v>254</v>
      </c>
      <c r="F337" s="285">
        <v>2160000</v>
      </c>
      <c r="G337" s="285"/>
      <c r="H337" s="284"/>
      <c r="I337" s="276"/>
      <c r="J337" s="276"/>
      <c r="K337" s="276"/>
      <c r="L337" s="276"/>
      <c r="M337" s="276"/>
      <c r="N337" s="276"/>
      <c r="O337" s="283"/>
      <c r="P337" s="283"/>
    </row>
    <row r="338" spans="1:16" ht="15" customHeight="1">
      <c r="A338" s="288" t="s">
        <v>257</v>
      </c>
      <c r="B338" s="292" t="s">
        <v>255</v>
      </c>
      <c r="C338" s="291">
        <v>2010</v>
      </c>
      <c r="D338" s="285">
        <v>21</v>
      </c>
      <c r="E338" s="279" t="s">
        <v>254</v>
      </c>
      <c r="F338" s="285">
        <v>6048000</v>
      </c>
      <c r="G338" s="285"/>
      <c r="H338" s="284"/>
      <c r="I338" s="276"/>
      <c r="J338" s="276"/>
      <c r="K338" s="276"/>
      <c r="L338" s="276"/>
      <c r="M338" s="276"/>
      <c r="N338" s="276"/>
      <c r="O338" s="283"/>
      <c r="P338" s="283"/>
    </row>
    <row r="339" spans="1:16" ht="15" customHeight="1">
      <c r="A339" s="288" t="s">
        <v>256</v>
      </c>
      <c r="B339" s="292" t="s">
        <v>255</v>
      </c>
      <c r="C339" s="291">
        <v>2010</v>
      </c>
      <c r="D339" s="285">
        <v>25</v>
      </c>
      <c r="E339" s="279" t="s">
        <v>254</v>
      </c>
      <c r="F339" s="285">
        <v>4950000</v>
      </c>
      <c r="G339" s="285"/>
      <c r="H339" s="284"/>
      <c r="I339" s="276"/>
      <c r="J339" s="276"/>
      <c r="K339" s="276"/>
      <c r="L339" s="276"/>
      <c r="M339" s="276"/>
      <c r="N339" s="276"/>
      <c r="O339" s="283"/>
      <c r="P339" s="283"/>
    </row>
    <row r="340" spans="1:16" ht="15" customHeight="1">
      <c r="A340" s="289" t="s">
        <v>253</v>
      </c>
      <c r="B340" s="285"/>
      <c r="C340" s="285"/>
      <c r="D340" s="285"/>
      <c r="E340" s="285"/>
      <c r="F340" s="285"/>
      <c r="G340" s="285"/>
      <c r="H340" s="284"/>
      <c r="I340" s="276"/>
      <c r="J340" s="276"/>
      <c r="K340" s="276"/>
      <c r="L340" s="276"/>
      <c r="M340" s="276"/>
      <c r="N340" s="276"/>
      <c r="O340" s="283"/>
      <c r="P340" s="283"/>
    </row>
    <row r="341" spans="1:16" ht="15" customHeight="1">
      <c r="A341" s="288" t="s">
        <v>252</v>
      </c>
      <c r="B341" s="287" t="s">
        <v>246</v>
      </c>
      <c r="C341" s="285">
        <v>2017</v>
      </c>
      <c r="D341" s="285">
        <v>278</v>
      </c>
      <c r="E341" s="287" t="s">
        <v>245</v>
      </c>
      <c r="F341" s="290">
        <v>113.5</v>
      </c>
      <c r="G341" s="285"/>
      <c r="H341" s="284"/>
      <c r="I341" s="276"/>
      <c r="J341" s="276"/>
      <c r="K341" s="276"/>
      <c r="L341" s="276"/>
      <c r="M341" s="276"/>
      <c r="N341" s="276"/>
      <c r="O341" s="283"/>
      <c r="P341" s="283"/>
    </row>
    <row r="342" spans="1:16" ht="15" customHeight="1">
      <c r="A342" s="288" t="s">
        <v>251</v>
      </c>
      <c r="B342" s="287" t="s">
        <v>246</v>
      </c>
      <c r="C342" s="285">
        <v>2017</v>
      </c>
      <c r="D342" s="285">
        <v>278</v>
      </c>
      <c r="E342" s="287" t="s">
        <v>245</v>
      </c>
      <c r="F342" s="290">
        <v>67.2</v>
      </c>
      <c r="G342" s="285"/>
      <c r="H342" s="284"/>
      <c r="I342" s="276"/>
      <c r="J342" s="276"/>
      <c r="K342" s="276"/>
      <c r="L342" s="276"/>
      <c r="M342" s="276"/>
      <c r="N342" s="276"/>
      <c r="O342" s="283"/>
      <c r="P342" s="283"/>
    </row>
    <row r="343" spans="1:16" ht="15" customHeight="1">
      <c r="A343" s="288" t="s">
        <v>250</v>
      </c>
      <c r="B343" s="287" t="s">
        <v>246</v>
      </c>
      <c r="C343" s="285">
        <v>2017</v>
      </c>
      <c r="D343" s="285">
        <v>278</v>
      </c>
      <c r="E343" s="287" t="s">
        <v>245</v>
      </c>
      <c r="F343" s="290">
        <v>38.799999999999997</v>
      </c>
      <c r="G343" s="285"/>
      <c r="H343" s="284"/>
      <c r="I343" s="276"/>
      <c r="J343" s="276"/>
      <c r="K343" s="276"/>
      <c r="L343" s="276"/>
      <c r="M343" s="276"/>
      <c r="N343" s="276"/>
      <c r="O343" s="283"/>
      <c r="P343" s="283"/>
    </row>
    <row r="344" spans="1:16" ht="15" customHeight="1">
      <c r="A344" s="288" t="s">
        <v>249</v>
      </c>
      <c r="B344" s="287" t="s">
        <v>246</v>
      </c>
      <c r="C344" s="285">
        <v>2017</v>
      </c>
      <c r="D344" s="285">
        <v>278</v>
      </c>
      <c r="E344" s="287" t="s">
        <v>245</v>
      </c>
      <c r="F344" s="290">
        <v>33.200000000000003</v>
      </c>
      <c r="G344" s="285"/>
      <c r="H344" s="284"/>
      <c r="I344" s="276"/>
      <c r="J344" s="276"/>
      <c r="K344" s="276"/>
      <c r="L344" s="276"/>
      <c r="M344" s="276"/>
      <c r="N344" s="276"/>
      <c r="O344" s="283"/>
      <c r="P344" s="283"/>
    </row>
    <row r="345" spans="1:16" ht="15" customHeight="1">
      <c r="A345" s="288" t="s">
        <v>248</v>
      </c>
      <c r="B345" s="287" t="s">
        <v>246</v>
      </c>
      <c r="C345" s="285">
        <v>2017</v>
      </c>
      <c r="D345" s="285">
        <v>278</v>
      </c>
      <c r="E345" s="287" t="s">
        <v>245</v>
      </c>
      <c r="F345" s="290">
        <v>31.3</v>
      </c>
      <c r="G345" s="285"/>
      <c r="H345" s="284"/>
      <c r="I345" s="276"/>
      <c r="J345" s="276"/>
      <c r="K345" s="276"/>
      <c r="L345" s="276"/>
      <c r="M345" s="276"/>
      <c r="N345" s="276"/>
      <c r="O345" s="283"/>
      <c r="P345" s="283"/>
    </row>
    <row r="346" spans="1:16" ht="15" customHeight="1">
      <c r="A346" s="288" t="s">
        <v>247</v>
      </c>
      <c r="B346" s="287" t="s">
        <v>246</v>
      </c>
      <c r="C346" s="285">
        <v>2017</v>
      </c>
      <c r="D346" s="285">
        <v>278</v>
      </c>
      <c r="E346" s="287" t="s">
        <v>245</v>
      </c>
      <c r="F346" s="290">
        <v>171.7</v>
      </c>
      <c r="G346" s="285"/>
      <c r="H346" s="284"/>
      <c r="I346" s="276"/>
      <c r="J346" s="276"/>
      <c r="K346" s="276"/>
      <c r="L346" s="276"/>
      <c r="M346" s="276"/>
      <c r="N346" s="276"/>
      <c r="O346" s="283"/>
      <c r="P346" s="283"/>
    </row>
    <row r="347" spans="1:16" ht="15" customHeight="1">
      <c r="A347" s="289" t="s">
        <v>106</v>
      </c>
      <c r="B347" s="285"/>
      <c r="C347" s="285"/>
      <c r="D347" s="285"/>
      <c r="E347" s="285"/>
      <c r="F347" s="285"/>
      <c r="G347" s="285"/>
      <c r="H347" s="284"/>
      <c r="I347" s="276"/>
      <c r="J347" s="276"/>
      <c r="K347" s="276"/>
      <c r="L347" s="276"/>
      <c r="M347" s="276"/>
      <c r="N347" s="276"/>
      <c r="O347" s="283"/>
      <c r="P347" s="283"/>
    </row>
    <row r="348" spans="1:16" ht="15" customHeight="1">
      <c r="A348" s="288" t="s">
        <v>244</v>
      </c>
      <c r="B348" s="285" t="s">
        <v>242</v>
      </c>
      <c r="C348" s="285">
        <v>2012</v>
      </c>
      <c r="D348" s="285">
        <v>65</v>
      </c>
      <c r="E348" s="287" t="s">
        <v>241</v>
      </c>
      <c r="F348" s="286">
        <v>23.3</v>
      </c>
      <c r="G348" s="285"/>
      <c r="H348" s="284"/>
      <c r="I348" s="276"/>
      <c r="J348" s="276"/>
      <c r="K348" s="276"/>
      <c r="L348" s="276"/>
      <c r="M348" s="276"/>
      <c r="N348" s="276"/>
      <c r="O348" s="283"/>
      <c r="P348" s="283"/>
    </row>
    <row r="349" spans="1:16" ht="15" customHeight="1">
      <c r="A349" s="280" t="s">
        <v>243</v>
      </c>
      <c r="B349" s="276" t="s">
        <v>242</v>
      </c>
      <c r="C349" s="276">
        <v>2012</v>
      </c>
      <c r="D349" s="276">
        <v>35</v>
      </c>
      <c r="E349" s="279" t="s">
        <v>241</v>
      </c>
      <c r="F349" s="282">
        <v>30.3</v>
      </c>
      <c r="G349" s="276"/>
      <c r="H349" s="276"/>
      <c r="I349" s="276"/>
      <c r="J349" s="276"/>
      <c r="K349" s="276"/>
      <c r="L349" s="276"/>
      <c r="M349" s="276"/>
      <c r="N349" s="276"/>
      <c r="O349" s="276"/>
      <c r="P349" s="276"/>
    </row>
    <row r="350" spans="1:16" ht="15" customHeight="1">
      <c r="A350" s="281" t="s">
        <v>240</v>
      </c>
      <c r="B350" s="278"/>
      <c r="C350" s="278"/>
      <c r="D350" s="278"/>
      <c r="E350" s="278"/>
      <c r="F350" s="278"/>
      <c r="G350" s="278"/>
      <c r="H350" s="278"/>
      <c r="I350" s="278"/>
      <c r="J350" s="278"/>
      <c r="K350" s="278"/>
      <c r="L350" s="278"/>
      <c r="M350" s="278"/>
      <c r="N350" s="278"/>
      <c r="O350" s="278"/>
      <c r="P350" s="278"/>
    </row>
    <row r="351" spans="1:16" ht="15" customHeight="1">
      <c r="A351" s="280" t="s">
        <v>239</v>
      </c>
      <c r="B351" s="279" t="s">
        <v>233</v>
      </c>
      <c r="C351" s="276"/>
      <c r="D351" s="276"/>
      <c r="E351" s="279" t="s">
        <v>238</v>
      </c>
      <c r="F351" s="279" t="s">
        <v>237</v>
      </c>
      <c r="G351" s="276"/>
      <c r="H351" s="276"/>
      <c r="I351" s="276"/>
      <c r="J351" s="276"/>
      <c r="K351" s="276"/>
      <c r="L351" s="276"/>
      <c r="M351" s="276"/>
      <c r="N351" s="276"/>
      <c r="O351" s="276"/>
      <c r="P351" s="276"/>
    </row>
    <row r="352" spans="1:16" ht="15" customHeight="1">
      <c r="A352" s="280" t="s">
        <v>236</v>
      </c>
      <c r="B352" s="279" t="s">
        <v>233</v>
      </c>
      <c r="C352" s="276"/>
      <c r="D352" s="276"/>
      <c r="E352" s="279" t="s">
        <v>232</v>
      </c>
      <c r="F352" s="279" t="s">
        <v>235</v>
      </c>
      <c r="G352" s="276">
        <v>0.36899999999999999</v>
      </c>
      <c r="H352" s="276">
        <v>0.16900000000000001</v>
      </c>
      <c r="I352" s="276">
        <v>7.5999999999999998E-2</v>
      </c>
      <c r="J352" s="276">
        <v>7.4999999999999997E-2</v>
      </c>
      <c r="K352" s="276"/>
      <c r="L352" s="276">
        <v>0.36899999999999999</v>
      </c>
      <c r="M352" s="276">
        <v>0.16900000000000001</v>
      </c>
      <c r="N352" s="276">
        <v>7.5999999999999998E-2</v>
      </c>
      <c r="O352" s="276">
        <v>7.4999999999999997E-2</v>
      </c>
      <c r="P352" s="276"/>
    </row>
    <row r="353" spans="1:16" ht="15" customHeight="1">
      <c r="A353" s="280" t="s">
        <v>234</v>
      </c>
      <c r="B353" s="279" t="s">
        <v>233</v>
      </c>
      <c r="C353" s="276"/>
      <c r="D353" s="276"/>
      <c r="E353" s="279" t="s">
        <v>232</v>
      </c>
      <c r="F353" s="279" t="s">
        <v>231</v>
      </c>
      <c r="G353" s="276"/>
      <c r="H353" s="276"/>
      <c r="I353" s="276"/>
      <c r="J353" s="276"/>
      <c r="K353" s="276"/>
      <c r="L353" s="276"/>
      <c r="M353" s="276"/>
      <c r="N353" s="276"/>
      <c r="O353" s="276"/>
      <c r="P353" s="276"/>
    </row>
    <row r="354" spans="1:16" ht="15" customHeight="1">
      <c r="A354" s="277" t="s">
        <v>230</v>
      </c>
      <c r="B354" s="276"/>
      <c r="C354" s="276"/>
      <c r="D354" s="276"/>
      <c r="E354" s="276"/>
      <c r="F354" s="276"/>
      <c r="G354" s="276"/>
      <c r="H354" s="276"/>
      <c r="I354" s="276"/>
      <c r="J354" s="276"/>
      <c r="K354" s="276"/>
      <c r="L354" s="276"/>
      <c r="M354" s="276"/>
      <c r="N354" s="276"/>
      <c r="O354" s="276"/>
      <c r="P354" s="276"/>
    </row>
    <row r="355" spans="1:16" ht="15" customHeight="1">
      <c r="A355" s="277"/>
      <c r="B355" s="276"/>
      <c r="C355" s="276"/>
      <c r="D355" s="276"/>
      <c r="E355" s="276"/>
      <c r="F355" s="276"/>
      <c r="G355" s="276"/>
      <c r="H355" s="276"/>
      <c r="I355" s="276"/>
      <c r="J355" s="276"/>
      <c r="K355" s="276"/>
      <c r="L355" s="276"/>
      <c r="M355" s="276"/>
      <c r="N355" s="276"/>
      <c r="O355" s="276"/>
      <c r="P355" s="276"/>
    </row>
    <row r="356" spans="1:16" ht="15" customHeight="1">
      <c r="A356" s="277"/>
      <c r="B356" s="276"/>
      <c r="C356" s="276"/>
      <c r="D356" s="276"/>
      <c r="E356" s="276"/>
      <c r="F356" s="276"/>
      <c r="G356" s="276"/>
      <c r="H356" s="276"/>
      <c r="I356" s="278"/>
      <c r="J356" s="276"/>
      <c r="K356" s="276"/>
      <c r="L356" s="276"/>
      <c r="M356" s="276"/>
      <c r="N356" s="276"/>
      <c r="O356" s="276"/>
      <c r="P356" s="276"/>
    </row>
    <row r="357" spans="1:16" ht="15" customHeight="1">
      <c r="A357" s="277"/>
      <c r="B357" s="276"/>
      <c r="C357" s="276"/>
      <c r="D357" s="276"/>
      <c r="E357" s="276"/>
      <c r="F357" s="276"/>
      <c r="G357" s="276"/>
      <c r="H357" s="276"/>
      <c r="I357" s="276"/>
      <c r="J357" s="276"/>
      <c r="K357" s="276"/>
      <c r="L357" s="276"/>
      <c r="M357" s="276"/>
      <c r="N357" s="276"/>
      <c r="O357" s="276"/>
      <c r="P357" s="276"/>
    </row>
    <row r="358" spans="1:16" ht="15" customHeight="1">
      <c r="A358" s="277"/>
      <c r="B358" s="276"/>
      <c r="C358" s="276"/>
      <c r="D358" s="276"/>
      <c r="E358" s="276"/>
      <c r="F358" s="276"/>
      <c r="G358" s="276"/>
      <c r="H358" s="276"/>
      <c r="I358" s="276"/>
      <c r="J358" s="276"/>
      <c r="K358" s="276"/>
      <c r="L358" s="276"/>
      <c r="M358" s="276"/>
      <c r="N358" s="276"/>
      <c r="O358" s="276"/>
      <c r="P358" s="276"/>
    </row>
    <row r="359" spans="1:16" ht="15" customHeight="1">
      <c r="A359" s="277"/>
      <c r="B359" s="276"/>
      <c r="C359" s="276"/>
      <c r="D359" s="276"/>
      <c r="E359" s="276"/>
      <c r="F359" s="276"/>
      <c r="G359" s="276"/>
      <c r="H359" s="276"/>
      <c r="I359" s="276"/>
      <c r="J359" s="276"/>
      <c r="K359" s="276"/>
      <c r="L359" s="276"/>
      <c r="M359" s="276"/>
      <c r="N359" s="276"/>
      <c r="O359" s="276"/>
      <c r="P359" s="276"/>
    </row>
    <row r="360" spans="1:16" ht="15" customHeight="1">
      <c r="A360" s="277"/>
      <c r="B360" s="276"/>
      <c r="C360" s="276"/>
      <c r="D360" s="276"/>
      <c r="E360" s="276"/>
      <c r="F360" s="276"/>
      <c r="G360" s="276"/>
      <c r="H360" s="276"/>
      <c r="I360" s="276"/>
      <c r="J360" s="276"/>
      <c r="K360" s="276"/>
      <c r="L360" s="276"/>
      <c r="M360" s="276"/>
      <c r="N360" s="276"/>
      <c r="O360" s="276"/>
      <c r="P360" s="276"/>
    </row>
    <row r="361" spans="1:16" ht="15.75" customHeight="1" thickBot="1">
      <c r="A361" s="275"/>
      <c r="B361" s="274"/>
      <c r="C361" s="274"/>
      <c r="D361" s="274"/>
      <c r="E361" s="274"/>
      <c r="F361" s="273"/>
      <c r="G361" s="273"/>
      <c r="H361" s="273"/>
      <c r="I361" s="273"/>
      <c r="J361" s="273"/>
      <c r="K361" s="273"/>
      <c r="L361" s="273"/>
      <c r="M361" s="273"/>
      <c r="N361" s="273"/>
      <c r="O361" s="273"/>
      <c r="P361" s="273"/>
    </row>
    <row r="362" spans="1:16" ht="15.75" customHeight="1">
      <c r="A362" s="272" t="s">
        <v>229</v>
      </c>
      <c r="B362" s="271"/>
      <c r="C362" s="271"/>
      <c r="D362" s="271"/>
      <c r="E362" s="271"/>
      <c r="F362" s="270"/>
      <c r="G362" s="270"/>
      <c r="H362" s="269"/>
      <c r="I362" s="268"/>
      <c r="J362" s="268"/>
      <c r="K362" s="268"/>
      <c r="L362" s="268"/>
      <c r="M362" s="267"/>
      <c r="N362" s="266"/>
      <c r="O362" s="265"/>
      <c r="P362" s="265"/>
    </row>
    <row r="363" spans="1:16" ht="15.75" customHeight="1">
      <c r="A363" s="532" t="s">
        <v>228</v>
      </c>
      <c r="B363" s="534" t="s">
        <v>227</v>
      </c>
      <c r="C363" s="264"/>
      <c r="D363" s="534" t="s">
        <v>226</v>
      </c>
      <c r="E363" s="263" t="s">
        <v>225</v>
      </c>
      <c r="F363" s="262" t="s">
        <v>224</v>
      </c>
      <c r="G363" s="261" t="s">
        <v>223</v>
      </c>
      <c r="H363" s="260" t="s">
        <v>222</v>
      </c>
      <c r="I363" s="259"/>
      <c r="J363" s="258"/>
      <c r="K363" s="258"/>
      <c r="L363" s="258"/>
      <c r="M363" s="258"/>
      <c r="N363" s="257"/>
      <c r="O363" s="256"/>
      <c r="P363" s="256"/>
    </row>
    <row r="364" spans="1:16" ht="15.75" customHeight="1">
      <c r="A364" s="533"/>
      <c r="B364" s="535"/>
      <c r="C364" s="255"/>
      <c r="D364" s="535"/>
      <c r="E364" s="254" t="s">
        <v>221</v>
      </c>
      <c r="F364" s="248"/>
      <c r="G364" s="248"/>
      <c r="H364" s="248"/>
      <c r="I364" s="248"/>
      <c r="J364" s="248"/>
      <c r="K364" s="248"/>
      <c r="L364" s="248"/>
      <c r="M364" s="248"/>
      <c r="N364" s="247"/>
      <c r="O364" s="249"/>
      <c r="P364" s="249"/>
    </row>
    <row r="365" spans="1:16" ht="15.75" customHeight="1">
      <c r="A365" s="253"/>
      <c r="B365" s="248"/>
      <c r="C365" s="248"/>
      <c r="D365" s="248"/>
      <c r="E365" s="248"/>
      <c r="F365" s="248"/>
      <c r="G365" s="248"/>
      <c r="H365" s="248"/>
      <c r="I365" s="248"/>
      <c r="J365" s="248"/>
      <c r="K365" s="248"/>
      <c r="L365" s="248"/>
      <c r="M365" s="248"/>
      <c r="N365" s="247"/>
      <c r="O365" s="249"/>
      <c r="P365" s="249"/>
    </row>
    <row r="366" spans="1:16" ht="15.75" customHeight="1">
      <c r="A366" s="248"/>
      <c r="B366" s="248"/>
      <c r="C366" s="248"/>
      <c r="D366" s="248"/>
      <c r="E366" s="248"/>
      <c r="F366" s="248"/>
      <c r="G366" s="248"/>
      <c r="H366" s="248"/>
      <c r="I366" s="248"/>
      <c r="J366" s="248"/>
      <c r="K366" s="248"/>
      <c r="L366" s="248"/>
      <c r="M366" s="248"/>
      <c r="N366" s="247"/>
      <c r="O366" s="249"/>
      <c r="P366" s="249"/>
    </row>
    <row r="367" spans="1:16" ht="15.75" customHeight="1">
      <c r="A367" s="248"/>
      <c r="B367" s="248"/>
      <c r="C367" s="248"/>
      <c r="D367" s="248"/>
      <c r="E367" s="248"/>
      <c r="F367" s="248"/>
      <c r="G367" s="248"/>
      <c r="H367" s="248"/>
      <c r="I367" s="248"/>
      <c r="J367" s="248"/>
      <c r="K367" s="248"/>
      <c r="L367" s="248"/>
      <c r="M367" s="248"/>
      <c r="N367" s="247"/>
      <c r="O367" s="249"/>
      <c r="P367" s="249"/>
    </row>
    <row r="368" spans="1:16" ht="15.75" customHeight="1">
      <c r="A368" s="248"/>
      <c r="B368" s="248"/>
      <c r="C368" s="248"/>
      <c r="D368" s="248"/>
      <c r="E368" s="248"/>
      <c r="F368" s="248"/>
      <c r="G368" s="248"/>
      <c r="H368" s="248"/>
      <c r="I368" s="248"/>
      <c r="J368" s="248"/>
      <c r="K368" s="248"/>
      <c r="L368" s="248"/>
      <c r="M368" s="248"/>
      <c r="N368" s="247"/>
      <c r="O368" s="249"/>
      <c r="P368" s="249"/>
    </row>
    <row r="369" spans="1:16" ht="15.75" customHeight="1">
      <c r="A369" s="248"/>
      <c r="B369" s="248"/>
      <c r="C369" s="248"/>
      <c r="D369" s="248"/>
      <c r="E369" s="248"/>
      <c r="F369" s="252"/>
      <c r="G369" s="248"/>
      <c r="H369" s="248"/>
      <c r="I369" s="248"/>
      <c r="J369" s="248"/>
      <c r="K369" s="248"/>
      <c r="L369" s="248"/>
      <c r="M369" s="248"/>
      <c r="N369" s="247"/>
      <c r="O369" s="249"/>
      <c r="P369" s="249"/>
    </row>
    <row r="370" spans="1:16" ht="15.75" customHeight="1">
      <c r="A370" s="248"/>
      <c r="B370" s="248"/>
      <c r="C370" s="248"/>
      <c r="D370" s="248"/>
      <c r="E370" s="248"/>
      <c r="F370" s="251"/>
      <c r="G370" s="250"/>
      <c r="H370" s="248"/>
      <c r="I370" s="248"/>
      <c r="J370" s="248"/>
      <c r="K370" s="248"/>
      <c r="L370" s="248"/>
      <c r="M370" s="248"/>
      <c r="N370" s="247"/>
      <c r="O370" s="249"/>
      <c r="P370" s="249"/>
    </row>
    <row r="371" spans="1:16" ht="15.75" customHeight="1">
      <c r="A371" s="248"/>
      <c r="B371" s="248"/>
      <c r="C371" s="248"/>
      <c r="D371" s="248"/>
      <c r="E371" s="247"/>
      <c r="F371" s="251"/>
      <c r="G371" s="250"/>
      <c r="H371" s="248"/>
      <c r="I371" s="248"/>
      <c r="J371" s="248"/>
      <c r="K371" s="248"/>
      <c r="L371" s="248"/>
      <c r="M371" s="248"/>
      <c r="N371" s="247"/>
      <c r="O371" s="249"/>
      <c r="P371" s="249"/>
    </row>
    <row r="372" spans="1:16" ht="15.75" customHeight="1">
      <c r="A372" s="248"/>
      <c r="B372" s="248"/>
      <c r="C372" s="248"/>
      <c r="D372" s="248"/>
      <c r="E372" s="247"/>
      <c r="F372" s="251"/>
      <c r="G372" s="250"/>
      <c r="H372" s="248"/>
      <c r="I372" s="248"/>
      <c r="J372" s="248"/>
      <c r="K372" s="248"/>
      <c r="L372" s="248"/>
      <c r="M372" s="248"/>
      <c r="N372" s="247"/>
      <c r="O372" s="249"/>
      <c r="P372" s="249"/>
    </row>
    <row r="373" spans="1:16" ht="15.75" customHeight="1">
      <c r="A373" s="248"/>
      <c r="B373" s="248"/>
      <c r="C373" s="248"/>
      <c r="D373" s="248"/>
      <c r="E373" s="247"/>
      <c r="F373" s="251"/>
      <c r="G373" s="250"/>
      <c r="H373" s="248"/>
      <c r="I373" s="248"/>
      <c r="J373" s="248"/>
      <c r="K373" s="248"/>
      <c r="L373" s="248"/>
      <c r="M373" s="248"/>
      <c r="N373" s="247"/>
      <c r="O373" s="249"/>
      <c r="P373" s="249"/>
    </row>
    <row r="374" spans="1:16" ht="15.75" customHeight="1">
      <c r="A374" s="248"/>
      <c r="B374" s="248"/>
      <c r="C374" s="248"/>
      <c r="D374" s="248"/>
      <c r="E374" s="247"/>
      <c r="F374" s="246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</row>
    <row r="375" spans="1:16" ht="15.75" customHeight="1">
      <c r="A375" s="1" t="s">
        <v>220</v>
      </c>
      <c r="B375" s="6"/>
      <c r="C375" s="6"/>
      <c r="D375" s="6"/>
      <c r="E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5.75" customHeight="1">
      <c r="B376" s="6" t="s">
        <v>212</v>
      </c>
      <c r="C376" s="6" t="s">
        <v>218</v>
      </c>
      <c r="D376" s="8">
        <v>415</v>
      </c>
      <c r="E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5.75" customHeight="1">
      <c r="A377" s="6" t="s">
        <v>219</v>
      </c>
      <c r="B377" s="6" t="s">
        <v>212</v>
      </c>
      <c r="C377" s="6" t="s">
        <v>218</v>
      </c>
      <c r="D377" s="8">
        <v>415</v>
      </c>
      <c r="E377" s="6" t="s">
        <v>189</v>
      </c>
      <c r="F377" s="8">
        <v>0.14199999999999999</v>
      </c>
      <c r="G377" s="6"/>
      <c r="H377" s="6"/>
      <c r="I377" s="6"/>
      <c r="J377" s="6"/>
      <c r="K377" s="6">
        <v>0.16500000000000001</v>
      </c>
      <c r="L377" s="6"/>
      <c r="M377" s="6"/>
      <c r="N377" s="6"/>
      <c r="O377" s="6"/>
      <c r="P377" s="6">
        <v>0.114</v>
      </c>
    </row>
    <row r="378" spans="1:16" ht="15.75" customHeight="1">
      <c r="A378" s="6" t="s">
        <v>217</v>
      </c>
      <c r="B378" s="6" t="s">
        <v>212</v>
      </c>
      <c r="C378" s="6" t="s">
        <v>216</v>
      </c>
      <c r="D378" s="8">
        <v>415</v>
      </c>
      <c r="E378" s="6" t="s">
        <v>189</v>
      </c>
      <c r="F378" s="8">
        <v>0.85799999999999998</v>
      </c>
      <c r="K378" s="8">
        <v>0.83499999999999996</v>
      </c>
      <c r="P378" s="8">
        <v>0.88600000000000001</v>
      </c>
    </row>
    <row r="379" spans="1:16" ht="15.75" customHeight="1">
      <c r="A379" s="25" t="s">
        <v>215</v>
      </c>
      <c r="B379" s="6" t="s">
        <v>212</v>
      </c>
      <c r="C379" s="6" t="s">
        <v>214</v>
      </c>
      <c r="D379" s="8">
        <v>415</v>
      </c>
      <c r="E379" s="6" t="s">
        <v>189</v>
      </c>
      <c r="F379" s="8">
        <v>0.186</v>
      </c>
      <c r="K379" s="8">
        <v>0.184</v>
      </c>
      <c r="P379" s="8">
        <v>0.19</v>
      </c>
    </row>
    <row r="380" spans="1:16" ht="15.75" customHeight="1">
      <c r="A380" s="25" t="s">
        <v>213</v>
      </c>
      <c r="B380" s="6" t="s">
        <v>212</v>
      </c>
      <c r="C380" s="6" t="s">
        <v>211</v>
      </c>
      <c r="D380" s="8">
        <v>415</v>
      </c>
      <c r="E380" s="6" t="s">
        <v>189</v>
      </c>
      <c r="F380" s="8">
        <v>0.27300000000000002</v>
      </c>
      <c r="K380" s="6">
        <v>0.28599999999999998</v>
      </c>
      <c r="P380" s="6">
        <v>0.25</v>
      </c>
    </row>
    <row r="381" spans="1:16" ht="15.75" customHeight="1">
      <c r="A381" s="25" t="s">
        <v>210</v>
      </c>
      <c r="B381" s="6" t="s">
        <v>207</v>
      </c>
      <c r="D381" s="8">
        <v>731</v>
      </c>
      <c r="E381" s="6" t="s">
        <v>189</v>
      </c>
      <c r="F381" s="8">
        <v>0.42299999999999999</v>
      </c>
      <c r="K381" s="6">
        <v>0.377</v>
      </c>
      <c r="P381" s="6">
        <v>0.46300000000000002</v>
      </c>
    </row>
    <row r="382" spans="1:16" ht="15.75" customHeight="1">
      <c r="A382" s="25" t="s">
        <v>209</v>
      </c>
      <c r="B382" s="6" t="s">
        <v>207</v>
      </c>
      <c r="D382" s="8">
        <v>731</v>
      </c>
      <c r="E382" s="6" t="s">
        <v>189</v>
      </c>
      <c r="F382" s="8">
        <v>0.29399999999999998</v>
      </c>
      <c r="K382" s="6">
        <v>0.621</v>
      </c>
      <c r="P382" s="6">
        <v>0.81</v>
      </c>
    </row>
    <row r="383" spans="1:16" ht="15.75" customHeight="1">
      <c r="A383" s="25" t="s">
        <v>208</v>
      </c>
      <c r="B383" s="6" t="s">
        <v>207</v>
      </c>
      <c r="D383" s="8">
        <v>731</v>
      </c>
      <c r="E383" s="6" t="s">
        <v>189</v>
      </c>
      <c r="F383" s="8">
        <v>0.70599999999999996</v>
      </c>
      <c r="K383" s="6">
        <v>0.27700000000000002</v>
      </c>
      <c r="P383" s="6">
        <v>0.308</v>
      </c>
    </row>
    <row r="384" spans="1:16" ht="15.75" customHeight="1">
      <c r="A384" s="25" t="s">
        <v>206</v>
      </c>
      <c r="B384" s="6" t="s">
        <v>201</v>
      </c>
      <c r="C384" s="25" t="s">
        <v>200</v>
      </c>
      <c r="D384" s="242">
        <v>5871</v>
      </c>
      <c r="E384" s="244" t="s">
        <v>199</v>
      </c>
      <c r="F384" s="8">
        <v>1</v>
      </c>
      <c r="K384" s="6"/>
      <c r="P384" s="6"/>
    </row>
    <row r="385" spans="1:16" ht="15.75" customHeight="1">
      <c r="A385" s="25" t="s">
        <v>205</v>
      </c>
      <c r="B385" s="6" t="s">
        <v>201</v>
      </c>
      <c r="C385" s="25" t="s">
        <v>200</v>
      </c>
      <c r="D385" s="242">
        <v>5871</v>
      </c>
      <c r="E385" s="244" t="s">
        <v>199</v>
      </c>
      <c r="F385" s="241">
        <v>0.51</v>
      </c>
      <c r="K385" s="6"/>
      <c r="P385" s="6"/>
    </row>
    <row r="386" spans="1:16" ht="15.75" customHeight="1">
      <c r="A386" s="25" t="s">
        <v>204</v>
      </c>
      <c r="B386" s="6" t="s">
        <v>201</v>
      </c>
      <c r="C386" s="25" t="s">
        <v>200</v>
      </c>
      <c r="D386" s="242">
        <v>5871</v>
      </c>
      <c r="E386" s="244" t="s">
        <v>199</v>
      </c>
      <c r="F386" s="241">
        <v>0.28000000000000003</v>
      </c>
      <c r="K386" s="6"/>
      <c r="P386" s="6"/>
    </row>
    <row r="387" spans="1:16" ht="15.75" customHeight="1">
      <c r="A387" s="25" t="s">
        <v>203</v>
      </c>
      <c r="B387" s="6" t="s">
        <v>201</v>
      </c>
      <c r="C387" s="25" t="s">
        <v>200</v>
      </c>
      <c r="D387" s="242">
        <v>5871</v>
      </c>
      <c r="E387" s="244" t="s">
        <v>199</v>
      </c>
      <c r="F387" s="241">
        <v>0.22</v>
      </c>
      <c r="K387" s="6"/>
      <c r="P387" s="6"/>
    </row>
    <row r="388" spans="1:16" ht="15.75" customHeight="1">
      <c r="A388" s="25" t="s">
        <v>202</v>
      </c>
      <c r="B388" s="6" t="s">
        <v>201</v>
      </c>
      <c r="C388" s="25" t="s">
        <v>200</v>
      </c>
      <c r="D388" s="242">
        <v>5871</v>
      </c>
      <c r="E388" s="244" t="s">
        <v>199</v>
      </c>
      <c r="F388" s="241">
        <v>0.09</v>
      </c>
      <c r="K388" s="6"/>
      <c r="P388" s="6"/>
    </row>
    <row r="389" spans="1:16" ht="15.75" customHeight="1">
      <c r="A389" s="25" t="s">
        <v>198</v>
      </c>
      <c r="B389" s="6" t="s">
        <v>157</v>
      </c>
      <c r="D389" s="242">
        <v>3204</v>
      </c>
      <c r="E389" s="6" t="s">
        <v>189</v>
      </c>
      <c r="F389" s="241">
        <v>1</v>
      </c>
      <c r="K389" s="6"/>
      <c r="P389" s="6"/>
    </row>
    <row r="390" spans="1:16" ht="15.75" customHeight="1">
      <c r="A390" s="25" t="s">
        <v>197</v>
      </c>
      <c r="B390" s="6" t="s">
        <v>157</v>
      </c>
      <c r="D390" s="242">
        <v>3204</v>
      </c>
      <c r="E390" s="6" t="s">
        <v>189</v>
      </c>
      <c r="F390" s="241">
        <v>0.22800000000000001</v>
      </c>
      <c r="K390" s="6"/>
      <c r="P390" s="6"/>
    </row>
    <row r="391" spans="1:16" ht="15.75" customHeight="1">
      <c r="A391" s="25" t="s">
        <v>196</v>
      </c>
      <c r="B391" s="6" t="s">
        <v>157</v>
      </c>
      <c r="D391" s="242">
        <v>729</v>
      </c>
      <c r="E391" s="6" t="s">
        <v>189</v>
      </c>
      <c r="F391" s="241">
        <v>0.15</v>
      </c>
      <c r="K391" s="6"/>
      <c r="P391" s="6"/>
    </row>
    <row r="392" spans="1:16" ht="15.75" customHeight="1">
      <c r="A392" s="25" t="s">
        <v>195</v>
      </c>
      <c r="B392" s="6" t="s">
        <v>157</v>
      </c>
      <c r="D392" s="242">
        <v>729</v>
      </c>
      <c r="E392" s="6" t="s">
        <v>189</v>
      </c>
      <c r="F392" s="241">
        <v>0.84799999999999998</v>
      </c>
      <c r="K392" s="6"/>
      <c r="P392" s="6"/>
    </row>
    <row r="393" spans="1:16" ht="15.75" customHeight="1">
      <c r="A393" s="25" t="s">
        <v>194</v>
      </c>
      <c r="B393" s="6" t="s">
        <v>157</v>
      </c>
      <c r="D393" s="242">
        <v>729</v>
      </c>
      <c r="E393" s="6" t="s">
        <v>189</v>
      </c>
      <c r="F393" s="241">
        <v>3.0000000000000001E-3</v>
      </c>
      <c r="K393" s="6"/>
      <c r="P393" s="6"/>
    </row>
    <row r="394" spans="1:16" ht="15.75" customHeight="1">
      <c r="A394" s="25" t="s">
        <v>193</v>
      </c>
      <c r="B394" s="6" t="s">
        <v>157</v>
      </c>
      <c r="D394" s="242">
        <v>368</v>
      </c>
      <c r="E394" s="6" t="s">
        <v>189</v>
      </c>
      <c r="F394" s="241">
        <v>0.59499999999999997</v>
      </c>
      <c r="K394" s="6"/>
      <c r="P394" s="6"/>
    </row>
    <row r="395" spans="1:16" ht="15.75" customHeight="1">
      <c r="A395" s="25" t="s">
        <v>192</v>
      </c>
      <c r="B395" s="6" t="s">
        <v>157</v>
      </c>
      <c r="D395" s="242">
        <v>618</v>
      </c>
      <c r="E395" s="6" t="s">
        <v>189</v>
      </c>
      <c r="F395" s="241">
        <v>0.23</v>
      </c>
      <c r="K395" s="6"/>
      <c r="P395" s="6"/>
    </row>
    <row r="396" spans="1:16" ht="15.75" customHeight="1">
      <c r="A396" s="25" t="s">
        <v>191</v>
      </c>
      <c r="B396" s="6" t="s">
        <v>157</v>
      </c>
      <c r="D396" s="242">
        <v>618</v>
      </c>
      <c r="E396" s="6" t="s">
        <v>189</v>
      </c>
      <c r="F396" s="241">
        <v>0.77</v>
      </c>
      <c r="K396" s="6"/>
      <c r="P396" s="6"/>
    </row>
    <row r="397" spans="1:16" ht="15.75" customHeight="1">
      <c r="A397" s="25" t="s">
        <v>190</v>
      </c>
      <c r="B397" s="6" t="s">
        <v>157</v>
      </c>
      <c r="D397" s="242">
        <v>618</v>
      </c>
      <c r="E397" s="6" t="s">
        <v>189</v>
      </c>
      <c r="F397" s="241">
        <v>0.157</v>
      </c>
      <c r="K397" s="6"/>
      <c r="P397" s="6"/>
    </row>
    <row r="398" spans="1:16" ht="15.75" customHeight="1">
      <c r="A398" s="25" t="s">
        <v>188</v>
      </c>
      <c r="B398" s="6" t="s">
        <v>174</v>
      </c>
      <c r="D398" s="242"/>
      <c r="E398" s="6"/>
      <c r="F398" s="241">
        <v>1</v>
      </c>
      <c r="K398" s="6"/>
      <c r="P398" s="6"/>
    </row>
    <row r="399" spans="1:16" ht="15.75" customHeight="1">
      <c r="A399" s="25" t="s">
        <v>187</v>
      </c>
      <c r="B399" s="6" t="s">
        <v>174</v>
      </c>
      <c r="D399" s="242"/>
      <c r="E399" s="6"/>
      <c r="F399" s="241">
        <v>0.85</v>
      </c>
      <c r="K399" s="6"/>
      <c r="P399" s="6"/>
    </row>
    <row r="400" spans="1:16" ht="15.75" customHeight="1">
      <c r="A400" s="25" t="s">
        <v>186</v>
      </c>
      <c r="B400" s="6" t="s">
        <v>174</v>
      </c>
      <c r="D400" s="242"/>
      <c r="E400" s="6"/>
      <c r="F400" s="241">
        <v>1</v>
      </c>
      <c r="K400" s="6"/>
      <c r="P400" s="6"/>
    </row>
    <row r="401" spans="1:16" ht="15.75" customHeight="1">
      <c r="A401" s="25" t="s">
        <v>185</v>
      </c>
      <c r="B401" s="6" t="s">
        <v>174</v>
      </c>
      <c r="D401" s="242"/>
      <c r="E401" s="6"/>
      <c r="F401" s="241">
        <v>0.9</v>
      </c>
      <c r="K401" s="6"/>
      <c r="P401" s="6"/>
    </row>
    <row r="402" spans="1:16" ht="15.75" customHeight="1">
      <c r="A402" s="25" t="s">
        <v>184</v>
      </c>
      <c r="B402" s="6" t="s">
        <v>174</v>
      </c>
      <c r="D402" s="242"/>
      <c r="E402" s="6"/>
      <c r="F402" s="241">
        <v>0.21</v>
      </c>
      <c r="K402" s="6"/>
      <c r="P402" s="6"/>
    </row>
    <row r="403" spans="1:16" ht="15.75" customHeight="1">
      <c r="A403" s="25" t="s">
        <v>183</v>
      </c>
      <c r="B403" s="6" t="s">
        <v>174</v>
      </c>
      <c r="D403" s="242"/>
      <c r="E403" s="6"/>
      <c r="F403" s="241">
        <v>1</v>
      </c>
      <c r="K403" s="6"/>
      <c r="P403" s="6"/>
    </row>
    <row r="404" spans="1:16" ht="15.75" customHeight="1">
      <c r="A404" s="25" t="s">
        <v>182</v>
      </c>
      <c r="B404" s="6" t="s">
        <v>174</v>
      </c>
      <c r="D404" s="242"/>
      <c r="E404" s="6"/>
      <c r="F404" s="241">
        <v>1</v>
      </c>
      <c r="K404" s="6"/>
      <c r="P404" s="6"/>
    </row>
    <row r="405" spans="1:16" ht="15.75" customHeight="1">
      <c r="A405" s="25" t="s">
        <v>181</v>
      </c>
      <c r="B405" s="6" t="s">
        <v>174</v>
      </c>
      <c r="D405" s="242"/>
      <c r="E405" s="6"/>
      <c r="F405" s="241">
        <v>0.8</v>
      </c>
      <c r="K405" s="6"/>
      <c r="P405" s="6"/>
    </row>
    <row r="406" spans="1:16" ht="15.75" customHeight="1">
      <c r="A406" s="25" t="s">
        <v>180</v>
      </c>
      <c r="B406" s="6" t="s">
        <v>174</v>
      </c>
      <c r="D406" s="242"/>
      <c r="E406" s="6"/>
      <c r="F406" s="241">
        <v>1</v>
      </c>
      <c r="K406" s="6"/>
      <c r="P406" s="6"/>
    </row>
    <row r="407" spans="1:16" ht="15.75" customHeight="1">
      <c r="A407" s="25" t="s">
        <v>179</v>
      </c>
      <c r="B407" s="6" t="s">
        <v>174</v>
      </c>
      <c r="D407" s="242"/>
      <c r="E407" s="6"/>
      <c r="F407" s="241">
        <v>1</v>
      </c>
      <c r="K407" s="6"/>
      <c r="P407" s="6"/>
    </row>
    <row r="408" spans="1:16" ht="15.75" customHeight="1">
      <c r="A408" s="25" t="s">
        <v>178</v>
      </c>
      <c r="B408" s="6" t="s">
        <v>174</v>
      </c>
      <c r="D408" s="242"/>
      <c r="E408" s="6"/>
      <c r="F408" s="241">
        <v>0.65</v>
      </c>
      <c r="K408" s="6"/>
      <c r="P408" s="6"/>
    </row>
    <row r="409" spans="1:16" ht="15.75" customHeight="1">
      <c r="A409" s="25" t="s">
        <v>177</v>
      </c>
      <c r="B409" s="6" t="s">
        <v>174</v>
      </c>
      <c r="D409" s="242"/>
      <c r="E409" s="6"/>
      <c r="F409" s="241">
        <v>1</v>
      </c>
      <c r="K409" s="6"/>
      <c r="P409" s="6"/>
    </row>
    <row r="410" spans="1:16" ht="15.75" customHeight="1">
      <c r="A410" s="25" t="s">
        <v>176</v>
      </c>
      <c r="B410" s="6" t="s">
        <v>174</v>
      </c>
      <c r="D410" s="242"/>
      <c r="E410" s="6"/>
      <c r="F410" s="243">
        <v>0.5</v>
      </c>
      <c r="K410" s="6"/>
      <c r="P410" s="6"/>
    </row>
    <row r="411" spans="1:16" ht="15.75" customHeight="1">
      <c r="A411" s="25" t="s">
        <v>175</v>
      </c>
      <c r="B411" s="6" t="s">
        <v>174</v>
      </c>
      <c r="D411" s="242"/>
      <c r="E411" s="6"/>
      <c r="F411" s="241"/>
      <c r="K411" s="6"/>
      <c r="P411" s="6"/>
    </row>
    <row r="412" spans="1:16" ht="15.75" customHeight="1">
      <c r="A412" s="24" t="s">
        <v>173</v>
      </c>
      <c r="B412" s="6"/>
      <c r="D412" s="242"/>
      <c r="E412" s="6"/>
      <c r="F412" s="241"/>
      <c r="K412" s="6"/>
      <c r="P412" s="6"/>
    </row>
    <row r="413" spans="1:16" ht="15.75" customHeight="1">
      <c r="A413" s="6" t="s">
        <v>172</v>
      </c>
      <c r="B413" s="6" t="s">
        <v>166</v>
      </c>
      <c r="C413" s="8">
        <v>2017</v>
      </c>
      <c r="D413" s="25">
        <v>605</v>
      </c>
      <c r="E413" s="25" t="s">
        <v>165</v>
      </c>
      <c r="F413" s="241">
        <f>54/605</f>
        <v>8.9256198347107435E-2</v>
      </c>
      <c r="K413" s="6"/>
      <c r="P413" s="6"/>
    </row>
    <row r="414" spans="1:16" ht="15.75" customHeight="1">
      <c r="A414" s="6" t="s">
        <v>171</v>
      </c>
      <c r="B414" s="6" t="s">
        <v>166</v>
      </c>
      <c r="C414" s="8">
        <v>2017</v>
      </c>
      <c r="D414" s="25">
        <v>605</v>
      </c>
      <c r="E414" s="25" t="s">
        <v>165</v>
      </c>
      <c r="F414" s="241">
        <f>531/605</f>
        <v>0.87768595041322317</v>
      </c>
      <c r="K414" s="6"/>
      <c r="P414" s="6"/>
    </row>
    <row r="415" spans="1:16" ht="15.75" customHeight="1">
      <c r="A415" s="6" t="s">
        <v>170</v>
      </c>
      <c r="B415" s="6" t="s">
        <v>166</v>
      </c>
      <c r="C415" s="8">
        <v>2017</v>
      </c>
      <c r="D415" s="25">
        <v>605</v>
      </c>
      <c r="E415" s="25" t="s">
        <v>165</v>
      </c>
      <c r="F415" s="241">
        <f>480/606</f>
        <v>0.79207920792079212</v>
      </c>
      <c r="K415" s="6"/>
      <c r="P415" s="6"/>
    </row>
    <row r="416" spans="1:16" ht="15.75" customHeight="1">
      <c r="A416" s="6" t="s">
        <v>169</v>
      </c>
      <c r="B416" s="6" t="s">
        <v>166</v>
      </c>
      <c r="C416" s="8">
        <v>2017</v>
      </c>
      <c r="D416" s="25">
        <v>605</v>
      </c>
      <c r="E416" s="25" t="s">
        <v>165</v>
      </c>
      <c r="F416" s="241">
        <f>144/605</f>
        <v>0.23801652892561984</v>
      </c>
      <c r="K416" s="6"/>
      <c r="P416" s="6"/>
    </row>
    <row r="417" spans="1:16" ht="15.75" customHeight="1">
      <c r="A417" s="6" t="s">
        <v>168</v>
      </c>
      <c r="B417" s="6" t="s">
        <v>166</v>
      </c>
      <c r="C417" s="8">
        <v>2017</v>
      </c>
      <c r="D417" s="25">
        <v>605</v>
      </c>
      <c r="E417" s="25" t="s">
        <v>165</v>
      </c>
      <c r="F417" s="241">
        <f>161/605</f>
        <v>0.26611570247933886</v>
      </c>
      <c r="K417" s="6"/>
      <c r="P417" s="6"/>
    </row>
    <row r="418" spans="1:16" ht="15.75" customHeight="1">
      <c r="A418" s="6" t="s">
        <v>167</v>
      </c>
      <c r="B418" s="6" t="s">
        <v>166</v>
      </c>
      <c r="C418" s="8">
        <v>2017</v>
      </c>
      <c r="D418" s="25">
        <v>605</v>
      </c>
      <c r="E418" s="25" t="s">
        <v>165</v>
      </c>
      <c r="F418" s="241">
        <f>36/605</f>
        <v>5.9504132231404959E-2</v>
      </c>
      <c r="K418" s="6"/>
      <c r="P418" s="6"/>
    </row>
    <row r="419" spans="1:16" ht="15.75" customHeight="1">
      <c r="A419" s="6" t="s">
        <v>164</v>
      </c>
      <c r="B419" s="6" t="s">
        <v>161</v>
      </c>
      <c r="C419" s="8">
        <v>2011</v>
      </c>
      <c r="D419" s="242">
        <v>110</v>
      </c>
      <c r="E419" s="6" t="s">
        <v>160</v>
      </c>
      <c r="F419" s="241">
        <v>0.78600000000000003</v>
      </c>
      <c r="K419" s="6"/>
      <c r="P419" s="6"/>
    </row>
    <row r="420" spans="1:16" ht="15.75" customHeight="1">
      <c r="A420" s="6" t="s">
        <v>163</v>
      </c>
      <c r="B420" s="6" t="s">
        <v>161</v>
      </c>
      <c r="C420" s="8">
        <v>2011</v>
      </c>
      <c r="D420" s="242">
        <v>110</v>
      </c>
      <c r="E420" s="6" t="s">
        <v>160</v>
      </c>
      <c r="F420" s="243">
        <v>0.42899999999999999</v>
      </c>
      <c r="K420" s="6"/>
      <c r="P420" s="6"/>
    </row>
    <row r="421" spans="1:16" ht="15.75" customHeight="1">
      <c r="A421" s="6" t="s">
        <v>162</v>
      </c>
      <c r="B421" s="6" t="s">
        <v>161</v>
      </c>
      <c r="C421" s="8">
        <v>2011</v>
      </c>
      <c r="D421" s="242">
        <v>110</v>
      </c>
      <c r="E421" s="6" t="s">
        <v>160</v>
      </c>
      <c r="F421" s="243">
        <v>0.35</v>
      </c>
      <c r="K421" s="6"/>
      <c r="P421" s="6"/>
    </row>
    <row r="422" spans="1:16" ht="15.75" customHeight="1">
      <c r="A422" s="6"/>
      <c r="B422" s="6"/>
      <c r="D422" s="242"/>
      <c r="E422" s="6"/>
      <c r="F422" s="241"/>
      <c r="K422" s="6"/>
      <c r="P422" s="6"/>
    </row>
    <row r="423" spans="1:16" ht="15.75" customHeight="1">
      <c r="A423" s="24" t="s">
        <v>159</v>
      </c>
      <c r="B423" s="6" t="s">
        <v>157</v>
      </c>
    </row>
    <row r="424" spans="1:16" ht="15.75" customHeight="1">
      <c r="A424" s="25" t="s">
        <v>158</v>
      </c>
      <c r="B424" s="6" t="s">
        <v>157</v>
      </c>
    </row>
    <row r="425" spans="1:16" ht="15.75" customHeight="1">
      <c r="A425" s="25" t="s">
        <v>156</v>
      </c>
      <c r="B425" s="6"/>
    </row>
    <row r="426" spans="1:16" ht="15" customHeight="1">
      <c r="A426" s="25"/>
    </row>
    <row r="427" spans="1:16" ht="15" customHeight="1">
      <c r="A427" s="25"/>
    </row>
    <row r="428" spans="1:16" ht="15" customHeight="1">
      <c r="A428" s="25"/>
    </row>
    <row r="429" spans="1:16" ht="15" customHeight="1">
      <c r="A429" s="25"/>
    </row>
    <row r="430" spans="1:16" ht="15" customHeight="1">
      <c r="A430" s="24" t="s">
        <v>155</v>
      </c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</sheetData>
  <mergeCells count="11">
    <mergeCell ref="E1:E2"/>
    <mergeCell ref="F1:F2"/>
    <mergeCell ref="G1:K1"/>
    <mergeCell ref="L1:O1"/>
    <mergeCell ref="A363:A364"/>
    <mergeCell ref="B363:B364"/>
    <mergeCell ref="D363:D364"/>
    <mergeCell ref="A1:A2"/>
    <mergeCell ref="B1:B2"/>
    <mergeCell ref="C1:C2"/>
    <mergeCell ref="D1:D2"/>
  </mergeCells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1CBE-EFCD-794E-9619-B5EE78DAC415}">
  <dimension ref="A1:D1000"/>
  <sheetViews>
    <sheetView workbookViewId="0">
      <selection activeCell="A34" sqref="A34"/>
    </sheetView>
  </sheetViews>
  <sheetFormatPr baseColWidth="10" defaultColWidth="11.28515625" defaultRowHeight="15" customHeight="1"/>
  <cols>
    <col min="1" max="1" width="59.7109375" style="25" customWidth="1"/>
    <col min="2" max="2" width="6.7109375" style="25" customWidth="1"/>
    <col min="3" max="3" width="15.140625" style="25" customWidth="1"/>
    <col min="4" max="4" width="17.85546875" style="25" customWidth="1"/>
    <col min="5" max="27" width="10.5703125" style="25" customWidth="1"/>
    <col min="28" max="16384" width="11.28515625" style="25"/>
  </cols>
  <sheetData>
    <row r="1" spans="1:4" ht="15.75" customHeight="1"/>
    <row r="2" spans="1:4" ht="16.5" customHeight="1">
      <c r="A2" s="1" t="s">
        <v>655</v>
      </c>
      <c r="B2" s="477" t="s">
        <v>97</v>
      </c>
      <c r="C2" s="1" t="s">
        <v>654</v>
      </c>
      <c r="D2" s="1" t="s">
        <v>653</v>
      </c>
    </row>
    <row r="3" spans="1:4" ht="15.75" customHeight="1">
      <c r="A3" s="474" t="s">
        <v>652</v>
      </c>
      <c r="B3" s="6">
        <v>2013</v>
      </c>
      <c r="C3" s="474" t="s">
        <v>651</v>
      </c>
      <c r="D3" s="6" t="s">
        <v>650</v>
      </c>
    </row>
    <row r="4" spans="1:4" ht="15.75" customHeight="1">
      <c r="A4" s="474" t="s">
        <v>649</v>
      </c>
      <c r="B4" s="6">
        <v>2009</v>
      </c>
      <c r="C4" s="474" t="s">
        <v>648</v>
      </c>
      <c r="D4" s="6" t="s">
        <v>553</v>
      </c>
    </row>
    <row r="5" spans="1:4" ht="15.75" customHeight="1">
      <c r="A5" s="474" t="s">
        <v>647</v>
      </c>
      <c r="B5" s="6">
        <v>2018</v>
      </c>
      <c r="C5" s="474" t="s">
        <v>646</v>
      </c>
      <c r="D5" s="6" t="s">
        <v>645</v>
      </c>
    </row>
    <row r="6" spans="1:4" ht="15.75" customHeight="1">
      <c r="A6" s="474" t="s">
        <v>644</v>
      </c>
      <c r="B6" s="6">
        <v>2019</v>
      </c>
      <c r="C6" s="474" t="s">
        <v>643</v>
      </c>
      <c r="D6" s="6" t="s">
        <v>642</v>
      </c>
    </row>
    <row r="7" spans="1:4" ht="15.75" customHeight="1">
      <c r="A7" s="474" t="s">
        <v>641</v>
      </c>
      <c r="B7" s="6">
        <v>2017</v>
      </c>
      <c r="C7" s="474" t="s">
        <v>640</v>
      </c>
      <c r="D7" s="6" t="s">
        <v>518</v>
      </c>
    </row>
    <row r="8" spans="1:4" ht="15.75" customHeight="1">
      <c r="A8" s="474" t="s">
        <v>639</v>
      </c>
      <c r="B8" s="6">
        <v>1990</v>
      </c>
      <c r="C8" s="474" t="s">
        <v>638</v>
      </c>
      <c r="D8" s="6" t="s">
        <v>637</v>
      </c>
    </row>
    <row r="9" spans="1:4" ht="15.75" customHeight="1">
      <c r="A9" s="474" t="s">
        <v>636</v>
      </c>
      <c r="B9" s="6">
        <v>2011</v>
      </c>
      <c r="C9" s="474" t="s">
        <v>635</v>
      </c>
      <c r="D9" s="6" t="s">
        <v>548</v>
      </c>
    </row>
    <row r="10" spans="1:4" ht="15.75" customHeight="1">
      <c r="A10" s="474" t="s">
        <v>634</v>
      </c>
      <c r="B10" s="6">
        <v>2017</v>
      </c>
      <c r="C10" s="474" t="s">
        <v>632</v>
      </c>
      <c r="D10" s="6" t="s">
        <v>552</v>
      </c>
    </row>
    <row r="11" spans="1:4" ht="15.75" customHeight="1">
      <c r="A11" s="474" t="s">
        <v>633</v>
      </c>
      <c r="B11" s="6">
        <v>2013</v>
      </c>
      <c r="C11" s="474" t="s">
        <v>632</v>
      </c>
      <c r="D11" s="6" t="s">
        <v>512</v>
      </c>
    </row>
    <row r="12" spans="1:4" ht="15.75" customHeight="1">
      <c r="A12" s="474" t="s">
        <v>631</v>
      </c>
      <c r="B12" s="6">
        <v>2018</v>
      </c>
      <c r="C12" s="474" t="s">
        <v>630</v>
      </c>
      <c r="D12" s="6" t="s">
        <v>530</v>
      </c>
    </row>
    <row r="13" spans="1:4" ht="15.75" customHeight="1">
      <c r="A13" s="474" t="s">
        <v>629</v>
      </c>
      <c r="B13" s="6">
        <v>2017</v>
      </c>
      <c r="C13" s="474" t="s">
        <v>628</v>
      </c>
      <c r="D13" s="6" t="s">
        <v>527</v>
      </c>
    </row>
    <row r="14" spans="1:4" ht="15.75" customHeight="1">
      <c r="A14" s="474" t="s">
        <v>627</v>
      </c>
      <c r="B14" s="6">
        <v>2019</v>
      </c>
      <c r="C14" s="474" t="s">
        <v>626</v>
      </c>
      <c r="D14" s="6" t="s">
        <v>541</v>
      </c>
    </row>
    <row r="15" spans="1:4" ht="15.75" customHeight="1">
      <c r="A15" s="474" t="s">
        <v>625</v>
      </c>
      <c r="B15" s="6">
        <v>2019</v>
      </c>
      <c r="C15" s="474" t="s">
        <v>624</v>
      </c>
      <c r="D15" s="6" t="s">
        <v>539</v>
      </c>
    </row>
    <row r="16" spans="1:4" ht="15.75" customHeight="1">
      <c r="A16" s="474" t="s">
        <v>623</v>
      </c>
      <c r="B16" s="6">
        <v>2018</v>
      </c>
      <c r="C16" s="244" t="s">
        <v>622</v>
      </c>
      <c r="D16" s="244" t="s">
        <v>157</v>
      </c>
    </row>
    <row r="17" spans="1:4" ht="15.75" customHeight="1">
      <c r="A17" s="474" t="s">
        <v>621</v>
      </c>
      <c r="B17" s="6">
        <v>2010</v>
      </c>
      <c r="C17" s="244" t="s">
        <v>620</v>
      </c>
      <c r="D17" s="6" t="s">
        <v>619</v>
      </c>
    </row>
    <row r="18" spans="1:4" ht="15.75" customHeight="1">
      <c r="A18" s="244" t="s">
        <v>618</v>
      </c>
      <c r="B18" s="6">
        <v>2019</v>
      </c>
      <c r="C18" s="244" t="s">
        <v>617</v>
      </c>
      <c r="D18" s="6" t="s">
        <v>233</v>
      </c>
    </row>
    <row r="19" spans="1:4" ht="15.75" customHeight="1">
      <c r="A19" s="25" t="s">
        <v>616</v>
      </c>
      <c r="B19" s="25">
        <v>2019</v>
      </c>
      <c r="C19" s="244" t="s">
        <v>615</v>
      </c>
      <c r="D19" s="6" t="s">
        <v>614</v>
      </c>
    </row>
    <row r="20" spans="1:4" ht="15.75" customHeight="1">
      <c r="A20" s="244" t="s">
        <v>613</v>
      </c>
      <c r="B20" s="6">
        <v>2008</v>
      </c>
      <c r="C20" s="244" t="s">
        <v>612</v>
      </c>
      <c r="D20" s="6" t="s">
        <v>611</v>
      </c>
    </row>
    <row r="21" spans="1:4" ht="15.75" customHeight="1">
      <c r="A21" s="244" t="s">
        <v>610</v>
      </c>
      <c r="B21" s="6">
        <v>2009</v>
      </c>
      <c r="C21" s="244" t="s">
        <v>609</v>
      </c>
      <c r="D21" s="6" t="s">
        <v>419</v>
      </c>
    </row>
    <row r="22" spans="1:4" ht="15.75" customHeight="1">
      <c r="A22" s="244" t="s">
        <v>608</v>
      </c>
      <c r="B22" s="6">
        <v>2007</v>
      </c>
      <c r="C22" s="244" t="s">
        <v>607</v>
      </c>
      <c r="D22" s="25" t="s">
        <v>378</v>
      </c>
    </row>
    <row r="23" spans="1:4" ht="15.75" customHeight="1">
      <c r="A23" s="244" t="s">
        <v>606</v>
      </c>
      <c r="B23" s="6">
        <v>2004</v>
      </c>
      <c r="C23" s="244" t="s">
        <v>605</v>
      </c>
      <c r="D23" s="6" t="s">
        <v>422</v>
      </c>
    </row>
    <row r="24" spans="1:4" ht="15.75" customHeight="1">
      <c r="A24" s="244" t="s">
        <v>604</v>
      </c>
      <c r="B24" s="6">
        <v>2012</v>
      </c>
      <c r="C24" s="244" t="s">
        <v>603</v>
      </c>
      <c r="D24" s="6" t="s">
        <v>399</v>
      </c>
    </row>
    <row r="25" spans="1:4" ht="15.75" customHeight="1">
      <c r="A25" s="244" t="s">
        <v>602</v>
      </c>
      <c r="B25" s="6">
        <v>2012</v>
      </c>
      <c r="C25" s="244" t="s">
        <v>601</v>
      </c>
      <c r="D25" s="6" t="s">
        <v>212</v>
      </c>
    </row>
    <row r="26" spans="1:4" ht="15.75" customHeight="1">
      <c r="A26" s="244" t="s">
        <v>600</v>
      </c>
      <c r="B26" s="6">
        <v>2017</v>
      </c>
      <c r="C26" s="244" t="s">
        <v>599</v>
      </c>
      <c r="D26" s="6" t="s">
        <v>344</v>
      </c>
    </row>
    <row r="27" spans="1:4" ht="15.75" customHeight="1">
      <c r="A27" s="244" t="s">
        <v>598</v>
      </c>
      <c r="B27" s="6">
        <v>2014</v>
      </c>
      <c r="C27" s="244" t="s">
        <v>597</v>
      </c>
      <c r="D27" s="6" t="s">
        <v>596</v>
      </c>
    </row>
    <row r="28" spans="1:4" ht="15.75" customHeight="1">
      <c r="A28" s="476" t="s">
        <v>595</v>
      </c>
      <c r="B28" s="6">
        <v>2012</v>
      </c>
      <c r="C28" s="244" t="s">
        <v>594</v>
      </c>
      <c r="D28" s="6" t="s">
        <v>201</v>
      </c>
    </row>
    <row r="29" spans="1:4" ht="15.75" customHeight="1">
      <c r="A29" s="475" t="s">
        <v>593</v>
      </c>
      <c r="B29" s="6">
        <v>2009</v>
      </c>
      <c r="C29" s="244" t="s">
        <v>592</v>
      </c>
      <c r="D29" s="6" t="s">
        <v>591</v>
      </c>
    </row>
    <row r="30" spans="1:4" ht="15.75" customHeight="1">
      <c r="A30" s="475" t="s">
        <v>590</v>
      </c>
      <c r="B30" s="6">
        <v>2010</v>
      </c>
      <c r="C30" s="244" t="s">
        <v>589</v>
      </c>
      <c r="D30" s="6" t="s">
        <v>424</v>
      </c>
    </row>
    <row r="31" spans="1:4" ht="15.75" customHeight="1">
      <c r="A31" s="475" t="s">
        <v>588</v>
      </c>
      <c r="B31" s="6">
        <v>2003</v>
      </c>
      <c r="C31" s="244" t="s">
        <v>587</v>
      </c>
      <c r="D31" s="6" t="s">
        <v>586</v>
      </c>
    </row>
    <row r="32" spans="1:4" ht="15.75" customHeight="1">
      <c r="A32" s="475" t="s">
        <v>585</v>
      </c>
      <c r="B32" s="6">
        <v>2013</v>
      </c>
      <c r="C32" s="25" t="s">
        <v>584</v>
      </c>
      <c r="D32" s="6" t="s">
        <v>174</v>
      </c>
    </row>
    <row r="33" spans="1:4" ht="15.75" customHeight="1">
      <c r="A33" s="25" t="s">
        <v>583</v>
      </c>
      <c r="B33" s="6">
        <v>2018</v>
      </c>
      <c r="C33" s="244" t="s">
        <v>582</v>
      </c>
      <c r="D33" s="6" t="s">
        <v>166</v>
      </c>
    </row>
    <row r="34" spans="1:4" ht="15.75" customHeight="1">
      <c r="A34" s="475" t="s">
        <v>581</v>
      </c>
      <c r="B34" s="6">
        <v>2013</v>
      </c>
      <c r="C34" s="244" t="s">
        <v>580</v>
      </c>
      <c r="D34" s="244" t="s">
        <v>271</v>
      </c>
    </row>
    <row r="35" spans="1:4" ht="15.75" customHeight="1">
      <c r="A35" s="474" t="s">
        <v>579</v>
      </c>
      <c r="B35" s="6">
        <v>2014</v>
      </c>
      <c r="C35" s="244" t="s">
        <v>578</v>
      </c>
      <c r="D35" s="6" t="s">
        <v>255</v>
      </c>
    </row>
    <row r="36" spans="1:4" ht="15.75" customHeight="1">
      <c r="A36" s="475" t="s">
        <v>577</v>
      </c>
      <c r="B36" s="6">
        <v>2019</v>
      </c>
      <c r="C36" s="244" t="s">
        <v>576</v>
      </c>
      <c r="D36" s="6" t="s">
        <v>246</v>
      </c>
    </row>
    <row r="37" spans="1:4" ht="15.75" customHeight="1">
      <c r="A37" s="475" t="s">
        <v>575</v>
      </c>
      <c r="B37" s="6">
        <v>2014</v>
      </c>
      <c r="C37" s="244" t="s">
        <v>574</v>
      </c>
      <c r="D37" s="244" t="s">
        <v>242</v>
      </c>
    </row>
    <row r="38" spans="1:4" ht="15.75" customHeight="1">
      <c r="A38" s="474" t="s">
        <v>573</v>
      </c>
      <c r="B38" s="6">
        <v>2019</v>
      </c>
      <c r="C38" s="25" t="s">
        <v>572</v>
      </c>
      <c r="D38" s="25" t="s">
        <v>459</v>
      </c>
    </row>
    <row r="39" spans="1:4" ht="15.75" customHeight="1">
      <c r="A39" s="474" t="s">
        <v>571</v>
      </c>
      <c r="B39" s="6">
        <v>2017</v>
      </c>
      <c r="C39" s="244" t="s">
        <v>570</v>
      </c>
      <c r="D39" s="25" t="s">
        <v>569</v>
      </c>
    </row>
    <row r="40" spans="1:4" ht="15.75" customHeight="1">
      <c r="A40" s="474" t="s">
        <v>568</v>
      </c>
      <c r="B40" s="6">
        <v>2016</v>
      </c>
      <c r="C40" s="244" t="s">
        <v>567</v>
      </c>
      <c r="D40" s="25" t="s">
        <v>566</v>
      </c>
    </row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Aging</vt:lpstr>
      <vt:lpstr>Pop data</vt:lpstr>
      <vt:lpstr>Fertility data</vt:lpstr>
      <vt:lpstr>Mortality data</vt:lpstr>
      <vt:lpstr>Age-group projections</vt:lpstr>
      <vt:lpstr>National projections</vt:lpstr>
      <vt:lpstr>Model pop</vt:lpstr>
      <vt:lpstr>Prevalence data</vt:lpstr>
      <vt:lpstr>Age-group prevalence</vt:lpstr>
      <vt:lpstr>Diabetes parms</vt:lpstr>
      <vt:lpstr>Hypertension parms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2020-06-24T19:21:26Z</dcterms:created>
  <dcterms:modified xsi:type="dcterms:W3CDTF">2020-08-26T20:08:23Z</dcterms:modified>
</cp:coreProperties>
</file>