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Zuev\PycharmProjects\Glass_transition_math\"/>
    </mc:Choice>
  </mc:AlternateContent>
  <bookViews>
    <workbookView xWindow="10770" yWindow="7545" windowWidth="21600" windowHeight="123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W39" i="1" l="1"/>
  <c r="V39" i="1"/>
  <c r="W38" i="1"/>
  <c r="V38" i="1"/>
  <c r="K44" i="1"/>
  <c r="K43" i="1"/>
  <c r="K45" i="1" s="1"/>
  <c r="L45" i="1" s="1"/>
  <c r="K24" i="1"/>
  <c r="K26" i="1" s="1"/>
  <c r="O19" i="1" l="1"/>
  <c r="X41" i="1"/>
  <c r="K16" i="1"/>
  <c r="K23" i="1"/>
  <c r="K22" i="1"/>
  <c r="K17" i="1"/>
  <c r="N22" i="1" l="1"/>
  <c r="K25" i="1"/>
  <c r="L22" i="1" s="1"/>
  <c r="K18" i="1"/>
  <c r="L16" i="1" s="1"/>
  <c r="N23" i="1"/>
  <c r="T21" i="1" l="1"/>
  <c r="S21" i="1"/>
  <c r="K20" i="1"/>
  <c r="L17" i="1"/>
  <c r="M18" i="1"/>
  <c r="L23" i="1"/>
  <c r="N26" i="1"/>
  <c r="M24" i="1"/>
  <c r="M20" i="1" s="1"/>
  <c r="O18" i="1" s="1"/>
  <c r="N16" i="1" s="1"/>
  <c r="O16" i="1" s="1"/>
  <c r="T22" i="1" l="1"/>
  <c r="S22" i="1"/>
  <c r="O23" i="1"/>
  <c r="O22" i="1"/>
  <c r="N17" i="1"/>
  <c r="O17" i="1" s="1"/>
  <c r="O24" i="1" l="1"/>
  <c r="P16" i="1"/>
  <c r="K30" i="1"/>
  <c r="J31" i="1"/>
  <c r="K31" i="1"/>
  <c r="L32" i="1" l="1"/>
  <c r="O30" i="1" s="1"/>
  <c r="V30" i="1" l="1"/>
  <c r="O33" i="1"/>
  <c r="P30" i="1"/>
  <c r="P31" i="1"/>
  <c r="O31" i="1"/>
  <c r="Q32" i="1" l="1"/>
  <c r="O34" i="1"/>
  <c r="V31" i="1"/>
  <c r="P34" i="1"/>
  <c r="W31" i="1"/>
  <c r="P33" i="1"/>
  <c r="W30" i="1"/>
  <c r="X33" i="1" s="1"/>
</calcChain>
</file>

<file path=xl/sharedStrings.xml><?xml version="1.0" encoding="utf-8"?>
<sst xmlns="http://schemas.openxmlformats.org/spreadsheetml/2006/main" count="59" uniqueCount="16">
  <si>
    <t>Чистые стёкла</t>
  </si>
  <si>
    <t>Смола</t>
  </si>
  <si>
    <t>Амин</t>
  </si>
  <si>
    <t>Tg</t>
  </si>
  <si>
    <t>KER-828</t>
  </si>
  <si>
    <t>IPDA</t>
  </si>
  <si>
    <t>MXDA</t>
  </si>
  <si>
    <t>PACM</t>
  </si>
  <si>
    <t>ГЭБД</t>
  </si>
  <si>
    <t>ГЭГД</t>
  </si>
  <si>
    <t>YDPN-638</t>
  </si>
  <si>
    <t>TETA</t>
  </si>
  <si>
    <t>Комбинации чистых стёкл</t>
  </si>
  <si>
    <t>Aradur 21</t>
  </si>
  <si>
    <t>Лапроксид 702</t>
  </si>
  <si>
    <t>Лапроксид 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</si>
</sst>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F7" workbookViewId="0">
      <selection activeCell="J31" sqref="J31"/>
    </sheetView>
  </sheetViews>
  <sheetFormatPr defaultRowHeight="15" x14ac:dyDescent="0.25"/>
  <cols>
    <col min="1" max="1" width="11" customWidth="1"/>
    <col min="2" max="2" width="11.42578125" customWidth="1"/>
    <col min="7" max="7" width="16" customWidth="1"/>
    <col min="12" max="12" width="9.85546875" customWidth="1"/>
    <col min="15" max="15" width="12.28515625" customWidth="1"/>
    <col min="16" max="16" width="15" customWidth="1"/>
    <col min="17" max="17" width="12.7109375" bestFit="1" customWidth="1"/>
    <col min="19" max="19" width="17.5703125" customWidth="1"/>
    <col min="20" max="20" width="14.7109375" customWidth="1"/>
  </cols>
  <sheetData>
    <row r="1" spans="1:16" x14ac:dyDescent="0.25">
      <c r="A1" s="11" t="s">
        <v>0</v>
      </c>
      <c r="B1" s="11"/>
      <c r="C1" s="11"/>
      <c r="D1" s="1"/>
      <c r="G1" s="12" t="s">
        <v>12</v>
      </c>
      <c r="H1" s="12"/>
      <c r="I1" s="12"/>
      <c r="J1" s="12"/>
      <c r="K1" s="12"/>
      <c r="L1" s="12"/>
    </row>
    <row r="2" spans="1:16" x14ac:dyDescent="0.25">
      <c r="A2" t="s">
        <v>1</v>
      </c>
      <c r="B2" t="s">
        <v>2</v>
      </c>
      <c r="C2" t="s">
        <v>3</v>
      </c>
      <c r="G2" s="3"/>
      <c r="H2" s="4" t="s">
        <v>5</v>
      </c>
      <c r="I2" s="4" t="s">
        <v>6</v>
      </c>
      <c r="J2" s="4" t="s">
        <v>7</v>
      </c>
      <c r="K2" s="4" t="s">
        <v>11</v>
      </c>
      <c r="L2" s="4" t="s">
        <v>13</v>
      </c>
    </row>
    <row r="3" spans="1:16" x14ac:dyDescent="0.25">
      <c r="A3" t="s">
        <v>4</v>
      </c>
      <c r="B3" t="s">
        <v>5</v>
      </c>
      <c r="C3" s="2">
        <v>158</v>
      </c>
      <c r="G3" s="5" t="s">
        <v>4</v>
      </c>
      <c r="H3" s="6">
        <v>158</v>
      </c>
      <c r="I3" s="6">
        <v>121.6</v>
      </c>
      <c r="J3" s="6">
        <v>160.5</v>
      </c>
      <c r="K3" s="6">
        <v>138.9</v>
      </c>
      <c r="L3" s="6">
        <v>115.8</v>
      </c>
    </row>
    <row r="4" spans="1:16" x14ac:dyDescent="0.25">
      <c r="A4" t="s">
        <v>4</v>
      </c>
      <c r="B4" t="s">
        <v>6</v>
      </c>
      <c r="C4" s="2">
        <v>121.6</v>
      </c>
      <c r="G4" s="5" t="s">
        <v>10</v>
      </c>
      <c r="H4" s="6">
        <v>194.7</v>
      </c>
      <c r="I4" s="6">
        <v>157.9</v>
      </c>
      <c r="J4" s="6"/>
      <c r="K4" s="6"/>
      <c r="L4" s="6"/>
    </row>
    <row r="5" spans="1:16" x14ac:dyDescent="0.25">
      <c r="A5" t="s">
        <v>4</v>
      </c>
      <c r="B5" t="s">
        <v>7</v>
      </c>
      <c r="C5" s="2">
        <v>160.5</v>
      </c>
      <c r="G5" s="5" t="s">
        <v>8</v>
      </c>
      <c r="H5" s="6">
        <v>20.7</v>
      </c>
      <c r="I5" s="6">
        <v>0.3</v>
      </c>
      <c r="J5" s="6"/>
      <c r="K5" s="6"/>
      <c r="L5" s="6"/>
    </row>
    <row r="6" spans="1:16" x14ac:dyDescent="0.25">
      <c r="A6" t="s">
        <v>8</v>
      </c>
      <c r="B6" t="s">
        <v>5</v>
      </c>
      <c r="C6" s="2">
        <v>20.7</v>
      </c>
      <c r="G6" s="5" t="s">
        <v>9</v>
      </c>
      <c r="H6" s="6"/>
      <c r="I6" s="6">
        <v>-3</v>
      </c>
      <c r="J6" s="6">
        <v>-10.8</v>
      </c>
      <c r="K6" s="6">
        <v>-10</v>
      </c>
      <c r="L6" s="6">
        <v>-19.7</v>
      </c>
    </row>
    <row r="7" spans="1:16" x14ac:dyDescent="0.25">
      <c r="A7" t="s">
        <v>8</v>
      </c>
      <c r="B7" t="s">
        <v>6</v>
      </c>
      <c r="C7" s="2">
        <v>0.3</v>
      </c>
      <c r="G7" s="5" t="s">
        <v>14</v>
      </c>
      <c r="H7" s="6"/>
      <c r="I7" s="6"/>
      <c r="J7" s="6"/>
      <c r="K7" s="6"/>
      <c r="L7" s="6"/>
    </row>
    <row r="8" spans="1:16" x14ac:dyDescent="0.25">
      <c r="G8" s="5" t="s">
        <v>15</v>
      </c>
      <c r="H8" s="6"/>
      <c r="I8" s="6"/>
      <c r="J8" s="6"/>
      <c r="K8" s="6"/>
      <c r="L8" s="6"/>
    </row>
    <row r="9" spans="1:16" x14ac:dyDescent="0.25">
      <c r="P9">
        <v>10</v>
      </c>
    </row>
    <row r="16" spans="1:16" x14ac:dyDescent="0.25">
      <c r="H16" s="5" t="s">
        <v>4</v>
      </c>
      <c r="I16">
        <v>188</v>
      </c>
      <c r="J16">
        <v>0.4</v>
      </c>
      <c r="K16">
        <f>J16/I16</f>
        <v>2.1276595744680851E-3</v>
      </c>
      <c r="L16">
        <f>K16/$K$18</f>
        <v>1</v>
      </c>
      <c r="N16">
        <f>$O$18*L16</f>
        <v>2.0644555694618275E-2</v>
      </c>
      <c r="O16">
        <f>N16/$O$18</f>
        <v>1</v>
      </c>
      <c r="P16">
        <f>K24/(N16+K24)</f>
        <v>2.5118203309692669E-2</v>
      </c>
    </row>
    <row r="17" spans="8:23" x14ac:dyDescent="0.25">
      <c r="H17" s="5" t="s">
        <v>9</v>
      </c>
      <c r="I17">
        <v>148.5</v>
      </c>
      <c r="J17">
        <v>0</v>
      </c>
      <c r="K17">
        <f>J17/I17</f>
        <v>0</v>
      </c>
      <c r="L17">
        <f>K17/$K$18</f>
        <v>0</v>
      </c>
      <c r="N17">
        <f>$O$18*L17</f>
        <v>0</v>
      </c>
      <c r="O17">
        <f>N17/$O$18</f>
        <v>0</v>
      </c>
    </row>
    <row r="18" spans="8:23" x14ac:dyDescent="0.25">
      <c r="K18">
        <f>SUM(K16:K17)</f>
        <v>2.1276595744680851E-3</v>
      </c>
      <c r="M18">
        <f>1/K18</f>
        <v>470</v>
      </c>
      <c r="O18">
        <f>K18*M20</f>
        <v>2.0644555694618275E-2</v>
      </c>
    </row>
    <row r="19" spans="8:23" x14ac:dyDescent="0.25">
      <c r="O19">
        <f>K24</f>
        <v>5.3191489361702129E-4</v>
      </c>
    </row>
    <row r="20" spans="8:23" x14ac:dyDescent="0.25">
      <c r="K20">
        <f>K26/K18</f>
        <v>9.7029411764705884</v>
      </c>
      <c r="M20">
        <f>M18/M24</f>
        <v>9.7029411764705884</v>
      </c>
      <c r="S20" s="8" t="s">
        <v>5</v>
      </c>
      <c r="T20" s="8" t="s">
        <v>6</v>
      </c>
    </row>
    <row r="21" spans="8:23" x14ac:dyDescent="0.25">
      <c r="R21" s="5" t="s">
        <v>4</v>
      </c>
      <c r="S21" s="9">
        <f>L22*L16</f>
        <v>0.44444444444444442</v>
      </c>
      <c r="T21">
        <f>L23*L16</f>
        <v>0.55555555555555547</v>
      </c>
    </row>
    <row r="22" spans="8:23" x14ac:dyDescent="0.25">
      <c r="H22" s="7" t="s">
        <v>5</v>
      </c>
      <c r="I22">
        <v>42.5</v>
      </c>
      <c r="J22">
        <v>0.4</v>
      </c>
      <c r="K22">
        <f>J22/I22</f>
        <v>9.4117647058823539E-3</v>
      </c>
      <c r="L22">
        <f>K22/K25</f>
        <v>0.44444444444444442</v>
      </c>
      <c r="N22">
        <f>K22-K24</f>
        <v>8.8798498122653318E-3</v>
      </c>
      <c r="O22">
        <f>N22/$N$26</f>
        <v>0.43013034252803878</v>
      </c>
      <c r="R22" s="5" t="s">
        <v>9</v>
      </c>
      <c r="S22">
        <f>L22*L17</f>
        <v>0</v>
      </c>
      <c r="T22" s="10">
        <f>L23*L17</f>
        <v>0</v>
      </c>
    </row>
    <row r="23" spans="8:23" x14ac:dyDescent="0.25">
      <c r="H23" s="7" t="s">
        <v>6</v>
      </c>
      <c r="I23">
        <v>34</v>
      </c>
      <c r="J23">
        <v>0.4</v>
      </c>
      <c r="K23">
        <f>J23/I23</f>
        <v>1.1764705882352941E-2</v>
      </c>
      <c r="L23">
        <f>K23/K25</f>
        <v>0.55555555555555547</v>
      </c>
      <c r="N23">
        <f>K23</f>
        <v>1.1764705882352941E-2</v>
      </c>
      <c r="O23">
        <f>N23/$N$26</f>
        <v>0.56986965747196117</v>
      </c>
    </row>
    <row r="24" spans="8:23" x14ac:dyDescent="0.25">
      <c r="H24" s="5" t="s">
        <v>4</v>
      </c>
      <c r="I24">
        <v>188</v>
      </c>
      <c r="J24">
        <v>0.1</v>
      </c>
      <c r="K24">
        <f>J24/I24</f>
        <v>5.3191489361702129E-4</v>
      </c>
      <c r="M24">
        <f>1/K26</f>
        <v>48.438920885116701</v>
      </c>
      <c r="O24">
        <f>SUM(O22:O23)</f>
        <v>1</v>
      </c>
    </row>
    <row r="25" spans="8:23" x14ac:dyDescent="0.25">
      <c r="K25">
        <f>SUM(K22:K23)</f>
        <v>2.1176470588235297E-2</v>
      </c>
    </row>
    <row r="26" spans="8:23" x14ac:dyDescent="0.25">
      <c r="K26">
        <f>SUM(K22:K23)-K24</f>
        <v>2.0644555694618275E-2</v>
      </c>
      <c r="N26">
        <f>N22+N23</f>
        <v>2.0644555694618275E-2</v>
      </c>
    </row>
    <row r="29" spans="8:23" x14ac:dyDescent="0.25">
      <c r="J29" s="8" t="s">
        <v>5</v>
      </c>
      <c r="K29" s="8" t="s">
        <v>6</v>
      </c>
      <c r="O29" s="8" t="s">
        <v>5</v>
      </c>
      <c r="P29" s="8" t="s">
        <v>6</v>
      </c>
      <c r="S29" s="8" t="s">
        <v>5</v>
      </c>
      <c r="T29" s="8" t="s">
        <v>6</v>
      </c>
    </row>
    <row r="30" spans="8:23" x14ac:dyDescent="0.25">
      <c r="I30" s="5" t="s">
        <v>4</v>
      </c>
      <c r="J30">
        <f>N16*O22+K24</f>
        <v>9.4117647058823539E-3</v>
      </c>
      <c r="K30">
        <f>N16*O23</f>
        <v>1.1764705882352941E-2</v>
      </c>
      <c r="N30" s="5" t="s">
        <v>4</v>
      </c>
      <c r="O30">
        <f>J30/$L$32</f>
        <v>0.44444444444444442</v>
      </c>
      <c r="P30">
        <f>K30/$L$32</f>
        <v>0.55555555555555547</v>
      </c>
      <c r="R30" s="5" t="s">
        <v>4</v>
      </c>
      <c r="S30" s="6">
        <v>158</v>
      </c>
      <c r="T30" s="6">
        <v>121.6</v>
      </c>
      <c r="V30">
        <f>O30*S30</f>
        <v>70.222222222222214</v>
      </c>
      <c r="W30">
        <f>P30*T30</f>
        <v>67.555555555555543</v>
      </c>
    </row>
    <row r="31" spans="8:23" x14ac:dyDescent="0.25">
      <c r="I31" s="5" t="s">
        <v>9</v>
      </c>
      <c r="J31">
        <f>N17*O22</f>
        <v>0</v>
      </c>
      <c r="K31">
        <f>N17*O23</f>
        <v>0</v>
      </c>
      <c r="N31" s="5" t="s">
        <v>9</v>
      </c>
      <c r="O31">
        <f>J31/$L$32</f>
        <v>0</v>
      </c>
      <c r="P31">
        <f>K31/$L$32</f>
        <v>0</v>
      </c>
      <c r="R31" s="5" t="s">
        <v>9</v>
      </c>
      <c r="S31">
        <v>10</v>
      </c>
      <c r="T31">
        <v>-3</v>
      </c>
      <c r="V31">
        <f>O31*S31</f>
        <v>0</v>
      </c>
      <c r="W31">
        <f>P31*T31</f>
        <v>0</v>
      </c>
    </row>
    <row r="32" spans="8:23" x14ac:dyDescent="0.25">
      <c r="L32">
        <f>J30+K30+J31+K31</f>
        <v>2.1176470588235297E-2</v>
      </c>
      <c r="Q32">
        <f>O30+P30+O31+P31</f>
        <v>0.99999999999999989</v>
      </c>
    </row>
    <row r="33" spans="9:24" x14ac:dyDescent="0.25">
      <c r="O33">
        <f>O38-O30</f>
        <v>-0.2342743932639921</v>
      </c>
      <c r="P33">
        <f>P38-P30</f>
        <v>-0.31038467888393589</v>
      </c>
      <c r="X33">
        <f>V30+W30+V31+W31</f>
        <v>137.77777777777777</v>
      </c>
    </row>
    <row r="34" spans="9:24" x14ac:dyDescent="0.25">
      <c r="O34">
        <f>O39-O31</f>
        <v>0.23427439326399208</v>
      </c>
      <c r="P34">
        <f>P39-P31</f>
        <v>0.31038467888393595</v>
      </c>
    </row>
    <row r="37" spans="9:24" x14ac:dyDescent="0.25">
      <c r="J37" t="s">
        <v>5</v>
      </c>
      <c r="K37" t="s">
        <v>6</v>
      </c>
      <c r="O37" t="s">
        <v>5</v>
      </c>
      <c r="P37" t="s">
        <v>6</v>
      </c>
      <c r="S37" s="8" t="s">
        <v>5</v>
      </c>
      <c r="T37" s="8" t="s">
        <v>6</v>
      </c>
    </row>
    <row r="38" spans="9:24" x14ac:dyDescent="0.25">
      <c r="I38" t="s">
        <v>4</v>
      </c>
      <c r="J38">
        <v>4.4506599073507553E-3</v>
      </c>
      <c r="K38">
        <v>5.1918538589284151E-3</v>
      </c>
      <c r="N38" t="s">
        <v>4</v>
      </c>
      <c r="O38">
        <v>0.21017005118045232</v>
      </c>
      <c r="P38">
        <v>0.24517087667161958</v>
      </c>
      <c r="R38" s="5" t="s">
        <v>4</v>
      </c>
      <c r="S38" s="6">
        <v>158</v>
      </c>
      <c r="T38" s="6">
        <v>121.6</v>
      </c>
      <c r="V38">
        <f>O38*S38</f>
        <v>33.206868086511463</v>
      </c>
      <c r="W38">
        <f>P38*T38</f>
        <v>29.812778603268939</v>
      </c>
    </row>
    <row r="39" spans="9:24" x14ac:dyDescent="0.25">
      <c r="I39" t="s">
        <v>9</v>
      </c>
      <c r="J39">
        <v>4.9611047985315977E-3</v>
      </c>
      <c r="K39">
        <v>6.5728520234245268E-3</v>
      </c>
      <c r="N39" t="s">
        <v>9</v>
      </c>
      <c r="O39">
        <v>0.23427439326399208</v>
      </c>
      <c r="P39">
        <v>0.31038467888393595</v>
      </c>
      <c r="R39" s="5" t="s">
        <v>9</v>
      </c>
      <c r="S39">
        <v>10</v>
      </c>
      <c r="T39">
        <v>-3</v>
      </c>
      <c r="V39">
        <f>O39*S39</f>
        <v>2.3427439326399209</v>
      </c>
      <c r="W39">
        <f>P39*T39</f>
        <v>-0.93115403665180785</v>
      </c>
    </row>
    <row r="40" spans="9:24" x14ac:dyDescent="0.25">
      <c r="L40">
        <v>2.1176470588235297E-2</v>
      </c>
      <c r="Q40">
        <v>1</v>
      </c>
    </row>
    <row r="41" spans="9:24" x14ac:dyDescent="0.25">
      <c r="X41">
        <f>V38+W38+V39+W39</f>
        <v>64.431236585768517</v>
      </c>
    </row>
    <row r="43" spans="9:24" x14ac:dyDescent="0.25">
      <c r="I43">
        <v>188</v>
      </c>
      <c r="J43">
        <v>0.35</v>
      </c>
      <c r="K43">
        <f>J43/I43</f>
        <v>1.8617021276595743E-3</v>
      </c>
    </row>
    <row r="44" spans="9:24" x14ac:dyDescent="0.25">
      <c r="I44">
        <v>180</v>
      </c>
      <c r="J44">
        <v>0.35</v>
      </c>
      <c r="K44">
        <f>J44/I44</f>
        <v>1.9444444444444444E-3</v>
      </c>
    </row>
    <row r="45" spans="9:24" x14ac:dyDescent="0.25">
      <c r="K45">
        <f>SUM(K43:K44)</f>
        <v>3.8061465721040185E-3</v>
      </c>
      <c r="L45">
        <f>1/K45</f>
        <v>262.73291925465844</v>
      </c>
    </row>
  </sheetData>
  <mergeCells count="2">
    <mergeCell ref="A1:C1"/>
    <mergeCell ref="G1:L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IvanZuev</cp:lastModifiedBy>
  <cp:lastPrinted>2021-06-09T10:51:22Z</cp:lastPrinted>
  <dcterms:created xsi:type="dcterms:W3CDTF">2021-06-09T05:58:46Z</dcterms:created>
  <dcterms:modified xsi:type="dcterms:W3CDTF">2021-06-14T20:45:17Z</dcterms:modified>
</cp:coreProperties>
</file>