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"/>
    </mc:Choice>
  </mc:AlternateContent>
  <xr:revisionPtr revIDLastSave="0" documentId="13_ncr:1_{78D17F94-096B-4159-A41B-82352482A7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out" sheetId="1" r:id="rId1"/>
  </sheets>
  <calcPr calcId="181029"/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F15" i="1"/>
  <c r="E15" i="1"/>
  <c r="D15" i="1"/>
  <c r="C15" i="1"/>
  <c r="B15" i="1"/>
  <c r="N15" i="1" s="1"/>
  <c r="N14" i="1"/>
  <c r="M11" i="1"/>
  <c r="L11" i="1"/>
  <c r="K11" i="1"/>
  <c r="J11" i="1"/>
  <c r="I11" i="1"/>
  <c r="H11" i="1"/>
  <c r="G11" i="1"/>
  <c r="F11" i="1"/>
  <c r="E11" i="1"/>
  <c r="D11" i="1"/>
  <c r="C11" i="1"/>
  <c r="B11" i="1"/>
  <c r="N11" i="1" s="1"/>
  <c r="N10" i="1"/>
  <c r="C9" i="1"/>
  <c r="B9" i="1"/>
  <c r="N8" i="1"/>
  <c r="N7" i="1"/>
  <c r="M6" i="1"/>
  <c r="L6" i="1"/>
  <c r="K6" i="1"/>
  <c r="J6" i="1"/>
  <c r="I6" i="1"/>
  <c r="H6" i="1"/>
  <c r="G6" i="1"/>
  <c r="F6" i="1"/>
  <c r="E6" i="1"/>
  <c r="D6" i="1"/>
  <c r="C6" i="1"/>
  <c r="B6" i="1"/>
  <c r="C4" i="1"/>
  <c r="B4" i="1"/>
  <c r="B12" i="1" s="1"/>
  <c r="D3" i="1"/>
  <c r="D9" i="1" s="1"/>
  <c r="C3" i="1"/>
  <c r="S2" i="1"/>
  <c r="B13" i="1" l="1"/>
  <c r="B16" i="1" s="1"/>
  <c r="C12" i="1"/>
  <c r="E3" i="1"/>
  <c r="D4" i="1"/>
  <c r="N6" i="1"/>
  <c r="D12" i="1" l="1"/>
  <c r="E9" i="1"/>
  <c r="E4" i="1"/>
  <c r="F3" i="1"/>
  <c r="B18" i="1"/>
  <c r="C13" i="1"/>
  <c r="C16" i="1" s="1"/>
  <c r="C18" i="1" s="1"/>
  <c r="E12" i="1" l="1"/>
  <c r="B19" i="1"/>
  <c r="C19" i="1"/>
  <c r="C20" i="1" s="1"/>
  <c r="C21" i="1" s="1"/>
  <c r="D13" i="1"/>
  <c r="F4" i="1"/>
  <c r="G3" i="1"/>
  <c r="F9" i="1"/>
  <c r="D16" i="1" l="1"/>
  <c r="B20" i="1"/>
  <c r="G9" i="1"/>
  <c r="G4" i="1"/>
  <c r="H3" i="1"/>
  <c r="E13" i="1"/>
  <c r="E16" i="1" s="1"/>
  <c r="E18" i="1" s="1"/>
  <c r="F12" i="1"/>
  <c r="F13" i="1" s="1"/>
  <c r="G12" i="1" l="1"/>
  <c r="G13" i="1" s="1"/>
  <c r="D18" i="1"/>
  <c r="F16" i="1"/>
  <c r="F18" i="1" s="1"/>
  <c r="E19" i="1"/>
  <c r="E20" i="1" s="1"/>
  <c r="E21" i="1" s="1"/>
  <c r="B21" i="1"/>
  <c r="H9" i="1"/>
  <c r="H4" i="1"/>
  <c r="I3" i="1"/>
  <c r="G16" i="1" l="1"/>
  <c r="G18" i="1" s="1"/>
  <c r="G19" i="1" s="1"/>
  <c r="G20" i="1" s="1"/>
  <c r="G21" i="1" s="1"/>
  <c r="I9" i="1"/>
  <c r="I4" i="1"/>
  <c r="J3" i="1"/>
  <c r="F19" i="1"/>
  <c r="F20" i="1" s="1"/>
  <c r="F21" i="1" s="1"/>
  <c r="D19" i="1"/>
  <c r="D20" i="1" s="1"/>
  <c r="H12" i="1"/>
  <c r="H13" i="1" s="1"/>
  <c r="H16" i="1" l="1"/>
  <c r="H18" i="1" s="1"/>
  <c r="H19" i="1" s="1"/>
  <c r="I12" i="1"/>
  <c r="I13" i="1" s="1"/>
  <c r="D21" i="1"/>
  <c r="J4" i="1"/>
  <c r="K3" i="1"/>
  <c r="J9" i="1"/>
  <c r="H20" i="1" l="1"/>
  <c r="H21" i="1" s="1"/>
  <c r="J12" i="1"/>
  <c r="J13" i="1" s="1"/>
  <c r="I16" i="1"/>
  <c r="I18" i="1" s="1"/>
  <c r="K9" i="1"/>
  <c r="K4" i="1"/>
  <c r="L3" i="1"/>
  <c r="J16" i="1" l="1"/>
  <c r="J18" i="1" s="1"/>
  <c r="L9" i="1"/>
  <c r="L4" i="1"/>
  <c r="M3" i="1"/>
  <c r="I19" i="1"/>
  <c r="K12" i="1"/>
  <c r="K13" i="1" s="1"/>
  <c r="L12" i="1" l="1"/>
  <c r="L13" i="1" s="1"/>
  <c r="J19" i="1"/>
  <c r="J20" i="1" s="1"/>
  <c r="J21" i="1" s="1"/>
  <c r="I20" i="1"/>
  <c r="M9" i="1"/>
  <c r="M4" i="1"/>
  <c r="K16" i="1"/>
  <c r="K18" i="1" s="1"/>
  <c r="L16" i="1" l="1"/>
  <c r="L18" i="1" s="1"/>
  <c r="L19" i="1" s="1"/>
  <c r="L20" i="1" s="1"/>
  <c r="L21" i="1" s="1"/>
  <c r="N9" i="1"/>
  <c r="K19" i="1"/>
  <c r="K20" i="1" s="1"/>
  <c r="I21" i="1"/>
  <c r="M12" i="1"/>
  <c r="N4" i="1"/>
  <c r="K21" i="1" l="1"/>
  <c r="M13" i="1"/>
  <c r="N13" i="1" s="1"/>
  <c r="N12" i="1"/>
  <c r="M16" i="1" l="1"/>
  <c r="N16" i="1" l="1"/>
  <c r="M18" i="1"/>
  <c r="M19" i="1" l="1"/>
  <c r="N19" i="1" s="1"/>
  <c r="N18" i="1"/>
  <c r="S3" i="1" s="1"/>
  <c r="M20" i="1" l="1"/>
  <c r="M21" i="1" l="1"/>
  <c r="N21" i="1" s="1"/>
  <c r="N20" i="1"/>
  <c r="S4" i="1" s="1"/>
</calcChain>
</file>

<file path=xl/sharedStrings.xml><?xml version="1.0" encoding="utf-8"?>
<sst xmlns="http://schemas.openxmlformats.org/spreadsheetml/2006/main" count="56" uniqueCount="51">
  <si>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</si>
  <si>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</si>
  <si>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</si>
  <si>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</si>
  <si>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</si>
  <si>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</si>
  <si>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</si>
  <si>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</si>
  <si>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</si>
  <si>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</si>
  <si>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</si>
  <si>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</si>
  <si>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</si>
  <si>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</si>
  <si>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Assumptions</t>
  </si>
  <si>
    <t>Financial Metrics</t>
  </si>
  <si>
    <t>Revenues</t>
  </si>
  <si>
    <t>Daily Customers</t>
  </si>
  <si>
    <t>Contribution Margin</t>
  </si>
  <si>
    <t>Seasonality</t>
  </si>
  <si>
    <t>Wkend Multiplier</t>
  </si>
  <si>
    <t>Op. Margin</t>
  </si>
  <si>
    <t>Sales</t>
  </si>
  <si>
    <t>Cost of Meal</t>
  </si>
  <si>
    <t>Net Margin</t>
  </si>
  <si>
    <t>Costs</t>
  </si>
  <si>
    <t>Marketing Impact</t>
  </si>
  <si>
    <t>Rent</t>
  </si>
  <si>
    <t>Yes</t>
  </si>
  <si>
    <t>Utilities</t>
  </si>
  <si>
    <t>Cost Assumptions</t>
  </si>
  <si>
    <t>No</t>
  </si>
  <si>
    <t>Insurance</t>
  </si>
  <si>
    <t>Sq Ft.</t>
  </si>
  <si>
    <t>Inventory</t>
  </si>
  <si>
    <t>Supplies</t>
  </si>
  <si>
    <t>Meal Wholesale</t>
  </si>
  <si>
    <t>Labor</t>
  </si>
  <si>
    <t>Employees</t>
  </si>
  <si>
    <t>Manager</t>
  </si>
  <si>
    <t>Hrs/Wk</t>
  </si>
  <si>
    <t>Payroll Taxes</t>
  </si>
  <si>
    <t>Wage</t>
  </si>
  <si>
    <t>Marketing</t>
  </si>
  <si>
    <t>D&amp;A</t>
  </si>
  <si>
    <t>Sum</t>
  </si>
  <si>
    <t>Profits</t>
  </si>
  <si>
    <t>Op Inc.</t>
  </si>
  <si>
    <t>Taxes</t>
  </si>
  <si>
    <t>Net Income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</si>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</sst>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.00"/>
  </numFmts>
  <fonts count="13" x14ac:knownFonts="1">
    <font>
      <sz val="11"/>
      <color theme="1"/>
      <name val="Arial"/>
    </font>
    <font>
      <i/>
      <u/>
      <sz val="11"/>
      <color theme="1"/>
      <name val="Calibri"/>
    </font>
    <font>
      <i/>
      <u/>
      <sz val="11"/>
      <color theme="1"/>
      <name val="Calibri"/>
    </font>
    <font>
      <b/>
      <i/>
      <u/>
      <sz val="11"/>
      <color theme="1"/>
      <name val="Calibri"/>
    </font>
    <font>
      <u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2E75B5"/>
      <name val="Calibri"/>
    </font>
    <font>
      <sz val="11"/>
      <color theme="1"/>
      <name val="Calibri"/>
    </font>
    <font>
      <b/>
      <sz val="11"/>
      <color rgb="FF2E75B5"/>
      <name val="Calibri"/>
    </font>
    <font>
      <b/>
      <sz val="11"/>
      <color theme="1"/>
      <name val="Calibri"/>
    </font>
    <font>
      <b/>
      <i/>
      <sz val="11"/>
      <color theme="1"/>
      <name val="Calibri"/>
    </font>
    <font>
      <b/>
      <i/>
      <sz val="11"/>
      <color rgb="FF00B05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7" fillId="0" borderId="5" xfId="0" applyFont="1" applyBorder="1"/>
    <xf numFmtId="0" fontId="8" fillId="0" borderId="0" xfId="0" applyFont="1"/>
    <xf numFmtId="8" fontId="6" fillId="0" borderId="0" xfId="0" applyNumberFormat="1" applyFont="1"/>
    <xf numFmtId="0" fontId="6" fillId="0" borderId="1" xfId="0" applyFont="1" applyBorder="1"/>
    <xf numFmtId="9" fontId="6" fillId="0" borderId="0" xfId="0" applyNumberFormat="1" applyFont="1"/>
    <xf numFmtId="0" fontId="7" fillId="0" borderId="2" xfId="0" applyFont="1" applyBorder="1"/>
    <xf numFmtId="164" fontId="6" fillId="0" borderId="0" xfId="0" applyNumberFormat="1" applyFont="1"/>
    <xf numFmtId="6" fontId="6" fillId="0" borderId="0" xfId="0" applyNumberFormat="1" applyFont="1"/>
    <xf numFmtId="6" fontId="6" fillId="0" borderId="4" xfId="0" applyNumberFormat="1" applyFont="1" applyBorder="1"/>
    <xf numFmtId="165" fontId="7" fillId="0" borderId="5" xfId="0" applyNumberFormat="1" applyFont="1" applyBorder="1"/>
    <xf numFmtId="4" fontId="7" fillId="0" borderId="5" xfId="0" applyNumberFormat="1" applyFont="1" applyBorder="1"/>
    <xf numFmtId="0" fontId="7" fillId="0" borderId="0" xfId="0" applyFont="1"/>
    <xf numFmtId="0" fontId="9" fillId="0" borderId="2" xfId="0" applyFont="1" applyBorder="1"/>
    <xf numFmtId="3" fontId="7" fillId="0" borderId="5" xfId="0" applyNumberFormat="1" applyFont="1" applyBorder="1"/>
    <xf numFmtId="0" fontId="5" fillId="0" borderId="3" xfId="0" applyFont="1" applyBorder="1"/>
    <xf numFmtId="0" fontId="10" fillId="0" borderId="1" xfId="0" applyFont="1" applyBorder="1"/>
    <xf numFmtId="8" fontId="10" fillId="0" borderId="0" xfId="0" applyNumberFormat="1" applyFont="1"/>
    <xf numFmtId="6" fontId="10" fillId="0" borderId="4" xfId="0" applyNumberFormat="1" applyFont="1" applyBorder="1"/>
    <xf numFmtId="0" fontId="11" fillId="0" borderId="1" xfId="0" applyFont="1" applyBorder="1"/>
    <xf numFmtId="8" fontId="12" fillId="0" borderId="0" xfId="0" applyNumberFormat="1" applyFont="1"/>
    <xf numFmtId="6" fontId="1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0"/>
  <sheetViews>
    <sheetView tabSelected="1" topLeftCell="D1" workbookViewId="0">
      <selection activeCell="P15" sqref="P15"/>
    </sheetView>
  </sheetViews>
  <sheetFormatPr defaultColWidth="12.625" defaultRowHeight="15" customHeight="1" x14ac:dyDescent="0.2"/>
  <cols>
    <col min="1" max="1" width="10.25" customWidth="1"/>
    <col min="2" max="2" width="10.125" customWidth="1"/>
    <col min="3" max="3" width="9.75" customWidth="1"/>
    <col min="4" max="13" width="9.625" customWidth="1"/>
    <col min="14" max="14" width="9.875" customWidth="1"/>
    <col min="15" max="15" width="14" customWidth="1"/>
    <col min="16" max="17" width="7.625" customWidth="1"/>
    <col min="18" max="18" width="15.375" customWidth="1"/>
    <col min="19" max="26" width="7.625" customWidth="1"/>
  </cols>
  <sheetData>
    <row r="1" spans="1:19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R1" s="4" t="s">
        <v>15</v>
      </c>
    </row>
    <row r="2" spans="1:19" ht="14.25" customHeight="1" x14ac:dyDescent="0.25">
      <c r="A2" s="5" t="s">
        <v>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8" t="s">
        <v>17</v>
      </c>
      <c r="P2" s="8">
        <v>180</v>
      </c>
      <c r="R2" s="9" t="s">
        <v>18</v>
      </c>
      <c r="S2" s="10">
        <f>P4-P10</f>
        <v>13</v>
      </c>
    </row>
    <row r="3" spans="1:19" ht="14.25" customHeight="1" x14ac:dyDescent="0.25">
      <c r="A3" s="11" t="s">
        <v>19</v>
      </c>
      <c r="B3" s="12">
        <v>1</v>
      </c>
      <c r="C3" s="12">
        <f t="shared" ref="C3:H3" si="0">B3+5%</f>
        <v>1.05</v>
      </c>
      <c r="D3" s="12">
        <f t="shared" si="0"/>
        <v>1.1000000000000001</v>
      </c>
      <c r="E3" s="12">
        <f t="shared" si="0"/>
        <v>1.1500000000000001</v>
      </c>
      <c r="F3" s="12">
        <f t="shared" si="0"/>
        <v>1.2000000000000002</v>
      </c>
      <c r="G3" s="12">
        <f t="shared" si="0"/>
        <v>1.2500000000000002</v>
      </c>
      <c r="H3" s="12">
        <f t="shared" si="0"/>
        <v>1.3000000000000003</v>
      </c>
      <c r="I3" s="12">
        <f t="shared" ref="I3:K3" si="1">H3-5%</f>
        <v>1.2500000000000002</v>
      </c>
      <c r="J3" s="12">
        <f t="shared" si="1"/>
        <v>1.2000000000000002</v>
      </c>
      <c r="K3" s="12">
        <f t="shared" si="1"/>
        <v>1.1500000000000001</v>
      </c>
      <c r="L3" s="12">
        <f t="shared" ref="L3:M3" si="2">K3</f>
        <v>1.1500000000000001</v>
      </c>
      <c r="M3" s="12">
        <f t="shared" si="2"/>
        <v>1.1500000000000001</v>
      </c>
      <c r="N3" s="7"/>
      <c r="O3" s="13" t="s">
        <v>20</v>
      </c>
      <c r="P3" s="8">
        <v>1.5</v>
      </c>
      <c r="R3" s="9" t="s">
        <v>21</v>
      </c>
      <c r="S3" s="14">
        <f>N18/N4</f>
        <v>0.12259263678838857</v>
      </c>
    </row>
    <row r="4" spans="1:19" ht="14.25" customHeight="1" x14ac:dyDescent="0.25">
      <c r="A4" s="11" t="s">
        <v>22</v>
      </c>
      <c r="B4" s="15">
        <f t="shared" ref="B4:M4" si="3">((($P$2*5)+(2*$P$2*$P$3))*$P$4*4.25)*(B3*IF($P$6="Yes",1,(1/B3)))</f>
        <v>97920</v>
      </c>
      <c r="C4" s="15">
        <f t="shared" si="3"/>
        <v>102816</v>
      </c>
      <c r="D4" s="15">
        <f t="shared" si="3"/>
        <v>107712.00000000001</v>
      </c>
      <c r="E4" s="15">
        <f t="shared" si="3"/>
        <v>112608.00000000001</v>
      </c>
      <c r="F4" s="15">
        <f t="shared" si="3"/>
        <v>117504.00000000001</v>
      </c>
      <c r="G4" s="15">
        <f t="shared" si="3"/>
        <v>122400.00000000001</v>
      </c>
      <c r="H4" s="15">
        <f t="shared" si="3"/>
        <v>127296.00000000003</v>
      </c>
      <c r="I4" s="15">
        <f t="shared" si="3"/>
        <v>122400.00000000001</v>
      </c>
      <c r="J4" s="15">
        <f t="shared" si="3"/>
        <v>117504.00000000001</v>
      </c>
      <c r="K4" s="15">
        <f t="shared" si="3"/>
        <v>112608.00000000001</v>
      </c>
      <c r="L4" s="15">
        <f t="shared" si="3"/>
        <v>112608.00000000001</v>
      </c>
      <c r="M4" s="15">
        <f t="shared" si="3"/>
        <v>112608.00000000001</v>
      </c>
      <c r="N4" s="16">
        <f>SUM(B4:M4)</f>
        <v>1365984</v>
      </c>
      <c r="O4" s="13" t="s">
        <v>23</v>
      </c>
      <c r="P4" s="17">
        <v>16</v>
      </c>
      <c r="R4" s="9" t="s">
        <v>24</v>
      </c>
      <c r="S4" s="14">
        <f>N20/N4</f>
        <v>9.1944477591291415E-2</v>
      </c>
    </row>
    <row r="5" spans="1:19" ht="14.25" customHeight="1" x14ac:dyDescent="0.25">
      <c r="A5" s="5" t="s">
        <v>25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13" t="s">
        <v>26</v>
      </c>
      <c r="P5" s="18">
        <v>2</v>
      </c>
    </row>
    <row r="6" spans="1:19" ht="14.25" customHeight="1" x14ac:dyDescent="0.25">
      <c r="A6" s="11" t="s">
        <v>27</v>
      </c>
      <c r="B6" s="15">
        <f t="shared" ref="B6:M6" si="4">-($P$8*$P$9)/12</f>
        <v>-7291.666666666667</v>
      </c>
      <c r="C6" s="15">
        <f t="shared" si="4"/>
        <v>-7291.666666666667</v>
      </c>
      <c r="D6" s="15">
        <f t="shared" si="4"/>
        <v>-7291.666666666667</v>
      </c>
      <c r="E6" s="15">
        <f t="shared" si="4"/>
        <v>-7291.666666666667</v>
      </c>
      <c r="F6" s="15">
        <f t="shared" si="4"/>
        <v>-7291.666666666667</v>
      </c>
      <c r="G6" s="15">
        <f t="shared" si="4"/>
        <v>-7291.666666666667</v>
      </c>
      <c r="H6" s="15">
        <f t="shared" si="4"/>
        <v>-7291.666666666667</v>
      </c>
      <c r="I6" s="15">
        <f t="shared" si="4"/>
        <v>-7291.666666666667</v>
      </c>
      <c r="J6" s="15">
        <f t="shared" si="4"/>
        <v>-7291.666666666667</v>
      </c>
      <c r="K6" s="15">
        <f t="shared" si="4"/>
        <v>-7291.666666666667</v>
      </c>
      <c r="L6" s="15">
        <f t="shared" si="4"/>
        <v>-7291.666666666667</v>
      </c>
      <c r="M6" s="15">
        <f t="shared" si="4"/>
        <v>-7291.666666666667</v>
      </c>
      <c r="N6" s="16">
        <f t="shared" ref="N6:N16" si="5">SUM(B6:M6)</f>
        <v>-87500.000000000015</v>
      </c>
      <c r="O6" s="19" t="s">
        <v>19</v>
      </c>
      <c r="P6" s="18" t="s">
        <v>28</v>
      </c>
      <c r="R6" s="9" t="s">
        <v>19</v>
      </c>
      <c r="S6" s="9" t="s">
        <v>28</v>
      </c>
    </row>
    <row r="7" spans="1:19" ht="14.25" customHeight="1" x14ac:dyDescent="0.25">
      <c r="A7" s="11" t="s">
        <v>29</v>
      </c>
      <c r="B7" s="15">
        <v>-1200</v>
      </c>
      <c r="C7" s="15">
        <v>-1200</v>
      </c>
      <c r="D7" s="15">
        <v>-1200</v>
      </c>
      <c r="E7" s="15">
        <v>-1200</v>
      </c>
      <c r="F7" s="15">
        <v>-1200</v>
      </c>
      <c r="G7" s="15">
        <v>-1200</v>
      </c>
      <c r="H7" s="15">
        <v>-1200</v>
      </c>
      <c r="I7" s="15">
        <v>-1200</v>
      </c>
      <c r="J7" s="15">
        <v>-1200</v>
      </c>
      <c r="K7" s="15">
        <v>-1200</v>
      </c>
      <c r="L7" s="15">
        <v>-1200</v>
      </c>
      <c r="M7" s="15">
        <v>-1200</v>
      </c>
      <c r="N7" s="16">
        <f t="shared" si="5"/>
        <v>-14400</v>
      </c>
      <c r="O7" s="20" t="s">
        <v>30</v>
      </c>
      <c r="P7" s="8"/>
      <c r="S7" s="9" t="s">
        <v>31</v>
      </c>
    </row>
    <row r="8" spans="1:19" ht="14.25" customHeight="1" x14ac:dyDescent="0.25">
      <c r="A8" s="11" t="s">
        <v>32</v>
      </c>
      <c r="B8" s="15">
        <v>-1000</v>
      </c>
      <c r="C8" s="15">
        <v>-1000</v>
      </c>
      <c r="D8" s="15">
        <v>-1000</v>
      </c>
      <c r="E8" s="15">
        <v>-1000</v>
      </c>
      <c r="F8" s="15">
        <v>-1000</v>
      </c>
      <c r="G8" s="15">
        <v>-1000</v>
      </c>
      <c r="H8" s="15">
        <v>-1000</v>
      </c>
      <c r="I8" s="15">
        <v>-1000</v>
      </c>
      <c r="J8" s="15">
        <v>-1000</v>
      </c>
      <c r="K8" s="15">
        <v>-1000</v>
      </c>
      <c r="L8" s="15">
        <v>-1000</v>
      </c>
      <c r="M8" s="15">
        <v>-1000</v>
      </c>
      <c r="N8" s="16">
        <f t="shared" si="5"/>
        <v>-12000</v>
      </c>
      <c r="O8" s="13" t="s">
        <v>33</v>
      </c>
      <c r="P8" s="8">
        <v>3500</v>
      </c>
    </row>
    <row r="9" spans="1:19" ht="14.25" customHeight="1" x14ac:dyDescent="0.25">
      <c r="A9" s="11" t="s">
        <v>34</v>
      </c>
      <c r="B9" s="15">
        <f t="shared" ref="B9:M9" si="6">((($P$2*5)+(2*$P$2*$P$3))*$P$10*4.25)*-B3</f>
        <v>-18360</v>
      </c>
      <c r="C9" s="15">
        <f t="shared" si="6"/>
        <v>-19278</v>
      </c>
      <c r="D9" s="15">
        <f t="shared" si="6"/>
        <v>-20196</v>
      </c>
      <c r="E9" s="15">
        <f t="shared" si="6"/>
        <v>-21114.000000000004</v>
      </c>
      <c r="F9" s="15">
        <f t="shared" si="6"/>
        <v>-22032.000000000004</v>
      </c>
      <c r="G9" s="15">
        <f t="shared" si="6"/>
        <v>-22950.000000000004</v>
      </c>
      <c r="H9" s="15">
        <f t="shared" si="6"/>
        <v>-23868.000000000004</v>
      </c>
      <c r="I9" s="15">
        <f t="shared" si="6"/>
        <v>-22950.000000000004</v>
      </c>
      <c r="J9" s="15">
        <f t="shared" si="6"/>
        <v>-22032.000000000004</v>
      </c>
      <c r="K9" s="15">
        <f t="shared" si="6"/>
        <v>-21114.000000000004</v>
      </c>
      <c r="L9" s="15">
        <f t="shared" si="6"/>
        <v>-21114.000000000004</v>
      </c>
      <c r="M9" s="15">
        <f t="shared" si="6"/>
        <v>-21114.000000000004</v>
      </c>
      <c r="N9" s="16">
        <f t="shared" si="5"/>
        <v>-256122</v>
      </c>
      <c r="O9" s="13" t="s">
        <v>27</v>
      </c>
      <c r="P9" s="17">
        <v>25</v>
      </c>
      <c r="R9" s="9" t="s">
        <v>26</v>
      </c>
      <c r="S9" s="9">
        <v>1</v>
      </c>
    </row>
    <row r="10" spans="1:19" ht="14.25" customHeight="1" x14ac:dyDescent="0.25">
      <c r="A10" s="11" t="s">
        <v>35</v>
      </c>
      <c r="B10" s="15">
        <v>-500</v>
      </c>
      <c r="C10" s="15">
        <v>-499</v>
      </c>
      <c r="D10" s="15">
        <v>-498</v>
      </c>
      <c r="E10" s="15">
        <v>-497</v>
      </c>
      <c r="F10" s="15">
        <v>-496</v>
      </c>
      <c r="G10" s="15">
        <v>-495</v>
      </c>
      <c r="H10" s="15">
        <v>-494</v>
      </c>
      <c r="I10" s="15">
        <v>-493</v>
      </c>
      <c r="J10" s="15">
        <v>-492</v>
      </c>
      <c r="K10" s="15">
        <v>-491</v>
      </c>
      <c r="L10" s="15">
        <v>-490</v>
      </c>
      <c r="M10" s="15">
        <v>-489</v>
      </c>
      <c r="N10" s="16">
        <f t="shared" si="5"/>
        <v>-5934</v>
      </c>
      <c r="O10" s="13" t="s">
        <v>36</v>
      </c>
      <c r="P10" s="17">
        <v>3</v>
      </c>
      <c r="S10" s="9">
        <v>1.2</v>
      </c>
    </row>
    <row r="11" spans="1:19" ht="14.25" customHeight="1" x14ac:dyDescent="0.25">
      <c r="A11" s="11" t="s">
        <v>37</v>
      </c>
      <c r="B11" s="15">
        <f t="shared" ref="B11:M11" si="7">-$P$11*$P$12*$P$13*4.25</f>
        <v>-44178.75</v>
      </c>
      <c r="C11" s="15">
        <f t="shared" si="7"/>
        <v>-44178.75</v>
      </c>
      <c r="D11" s="15">
        <f t="shared" si="7"/>
        <v>-44178.75</v>
      </c>
      <c r="E11" s="15">
        <f t="shared" si="7"/>
        <v>-44178.75</v>
      </c>
      <c r="F11" s="15">
        <f t="shared" si="7"/>
        <v>-44178.75</v>
      </c>
      <c r="G11" s="15">
        <f t="shared" si="7"/>
        <v>-44178.75</v>
      </c>
      <c r="H11" s="15">
        <f t="shared" si="7"/>
        <v>-44178.75</v>
      </c>
      <c r="I11" s="15">
        <f t="shared" si="7"/>
        <v>-44178.75</v>
      </c>
      <c r="J11" s="15">
        <f t="shared" si="7"/>
        <v>-44178.75</v>
      </c>
      <c r="K11" s="15">
        <f t="shared" si="7"/>
        <v>-44178.75</v>
      </c>
      <c r="L11" s="15">
        <f t="shared" si="7"/>
        <v>-44178.75</v>
      </c>
      <c r="M11" s="15">
        <f t="shared" si="7"/>
        <v>-44178.75</v>
      </c>
      <c r="N11" s="16">
        <f t="shared" si="5"/>
        <v>-530145</v>
      </c>
      <c r="O11" s="13" t="s">
        <v>38</v>
      </c>
      <c r="P11" s="21">
        <v>9</v>
      </c>
      <c r="S11" s="9">
        <v>1.4</v>
      </c>
    </row>
    <row r="12" spans="1:19" ht="14.25" customHeight="1" x14ac:dyDescent="0.25">
      <c r="A12" s="11" t="s">
        <v>39</v>
      </c>
      <c r="B12" s="15">
        <f t="shared" ref="B12:M12" si="8">-(5000+0.05*B4)</f>
        <v>-9896</v>
      </c>
      <c r="C12" s="15">
        <f t="shared" si="8"/>
        <v>-10140.799999999999</v>
      </c>
      <c r="D12" s="15">
        <f t="shared" si="8"/>
        <v>-10385.600000000002</v>
      </c>
      <c r="E12" s="15">
        <f t="shared" si="8"/>
        <v>-10630.400000000001</v>
      </c>
      <c r="F12" s="15">
        <f t="shared" si="8"/>
        <v>-10875.2</v>
      </c>
      <c r="G12" s="15">
        <f t="shared" si="8"/>
        <v>-11120</v>
      </c>
      <c r="H12" s="15">
        <f t="shared" si="8"/>
        <v>-11364.800000000003</v>
      </c>
      <c r="I12" s="15">
        <f t="shared" si="8"/>
        <v>-11120</v>
      </c>
      <c r="J12" s="15">
        <f t="shared" si="8"/>
        <v>-10875.2</v>
      </c>
      <c r="K12" s="15">
        <f t="shared" si="8"/>
        <v>-10630.400000000001</v>
      </c>
      <c r="L12" s="15">
        <f t="shared" si="8"/>
        <v>-10630.400000000001</v>
      </c>
      <c r="M12" s="15">
        <f t="shared" si="8"/>
        <v>-10630.400000000001</v>
      </c>
      <c r="N12" s="16">
        <f t="shared" si="5"/>
        <v>-128299.19999999998</v>
      </c>
      <c r="O12" s="13" t="s">
        <v>40</v>
      </c>
      <c r="P12" s="8">
        <v>77</v>
      </c>
      <c r="S12" s="9">
        <v>1.6</v>
      </c>
    </row>
    <row r="13" spans="1:19" ht="14.25" customHeight="1" x14ac:dyDescent="0.25">
      <c r="A13" s="11" t="s">
        <v>41</v>
      </c>
      <c r="B13" s="15">
        <f t="shared" ref="B13:M13" si="9">SUM(B11:B12)*0.15</f>
        <v>-8111.2124999999996</v>
      </c>
      <c r="C13" s="15">
        <f t="shared" si="9"/>
        <v>-8147.9324999999999</v>
      </c>
      <c r="D13" s="15">
        <f t="shared" si="9"/>
        <v>-8184.6525000000001</v>
      </c>
      <c r="E13" s="15">
        <f t="shared" si="9"/>
        <v>-8221.3724999999995</v>
      </c>
      <c r="F13" s="15">
        <f t="shared" si="9"/>
        <v>-8258.0924999999988</v>
      </c>
      <c r="G13" s="15">
        <f t="shared" si="9"/>
        <v>-8294.8125</v>
      </c>
      <c r="H13" s="15">
        <f t="shared" si="9"/>
        <v>-8331.5324999999993</v>
      </c>
      <c r="I13" s="15">
        <f t="shared" si="9"/>
        <v>-8294.8125</v>
      </c>
      <c r="J13" s="15">
        <f t="shared" si="9"/>
        <v>-8258.0924999999988</v>
      </c>
      <c r="K13" s="15">
        <f t="shared" si="9"/>
        <v>-8221.3724999999995</v>
      </c>
      <c r="L13" s="15">
        <f t="shared" si="9"/>
        <v>-8221.3724999999995</v>
      </c>
      <c r="M13" s="15">
        <f t="shared" si="9"/>
        <v>-8221.3724999999995</v>
      </c>
      <c r="N13" s="16">
        <f t="shared" si="5"/>
        <v>-98766.62999999999</v>
      </c>
      <c r="O13" s="13" t="s">
        <v>42</v>
      </c>
      <c r="P13" s="17">
        <v>15</v>
      </c>
      <c r="S13" s="9">
        <v>1.8</v>
      </c>
    </row>
    <row r="14" spans="1:19" ht="14.25" customHeight="1" x14ac:dyDescent="0.25">
      <c r="A14" s="11" t="s">
        <v>43</v>
      </c>
      <c r="B14" s="15">
        <v>-1200</v>
      </c>
      <c r="C14" s="15">
        <v>-1200</v>
      </c>
      <c r="D14" s="15">
        <v>-1200</v>
      </c>
      <c r="E14" s="15">
        <v>-1200</v>
      </c>
      <c r="F14" s="15">
        <v>-1200</v>
      </c>
      <c r="G14" s="15">
        <v>-1200</v>
      </c>
      <c r="H14" s="15">
        <v>-1200</v>
      </c>
      <c r="I14" s="15">
        <v>-1200</v>
      </c>
      <c r="J14" s="15">
        <v>-1200</v>
      </c>
      <c r="K14" s="15">
        <v>-1200</v>
      </c>
      <c r="L14" s="15">
        <v>-1200</v>
      </c>
      <c r="M14" s="15">
        <v>-1200</v>
      </c>
      <c r="N14" s="16">
        <f t="shared" si="5"/>
        <v>-14400</v>
      </c>
      <c r="S14" s="9">
        <v>2</v>
      </c>
    </row>
    <row r="15" spans="1:19" ht="14.25" customHeight="1" x14ac:dyDescent="0.25">
      <c r="A15" s="11" t="s">
        <v>44</v>
      </c>
      <c r="B15" s="15">
        <f t="shared" ref="B15:M15" si="10">PMT(0.08/12,120,350000,0,0)</f>
        <v>-4246.465802437493</v>
      </c>
      <c r="C15" s="15">
        <f t="shared" si="10"/>
        <v>-4246.465802437493</v>
      </c>
      <c r="D15" s="15">
        <f t="shared" si="10"/>
        <v>-4246.465802437493</v>
      </c>
      <c r="E15" s="15">
        <f t="shared" si="10"/>
        <v>-4246.465802437493</v>
      </c>
      <c r="F15" s="15">
        <f t="shared" si="10"/>
        <v>-4246.465802437493</v>
      </c>
      <c r="G15" s="15">
        <f t="shared" si="10"/>
        <v>-4246.465802437493</v>
      </c>
      <c r="H15" s="15">
        <f t="shared" si="10"/>
        <v>-4246.465802437493</v>
      </c>
      <c r="I15" s="15">
        <f t="shared" si="10"/>
        <v>-4246.465802437493</v>
      </c>
      <c r="J15" s="15">
        <f t="shared" si="10"/>
        <v>-4246.465802437493</v>
      </c>
      <c r="K15" s="15">
        <f t="shared" si="10"/>
        <v>-4246.465802437493</v>
      </c>
      <c r="L15" s="15">
        <f t="shared" si="10"/>
        <v>-4246.465802437493</v>
      </c>
      <c r="M15" s="15">
        <f t="shared" si="10"/>
        <v>-4246.465802437493</v>
      </c>
      <c r="N15" s="16">
        <f t="shared" si="5"/>
        <v>-50957.589629249931</v>
      </c>
    </row>
    <row r="16" spans="1:19" ht="14.25" customHeight="1" x14ac:dyDescent="0.25">
      <c r="A16" s="11" t="s">
        <v>45</v>
      </c>
      <c r="B16" s="15">
        <f t="shared" ref="B16:M16" si="11">SUM(B6:B15)</f>
        <v>-95984.094969104161</v>
      </c>
      <c r="C16" s="15">
        <f t="shared" si="11"/>
        <v>-97182.614969104165</v>
      </c>
      <c r="D16" s="15">
        <f t="shared" si="11"/>
        <v>-98381.134969104169</v>
      </c>
      <c r="E16" s="15">
        <f t="shared" si="11"/>
        <v>-99579.654969104173</v>
      </c>
      <c r="F16" s="15">
        <f t="shared" si="11"/>
        <v>-100778.17496910416</v>
      </c>
      <c r="G16" s="15">
        <f t="shared" si="11"/>
        <v>-101976.69496910417</v>
      </c>
      <c r="H16" s="15">
        <f t="shared" si="11"/>
        <v>-103175.21496910417</v>
      </c>
      <c r="I16" s="15">
        <f t="shared" si="11"/>
        <v>-101974.69496910417</v>
      </c>
      <c r="J16" s="15">
        <f t="shared" si="11"/>
        <v>-100774.17496910416</v>
      </c>
      <c r="K16" s="15">
        <f t="shared" si="11"/>
        <v>-99573.654969104173</v>
      </c>
      <c r="L16" s="15">
        <f t="shared" si="11"/>
        <v>-99572.654969104173</v>
      </c>
      <c r="M16" s="15">
        <f t="shared" si="11"/>
        <v>-99571.654969104173</v>
      </c>
      <c r="N16" s="16">
        <f t="shared" si="5"/>
        <v>-1198524.41962925</v>
      </c>
    </row>
    <row r="17" spans="1:14" ht="14.25" customHeight="1" x14ac:dyDescent="0.25">
      <c r="A17" s="5" t="s">
        <v>46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7"/>
    </row>
    <row r="18" spans="1:14" ht="14.25" customHeight="1" x14ac:dyDescent="0.25">
      <c r="A18" s="23" t="s">
        <v>47</v>
      </c>
      <c r="B18" s="24">
        <f t="shared" ref="B18:M18" si="12">B4+B16</f>
        <v>1935.9050308958394</v>
      </c>
      <c r="C18" s="24">
        <f t="shared" si="12"/>
        <v>5633.3850308958354</v>
      </c>
      <c r="D18" s="24">
        <f t="shared" si="12"/>
        <v>9330.8650308958458</v>
      </c>
      <c r="E18" s="24">
        <f t="shared" si="12"/>
        <v>13028.345030895842</v>
      </c>
      <c r="F18" s="24">
        <f t="shared" si="12"/>
        <v>16725.825030895852</v>
      </c>
      <c r="G18" s="24">
        <f t="shared" si="12"/>
        <v>20423.305030895848</v>
      </c>
      <c r="H18" s="24">
        <f t="shared" si="12"/>
        <v>24120.785030895859</v>
      </c>
      <c r="I18" s="24">
        <f t="shared" si="12"/>
        <v>20425.305030895848</v>
      </c>
      <c r="J18" s="24">
        <f t="shared" si="12"/>
        <v>16729.825030895852</v>
      </c>
      <c r="K18" s="24">
        <f t="shared" si="12"/>
        <v>13034.345030895842</v>
      </c>
      <c r="L18" s="24">
        <f t="shared" si="12"/>
        <v>13035.345030895842</v>
      </c>
      <c r="M18" s="24">
        <f t="shared" si="12"/>
        <v>13036.345030895842</v>
      </c>
      <c r="N18" s="25">
        <f t="shared" ref="N18:N21" si="13">SUM(B18:M18)</f>
        <v>167459.58037075016</v>
      </c>
    </row>
    <row r="19" spans="1:14" ht="14.25" customHeight="1" x14ac:dyDescent="0.25">
      <c r="A19" s="11" t="s">
        <v>48</v>
      </c>
      <c r="B19" s="10">
        <f t="shared" ref="B19:M19" si="14">B18*0.25</f>
        <v>483.97625772395986</v>
      </c>
      <c r="C19" s="10">
        <f t="shared" si="14"/>
        <v>1408.3462577239588</v>
      </c>
      <c r="D19" s="10">
        <f t="shared" si="14"/>
        <v>2332.7162577239615</v>
      </c>
      <c r="E19" s="10">
        <f t="shared" si="14"/>
        <v>3257.0862577239604</v>
      </c>
      <c r="F19" s="10">
        <f t="shared" si="14"/>
        <v>4181.4562577239631</v>
      </c>
      <c r="G19" s="10">
        <f t="shared" si="14"/>
        <v>5105.826257723962</v>
      </c>
      <c r="H19" s="10">
        <f t="shared" si="14"/>
        <v>6030.1962577239647</v>
      </c>
      <c r="I19" s="10">
        <f t="shared" si="14"/>
        <v>5106.326257723962</v>
      </c>
      <c r="J19" s="10">
        <f t="shared" si="14"/>
        <v>4182.4562577239631</v>
      </c>
      <c r="K19" s="10">
        <f t="shared" si="14"/>
        <v>3258.5862577239604</v>
      </c>
      <c r="L19" s="10">
        <f t="shared" si="14"/>
        <v>3258.8362577239604</v>
      </c>
      <c r="M19" s="10">
        <f t="shared" si="14"/>
        <v>3259.0862577239604</v>
      </c>
      <c r="N19" s="16">
        <f t="shared" si="13"/>
        <v>41864.89509268754</v>
      </c>
    </row>
    <row r="20" spans="1:14" ht="14.25" customHeight="1" x14ac:dyDescent="0.25">
      <c r="A20" s="26" t="s">
        <v>49</v>
      </c>
      <c r="B20" s="27">
        <f t="shared" ref="B20:M20" si="15">B18-B19</f>
        <v>1451.9287731718796</v>
      </c>
      <c r="C20" s="27">
        <f t="shared" si="15"/>
        <v>4225.0387731718765</v>
      </c>
      <c r="D20" s="27">
        <f t="shared" si="15"/>
        <v>6998.1487731718844</v>
      </c>
      <c r="E20" s="27">
        <f t="shared" si="15"/>
        <v>9771.2587731718813</v>
      </c>
      <c r="F20" s="27">
        <f t="shared" si="15"/>
        <v>12544.368773171889</v>
      </c>
      <c r="G20" s="27">
        <f t="shared" si="15"/>
        <v>15317.478773171886</v>
      </c>
      <c r="H20" s="27">
        <f t="shared" si="15"/>
        <v>18090.588773171894</v>
      </c>
      <c r="I20" s="27">
        <f t="shared" si="15"/>
        <v>15318.978773171886</v>
      </c>
      <c r="J20" s="27">
        <f t="shared" si="15"/>
        <v>12547.368773171889</v>
      </c>
      <c r="K20" s="27">
        <f t="shared" si="15"/>
        <v>9775.7587731718813</v>
      </c>
      <c r="L20" s="27">
        <f t="shared" si="15"/>
        <v>9776.5087731718813</v>
      </c>
      <c r="M20" s="27">
        <f t="shared" si="15"/>
        <v>9777.2587731718813</v>
      </c>
      <c r="N20" s="28">
        <f t="shared" si="13"/>
        <v>125594.68527806261</v>
      </c>
    </row>
    <row r="21" spans="1:14" ht="14.25" customHeight="1" x14ac:dyDescent="0.25">
      <c r="A21" s="26" t="s">
        <v>50</v>
      </c>
      <c r="B21" s="27">
        <f t="shared" ref="B21:M21" si="16">B20-B15</f>
        <v>5698.3945756093726</v>
      </c>
      <c r="C21" s="27">
        <f t="shared" si="16"/>
        <v>8471.5045756093696</v>
      </c>
      <c r="D21" s="27">
        <f t="shared" si="16"/>
        <v>11244.614575609377</v>
      </c>
      <c r="E21" s="27">
        <f t="shared" si="16"/>
        <v>14017.724575609374</v>
      </c>
      <c r="F21" s="27">
        <f t="shared" si="16"/>
        <v>16790.834575609384</v>
      </c>
      <c r="G21" s="27">
        <f t="shared" si="16"/>
        <v>19563.944575609377</v>
      </c>
      <c r="H21" s="27">
        <f t="shared" si="16"/>
        <v>22337.054575609385</v>
      </c>
      <c r="I21" s="27">
        <f t="shared" si="16"/>
        <v>19565.444575609377</v>
      </c>
      <c r="J21" s="27">
        <f t="shared" si="16"/>
        <v>16793.834575609384</v>
      </c>
      <c r="K21" s="27">
        <f t="shared" si="16"/>
        <v>14022.224575609374</v>
      </c>
      <c r="L21" s="27">
        <f t="shared" si="16"/>
        <v>14022.974575609374</v>
      </c>
      <c r="M21" s="27">
        <f t="shared" si="16"/>
        <v>14023.724575609374</v>
      </c>
      <c r="N21" s="28">
        <f t="shared" si="13"/>
        <v>176552.27490731253</v>
      </c>
    </row>
    <row r="22" spans="1:14" ht="14.25" customHeight="1" x14ac:dyDescent="0.2"/>
    <row r="23" spans="1:14" ht="14.25" customHeight="1" x14ac:dyDescent="0.2"/>
    <row r="24" spans="1:14" ht="14.25" customHeight="1" x14ac:dyDescent="0.2"/>
    <row r="25" spans="1:14" ht="14.25" customHeight="1" x14ac:dyDescent="0.2"/>
    <row r="26" spans="1:14" ht="14.25" customHeight="1" x14ac:dyDescent="0.2"/>
    <row r="27" spans="1:14" ht="14.25" customHeight="1" x14ac:dyDescent="0.2"/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">
    <dataValidation type="list" allowBlank="1" showInputMessage="1" showErrorMessage="1" sqref="P6" xr:uid="{64BD0F0F-7047-4A90-B27A-63CD10841580}">
      <formula1>$S$6:$S$7</formula1>
    </dataValidation>
    <dataValidation type="list" allowBlank="1" showInputMessage="1" showErrorMessage="1" sqref="P5" xr:uid="{232FC9A3-4273-492E-8FF2-35A605D588CA}">
      <formula1>$S$9:$S$14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Ivaylo</dc:creator>
  <cp:lastModifiedBy>Ivo</cp:lastModifiedBy>
  <dcterms:created xsi:type="dcterms:W3CDTF">2021-06-20T17:35:20Z</dcterms:created>
  <dcterms:modified xsi:type="dcterms:W3CDTF">2021-06-20T17:47:30Z</dcterms:modified>
</cp:coreProperties>
</file>