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vo\Desktop\Excel Modeling Tips and Tricks\"/>
    </mc:Choice>
  </mc:AlternateContent>
  <xr:revisionPtr revIDLastSave="0" documentId="8_{EA492596-ACE1-47CE-B653-E8D64C18C3E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come Statement" sheetId="1" r:id="rId1"/>
    <sheet name="Balance Sheet" sheetId="2" r:id="rId2"/>
    <sheet name="Forecast" sheetId="3" r:id="rId3"/>
    <sheet name="BlueSky" sheetId="4" r:id="rId4"/>
    <sheet name="Base" sheetId="5" r:id="rId5"/>
  </sheets>
  <calcPr calcId="181029"/>
</workbook>
</file>

<file path=xl/calcChain.xml><?xml version="1.0" encoding="utf-8"?>
<calcChain xmlns="http://schemas.openxmlformats.org/spreadsheetml/2006/main">
  <c r="B7" i="5" l="1"/>
  <c r="B6" i="5"/>
  <c r="B6" i="4"/>
  <c r="A48" i="3"/>
  <c r="A47" i="3"/>
  <c r="B46" i="3"/>
  <c r="A46" i="3"/>
  <c r="A45" i="3"/>
  <c r="A43" i="3"/>
  <c r="A42" i="3"/>
  <c r="C41" i="3"/>
  <c r="A41" i="3"/>
  <c r="C40" i="3"/>
  <c r="A40" i="3"/>
  <c r="A39" i="3"/>
  <c r="A38" i="3"/>
  <c r="A37" i="3"/>
  <c r="A36" i="3"/>
  <c r="C35" i="3"/>
  <c r="A35" i="3"/>
  <c r="A34" i="3"/>
  <c r="E30" i="3"/>
  <c r="D30" i="3"/>
  <c r="C30" i="3"/>
  <c r="B30" i="3"/>
  <c r="A30" i="3"/>
  <c r="E29" i="3"/>
  <c r="D29" i="3"/>
  <c r="C29" i="3"/>
  <c r="B7" i="4" s="1"/>
  <c r="B29" i="3"/>
  <c r="A29" i="3"/>
  <c r="B28" i="3"/>
  <c r="B31" i="3" s="1"/>
  <c r="B47" i="3" s="1"/>
  <c r="A28" i="3"/>
  <c r="E27" i="3"/>
  <c r="D27" i="3"/>
  <c r="C27" i="3"/>
  <c r="B27" i="3"/>
  <c r="A27" i="3"/>
  <c r="E26" i="3"/>
  <c r="E28" i="3" s="1"/>
  <c r="E31" i="3" s="1"/>
  <c r="D26" i="3"/>
  <c r="D42" i="3" s="1"/>
  <c r="C26" i="3"/>
  <c r="C42" i="3" s="1"/>
  <c r="B26" i="3"/>
  <c r="B42" i="3" s="1"/>
  <c r="A26" i="3"/>
  <c r="E23" i="3"/>
  <c r="D23" i="3"/>
  <c r="C23" i="3"/>
  <c r="B23" i="3"/>
  <c r="A23" i="3"/>
  <c r="A22" i="3"/>
  <c r="E21" i="3"/>
  <c r="E41" i="3" s="1"/>
  <c r="D21" i="3"/>
  <c r="D41" i="3" s="1"/>
  <c r="C21" i="3"/>
  <c r="B21" i="3"/>
  <c r="A21" i="3"/>
  <c r="E20" i="3"/>
  <c r="E40" i="3" s="1"/>
  <c r="D20" i="3"/>
  <c r="D40" i="3" s="1"/>
  <c r="C20" i="3"/>
  <c r="B20" i="3"/>
  <c r="B40" i="3" s="1"/>
  <c r="A20" i="3"/>
  <c r="E19" i="3"/>
  <c r="E22" i="3" s="1"/>
  <c r="E24" i="3" s="1"/>
  <c r="E43" i="3" s="1"/>
  <c r="D19" i="3"/>
  <c r="D22" i="3" s="1"/>
  <c r="D24" i="3" s="1"/>
  <c r="D43" i="3" s="1"/>
  <c r="C19" i="3"/>
  <c r="C22" i="3" s="1"/>
  <c r="C24" i="3" s="1"/>
  <c r="C43" i="3" s="1"/>
  <c r="B19" i="3"/>
  <c r="B22" i="3" s="1"/>
  <c r="B24" i="3" s="1"/>
  <c r="A19" i="3"/>
  <c r="A16" i="3"/>
  <c r="E15" i="3"/>
  <c r="D15" i="3"/>
  <c r="C15" i="3"/>
  <c r="B15" i="3"/>
  <c r="A15" i="3"/>
  <c r="E13" i="3"/>
  <c r="D13" i="3"/>
  <c r="C13" i="3"/>
  <c r="B13" i="3"/>
  <c r="A13" i="3"/>
  <c r="C12" i="3"/>
  <c r="C14" i="3" s="1"/>
  <c r="C16" i="3" s="1"/>
  <c r="B12" i="3"/>
  <c r="B14" i="3" s="1"/>
  <c r="B16" i="3" s="1"/>
  <c r="A12" i="3"/>
  <c r="E11" i="3"/>
  <c r="D11" i="3"/>
  <c r="C11" i="3"/>
  <c r="B11" i="3"/>
  <c r="A11" i="3"/>
  <c r="C10" i="3"/>
  <c r="B10" i="3"/>
  <c r="B35" i="3" s="1"/>
  <c r="A10" i="3"/>
  <c r="E9" i="3"/>
  <c r="E42" i="3" s="1"/>
  <c r="D9" i="3"/>
  <c r="C9" i="3"/>
  <c r="B9" i="3"/>
  <c r="B41" i="3" s="1"/>
  <c r="A9" i="3"/>
  <c r="E8" i="3"/>
  <c r="E44" i="3" s="1"/>
  <c r="D8" i="3"/>
  <c r="D44" i="3" s="1"/>
  <c r="C8" i="3"/>
  <c r="C44" i="3" s="1"/>
  <c r="B8" i="3"/>
  <c r="B43" i="3" s="1"/>
  <c r="A8" i="3"/>
  <c r="E5" i="3"/>
  <c r="D5" i="3"/>
  <c r="C5" i="3"/>
  <c r="A5" i="3"/>
  <c r="E4" i="3"/>
  <c r="A4" i="3"/>
  <c r="E3" i="3"/>
  <c r="D3" i="3"/>
  <c r="C3" i="3"/>
  <c r="B3" i="3"/>
  <c r="A3" i="3"/>
  <c r="E29" i="2"/>
  <c r="D29" i="2"/>
  <c r="C29" i="2"/>
  <c r="E25" i="2"/>
  <c r="D25" i="2"/>
  <c r="C25" i="2"/>
  <c r="B25" i="2"/>
  <c r="E24" i="2"/>
  <c r="D24" i="2"/>
  <c r="C24" i="2"/>
  <c r="B24" i="2"/>
  <c r="E23" i="2"/>
  <c r="D23" i="2"/>
  <c r="C23" i="2"/>
  <c r="B23" i="2"/>
  <c r="E19" i="2"/>
  <c r="D19" i="2"/>
  <c r="C19" i="2"/>
  <c r="B19" i="2"/>
  <c r="B29" i="2" s="1"/>
  <c r="E16" i="2"/>
  <c r="D16" i="2"/>
  <c r="C16" i="2"/>
  <c r="B16" i="2"/>
  <c r="E10" i="2"/>
  <c r="E12" i="2" s="1"/>
  <c r="E26" i="2" s="1"/>
  <c r="D10" i="2"/>
  <c r="D12" i="2" s="1"/>
  <c r="D26" i="2" s="1"/>
  <c r="C10" i="2"/>
  <c r="C12" i="2" s="1"/>
  <c r="C26" i="2" s="1"/>
  <c r="B10" i="2"/>
  <c r="B12" i="2" s="1"/>
  <c r="B26" i="2" s="1"/>
  <c r="E20" i="1"/>
  <c r="D20" i="1"/>
  <c r="C20" i="1"/>
  <c r="B20" i="1"/>
  <c r="B5" i="3" s="1"/>
  <c r="E19" i="1"/>
  <c r="D19" i="1"/>
  <c r="D4" i="3" s="1"/>
  <c r="C19" i="1"/>
  <c r="C4" i="3" s="1"/>
  <c r="B19" i="1"/>
  <c r="B4" i="3" s="1"/>
  <c r="E9" i="1"/>
  <c r="E32" i="2" s="1"/>
  <c r="D9" i="1"/>
  <c r="D32" i="2" s="1"/>
  <c r="C9" i="1"/>
  <c r="C32" i="2" s="1"/>
  <c r="B9" i="1"/>
  <c r="B32" i="2" s="1"/>
  <c r="I7" i="3"/>
  <c r="I6" i="3"/>
  <c r="I5" i="3"/>
  <c r="I4" i="3"/>
  <c r="I3" i="3"/>
  <c r="F3" i="3" l="1"/>
  <c r="E47" i="3"/>
  <c r="B37" i="3"/>
  <c r="B38" i="3"/>
  <c r="B36" i="3"/>
  <c r="C37" i="3"/>
  <c r="C38" i="3"/>
  <c r="C36" i="3"/>
  <c r="B11" i="1"/>
  <c r="D10" i="3"/>
  <c r="C28" i="3"/>
  <c r="C31" i="3" s="1"/>
  <c r="C47" i="3" s="1"/>
  <c r="B44" i="3"/>
  <c r="C11" i="1"/>
  <c r="E10" i="3"/>
  <c r="D28" i="3"/>
  <c r="D31" i="3" s="1"/>
  <c r="D47" i="3" s="1"/>
  <c r="D11" i="1"/>
  <c r="E11" i="1"/>
  <c r="B48" i="3"/>
  <c r="C48" i="3"/>
  <c r="C46" i="3"/>
  <c r="C28" i="2" l="1"/>
  <c r="B13" i="1"/>
  <c r="B15" i="1" s="1"/>
  <c r="B30" i="2"/>
  <c r="E35" i="3"/>
  <c r="E12" i="3"/>
  <c r="D35" i="3"/>
  <c r="D12" i="3"/>
  <c r="D28" i="2"/>
  <c r="C13" i="1"/>
  <c r="C15" i="1" s="1"/>
  <c r="D46" i="3"/>
  <c r="C30" i="2"/>
  <c r="E13" i="1"/>
  <c r="E15" i="1" s="1"/>
  <c r="E30" i="2"/>
  <c r="E46" i="3"/>
  <c r="D13" i="1"/>
  <c r="D15" i="1" s="1"/>
  <c r="E28" i="2"/>
  <c r="D30" i="2"/>
  <c r="E35" i="2" l="1"/>
  <c r="E33" i="2"/>
  <c r="E34" i="2"/>
  <c r="E48" i="3"/>
  <c r="E14" i="3"/>
  <c r="E16" i="3" s="1"/>
  <c r="D14" i="3"/>
  <c r="D16" i="3" s="1"/>
  <c r="D48" i="3"/>
  <c r="C35" i="2"/>
  <c r="C34" i="2"/>
  <c r="C33" i="2"/>
  <c r="D35" i="2"/>
  <c r="D33" i="2"/>
  <c r="D34" i="2"/>
  <c r="B33" i="2"/>
  <c r="B35" i="2"/>
  <c r="B34" i="2"/>
  <c r="E37" i="3" l="1"/>
  <c r="E36" i="3"/>
  <c r="E38" i="3"/>
  <c r="D37" i="3"/>
  <c r="D36" i="3"/>
  <c r="D38" i="3"/>
</calcChain>
</file>

<file path=xl/sharedStrings.xml><?xml version="1.0" encoding="utf-8"?>
<sst xmlns="http://schemas.openxmlformats.org/spreadsheetml/2006/main" count="70" uniqueCount="56">
  <si>
    <t>Exhibit 1</t>
  </si>
  <si>
    <t>RedTech 30</t>
  </si>
  <si>
    <t>Income Statements</t>
  </si>
  <si>
    <t>Income Statement (in thousands of dollars)</t>
  </si>
  <si>
    <t>Revenue</t>
  </si>
  <si>
    <t>Cost of goods sold</t>
  </si>
  <si>
    <t>Gross margin</t>
  </si>
  <si>
    <t>General and administrative</t>
  </si>
  <si>
    <t>Earnings before interest and taxes</t>
  </si>
  <si>
    <t>Interest</t>
  </si>
  <si>
    <t>Tax</t>
  </si>
  <si>
    <t>Net income</t>
  </si>
  <si>
    <t>Unit Data</t>
  </si>
  <si>
    <t>Phones sold (in thousands)</t>
  </si>
  <si>
    <t>Average price per Phone (in dollars)</t>
  </si>
  <si>
    <t>Average cost per Phone (in dollars)</t>
  </si>
  <si>
    <t>Depreciation (in thosands of dollars)</t>
  </si>
  <si>
    <t>Exhibit 2</t>
  </si>
  <si>
    <t>Balance Sheets</t>
  </si>
  <si>
    <t>Balance Sheet ($1,000)</t>
  </si>
  <si>
    <t>Cash</t>
  </si>
  <si>
    <t>Accounts receivable</t>
  </si>
  <si>
    <t>Inventory</t>
  </si>
  <si>
    <t xml:space="preserve">  Current assets</t>
  </si>
  <si>
    <t>Plant and equipment</t>
  </si>
  <si>
    <t>Accounts payable</t>
  </si>
  <si>
    <t>Other accrued expenses</t>
  </si>
  <si>
    <t xml:space="preserve">  Current liabilities</t>
  </si>
  <si>
    <t>Long-term debt</t>
  </si>
  <si>
    <t>Owners' equity</t>
  </si>
  <si>
    <t>Financial Ratios</t>
  </si>
  <si>
    <t>Asset Ratios</t>
  </si>
  <si>
    <t xml:space="preserve">  Days in receivables</t>
  </si>
  <si>
    <t xml:space="preserve">  Days in inventory</t>
  </si>
  <si>
    <t xml:space="preserve">  Days in payables</t>
  </si>
  <si>
    <t xml:space="preserve">  Total asset turnover</t>
  </si>
  <si>
    <t>Leverage Ratios</t>
  </si>
  <si>
    <t xml:space="preserve">  Debt to EBITDA (TTM)</t>
  </si>
  <si>
    <t xml:space="preserve">  Debt to Book Value</t>
  </si>
  <si>
    <t xml:space="preserve">  Times Interest Earned</t>
  </si>
  <si>
    <t>Profitability Ratios</t>
  </si>
  <si>
    <t xml:space="preserve"> Gross margin</t>
  </si>
  <si>
    <t xml:space="preserve">  Net margin</t>
  </si>
  <si>
    <t xml:space="preserve">  ROA</t>
  </si>
  <si>
    <t xml:space="preserve">  ROE</t>
  </si>
  <si>
    <t>Forecast</t>
  </si>
  <si>
    <t>Assumptions:</t>
  </si>
  <si>
    <t>Base</t>
  </si>
  <si>
    <t>Units Growth</t>
  </si>
  <si>
    <t>Price Growth</t>
  </si>
  <si>
    <t>Cost Growth</t>
  </si>
  <si>
    <t>G&amp;A/Sales</t>
  </si>
  <si>
    <t>Income Statement ($1,000)</t>
  </si>
  <si>
    <t>Interest Expense</t>
  </si>
  <si>
    <t>Assumptions</t>
  </si>
  <si>
    <t>Revenue/PP&amp;E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</si>
</sst>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4"/>
      <color theme="1"/>
      <name val="Times New Roman"/>
    </font>
    <font>
      <sz val="14"/>
      <color theme="1"/>
      <name val="Times New Roman"/>
    </font>
    <font>
      <sz val="10"/>
      <color theme="1"/>
      <name val="Arial"/>
    </font>
    <font>
      <sz val="10"/>
      <color theme="1"/>
      <name val="Times New Roman"/>
    </font>
    <font>
      <i/>
      <sz val="14"/>
      <color theme="1"/>
      <name val="Times New Roman"/>
    </font>
    <font>
      <b/>
      <sz val="14"/>
      <color rgb="FF0070C0"/>
      <name val="Times New Roman"/>
    </font>
    <font>
      <b/>
      <u/>
      <sz val="12"/>
      <color rgb="FF0070C0"/>
      <name val="Times New Roman"/>
    </font>
    <font>
      <sz val="12"/>
      <color rgb="FF0070C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2" fillId="0" borderId="1" xfId="0" applyNumberFormat="1" applyFont="1" applyBorder="1"/>
    <xf numFmtId="0" fontId="3" fillId="0" borderId="0" xfId="0" applyFont="1"/>
    <xf numFmtId="3" fontId="2" fillId="0" borderId="2" xfId="0" applyNumberFormat="1" applyFont="1" applyBorder="1"/>
    <xf numFmtId="10" fontId="2" fillId="0" borderId="0" xfId="0" applyNumberFormat="1" applyFont="1"/>
    <xf numFmtId="2" fontId="2" fillId="0" borderId="0" xfId="0" applyNumberFormat="1" applyFont="1"/>
    <xf numFmtId="0" fontId="4" fillId="0" borderId="0" xfId="0" applyFont="1"/>
    <xf numFmtId="1" fontId="2" fillId="0" borderId="0" xfId="0" applyNumberFormat="1" applyFont="1" applyAlignment="1">
      <alignment horizontal="right"/>
    </xf>
    <xf numFmtId="3" fontId="1" fillId="0" borderId="0" xfId="0" applyNumberFormat="1" applyFont="1"/>
    <xf numFmtId="4" fontId="2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10" fontId="8" fillId="0" borderId="0" xfId="0" applyNumberFormat="1" applyFont="1"/>
    <xf numFmtId="9" fontId="2" fillId="0" borderId="0" xfId="0" applyNumberFormat="1" applyFont="1"/>
    <xf numFmtId="4" fontId="2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E1"/>
    </sheetView>
  </sheetViews>
  <sheetFormatPr defaultColWidth="12.625" defaultRowHeight="15" customHeight="1" x14ac:dyDescent="0.2"/>
  <cols>
    <col min="1" max="1" width="44.625" customWidth="1"/>
    <col min="2" max="5" width="9.375" customWidth="1"/>
    <col min="6" max="26" width="8" customWidth="1"/>
  </cols>
  <sheetData>
    <row r="1" spans="1:26" ht="18" customHeight="1" x14ac:dyDescent="0.3">
      <c r="A1" s="24" t="s">
        <v>0</v>
      </c>
      <c r="B1" s="25"/>
      <c r="C1" s="25"/>
      <c r="D1" s="25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24" t="s">
        <v>1</v>
      </c>
      <c r="B2" s="25"/>
      <c r="C2" s="25"/>
      <c r="D2" s="25"/>
      <c r="E2" s="2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24" t="s">
        <v>2</v>
      </c>
      <c r="B3" s="25"/>
      <c r="C3" s="25"/>
      <c r="D3" s="25"/>
      <c r="E3" s="2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2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/>
      <c r="B5" s="4">
        <v>2015</v>
      </c>
      <c r="C5" s="4">
        <v>2016</v>
      </c>
      <c r="D5" s="4">
        <v>2017</v>
      </c>
      <c r="E5" s="4">
        <v>2018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 t="s">
        <v>3</v>
      </c>
      <c r="B6" s="5"/>
      <c r="C6" s="5"/>
      <c r="D6" s="5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 t="s">
        <v>4</v>
      </c>
      <c r="B7" s="6">
        <v>129838</v>
      </c>
      <c r="C7" s="6">
        <v>133560</v>
      </c>
      <c r="D7" s="6">
        <v>151763</v>
      </c>
      <c r="E7" s="6">
        <v>175908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 t="s">
        <v>5</v>
      </c>
      <c r="B8" s="7">
        <v>98857</v>
      </c>
      <c r="C8" s="7">
        <v>107203</v>
      </c>
      <c r="D8" s="7">
        <v>118066</v>
      </c>
      <c r="E8" s="7">
        <v>141324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 t="s">
        <v>6</v>
      </c>
      <c r="B9" s="6">
        <f t="shared" ref="B9:E9" si="0">B7-B8</f>
        <v>30981</v>
      </c>
      <c r="C9" s="6">
        <f t="shared" si="0"/>
        <v>26357</v>
      </c>
      <c r="D9" s="6">
        <f t="shared" si="0"/>
        <v>33697</v>
      </c>
      <c r="E9" s="6">
        <f t="shared" si="0"/>
        <v>34584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 t="s">
        <v>7</v>
      </c>
      <c r="B10" s="7">
        <v>12609</v>
      </c>
      <c r="C10" s="7">
        <v>13754</v>
      </c>
      <c r="D10" s="7">
        <v>19311</v>
      </c>
      <c r="E10" s="7">
        <v>20307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 t="s">
        <v>8</v>
      </c>
      <c r="B11" s="6">
        <f t="shared" ref="B11:E11" si="1">B9-B10</f>
        <v>18372</v>
      </c>
      <c r="C11" s="6">
        <f t="shared" si="1"/>
        <v>12603</v>
      </c>
      <c r="D11" s="6">
        <f t="shared" si="1"/>
        <v>14386</v>
      </c>
      <c r="E11" s="6">
        <f t="shared" si="1"/>
        <v>14277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1" t="s">
        <v>9</v>
      </c>
      <c r="B12" s="7">
        <v>4237</v>
      </c>
      <c r="C12" s="7">
        <v>6051</v>
      </c>
      <c r="D12" s="7">
        <v>6124</v>
      </c>
      <c r="E12" s="7">
        <v>5875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8"/>
      <c r="B13" s="6">
        <f t="shared" ref="B13:E13" si="2">B11-B12</f>
        <v>14135</v>
      </c>
      <c r="C13" s="6">
        <f t="shared" si="2"/>
        <v>6552</v>
      </c>
      <c r="D13" s="6">
        <f t="shared" si="2"/>
        <v>8262</v>
      </c>
      <c r="E13" s="6">
        <f t="shared" si="2"/>
        <v>8402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 t="s">
        <v>10</v>
      </c>
      <c r="B14" s="6">
        <v>3882</v>
      </c>
      <c r="C14" s="6">
        <v>4288</v>
      </c>
      <c r="D14" s="6">
        <v>4312</v>
      </c>
      <c r="E14" s="6">
        <v>6210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 t="s">
        <v>11</v>
      </c>
      <c r="B15" s="9">
        <f t="shared" ref="B15:E15" si="3">B13-B14</f>
        <v>10253</v>
      </c>
      <c r="C15" s="9">
        <f t="shared" si="3"/>
        <v>2264</v>
      </c>
      <c r="D15" s="9">
        <f t="shared" si="3"/>
        <v>3950</v>
      </c>
      <c r="E15" s="9">
        <f t="shared" si="3"/>
        <v>2192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B16" s="6"/>
      <c r="C16" s="6"/>
      <c r="D16" s="6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2" t="s">
        <v>12</v>
      </c>
      <c r="B17" s="10"/>
      <c r="C17" s="10"/>
      <c r="D17" s="10"/>
      <c r="E17" s="1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 t="s">
        <v>13</v>
      </c>
      <c r="B18" s="6">
        <v>1734</v>
      </c>
      <c r="C18" s="6">
        <v>1862</v>
      </c>
      <c r="D18" s="6">
        <v>1909</v>
      </c>
      <c r="E18" s="6">
        <v>2325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 t="s">
        <v>14</v>
      </c>
      <c r="B19" s="11">
        <f t="shared" ref="B19:E19" si="4">B7/B18</f>
        <v>74.877739331026532</v>
      </c>
      <c r="C19" s="11">
        <f t="shared" si="4"/>
        <v>71.729323308270679</v>
      </c>
      <c r="D19" s="11">
        <f t="shared" si="4"/>
        <v>79.498690413829223</v>
      </c>
      <c r="E19" s="11">
        <f t="shared" si="4"/>
        <v>75.659354838709675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 t="s">
        <v>15</v>
      </c>
      <c r="B20" s="11">
        <f t="shared" ref="B20:E20" si="5">B8/B18</f>
        <v>57.010957324106116</v>
      </c>
      <c r="C20" s="11">
        <f t="shared" si="5"/>
        <v>57.574113856068742</v>
      </c>
      <c r="D20" s="11">
        <f t="shared" si="5"/>
        <v>61.847040335254057</v>
      </c>
      <c r="E20" s="11">
        <f t="shared" si="5"/>
        <v>60.784516129032255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1" t="s">
        <v>16</v>
      </c>
      <c r="B21" s="6">
        <v>5106</v>
      </c>
      <c r="C21" s="6">
        <v>5312</v>
      </c>
      <c r="D21" s="6">
        <v>6214</v>
      </c>
      <c r="E21" s="6">
        <v>6311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2"/>
      <c r="B23" s="10"/>
      <c r="C23" s="10"/>
      <c r="D23" s="10"/>
      <c r="E23" s="1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27.875" customWidth="1"/>
    <col min="2" max="5" width="11" customWidth="1"/>
    <col min="6" max="26" width="8" customWidth="1"/>
  </cols>
  <sheetData>
    <row r="1" spans="1:26" ht="18" customHeight="1" x14ac:dyDescent="0.3">
      <c r="A1" s="24" t="s">
        <v>17</v>
      </c>
      <c r="B1" s="25"/>
      <c r="C1" s="25"/>
      <c r="D1" s="25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24" t="s">
        <v>1</v>
      </c>
      <c r="B2" s="25"/>
      <c r="C2" s="25"/>
      <c r="D2" s="25"/>
      <c r="E2" s="2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24" t="s">
        <v>18</v>
      </c>
      <c r="B3" s="25"/>
      <c r="C3" s="25"/>
      <c r="D3" s="25"/>
      <c r="E3" s="2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/>
      <c r="B5" s="4">
        <v>2015</v>
      </c>
      <c r="C5" s="4">
        <v>2016</v>
      </c>
      <c r="D5" s="4">
        <v>2017</v>
      </c>
      <c r="E5" s="4">
        <v>2018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 t="s">
        <v>19</v>
      </c>
      <c r="B6" s="13"/>
      <c r="C6" s="13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 t="s">
        <v>20</v>
      </c>
      <c r="B7" s="6">
        <v>2567</v>
      </c>
      <c r="C7" s="6">
        <v>3224</v>
      </c>
      <c r="D7" s="6">
        <v>3163</v>
      </c>
      <c r="E7" s="6">
        <v>4060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 t="s">
        <v>21</v>
      </c>
      <c r="B8" s="6">
        <v>17094</v>
      </c>
      <c r="C8" s="6">
        <v>19553</v>
      </c>
      <c r="D8" s="6">
        <v>23774</v>
      </c>
      <c r="E8" s="6">
        <v>28210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 t="s">
        <v>22</v>
      </c>
      <c r="B9" s="7">
        <v>3245</v>
      </c>
      <c r="C9" s="7">
        <v>4174</v>
      </c>
      <c r="D9" s="7">
        <v>4306</v>
      </c>
      <c r="E9" s="7">
        <v>4512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 t="s">
        <v>23</v>
      </c>
      <c r="B10" s="6">
        <f t="shared" ref="B10:E10" si="0">SUM(B7:B9)</f>
        <v>22906</v>
      </c>
      <c r="C10" s="6">
        <f t="shared" si="0"/>
        <v>26951</v>
      </c>
      <c r="D10" s="6">
        <f t="shared" si="0"/>
        <v>31243</v>
      </c>
      <c r="E10" s="6">
        <f t="shared" si="0"/>
        <v>36782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 t="s">
        <v>24</v>
      </c>
      <c r="B11" s="6">
        <v>85914</v>
      </c>
      <c r="C11" s="6">
        <v>90405</v>
      </c>
      <c r="D11" s="6">
        <v>91615</v>
      </c>
      <c r="E11" s="6">
        <v>95065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8"/>
      <c r="B12" s="9">
        <f t="shared" ref="B12:E12" si="1">B10+B11</f>
        <v>108820</v>
      </c>
      <c r="C12" s="9">
        <f t="shared" si="1"/>
        <v>117356</v>
      </c>
      <c r="D12" s="9">
        <f t="shared" si="1"/>
        <v>122858</v>
      </c>
      <c r="E12" s="9">
        <f t="shared" si="1"/>
        <v>131847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.75" customHeight="1" x14ac:dyDescent="0.3">
      <c r="A13" s="8"/>
      <c r="B13" s="6"/>
      <c r="C13" s="6"/>
      <c r="D13" s="6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 t="s">
        <v>25</v>
      </c>
      <c r="B14" s="6">
        <v>8551</v>
      </c>
      <c r="C14" s="6">
        <v>9207</v>
      </c>
      <c r="D14" s="6">
        <v>10154</v>
      </c>
      <c r="E14" s="6">
        <v>12110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 t="s">
        <v>26</v>
      </c>
      <c r="B15" s="7">
        <v>2313</v>
      </c>
      <c r="C15" s="7">
        <v>3613</v>
      </c>
      <c r="D15" s="7">
        <v>5901</v>
      </c>
      <c r="E15" s="7">
        <v>6235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 t="s">
        <v>27</v>
      </c>
      <c r="B16" s="6">
        <f t="shared" ref="B16:E16" si="2">B15+B14</f>
        <v>10864</v>
      </c>
      <c r="C16" s="6">
        <f t="shared" si="2"/>
        <v>12820</v>
      </c>
      <c r="D16" s="6">
        <f t="shared" si="2"/>
        <v>16055</v>
      </c>
      <c r="E16" s="6">
        <f t="shared" si="2"/>
        <v>18345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 t="s">
        <v>28</v>
      </c>
      <c r="B17" s="6">
        <v>53000</v>
      </c>
      <c r="C17" s="6">
        <v>57000</v>
      </c>
      <c r="D17" s="6">
        <v>51000</v>
      </c>
      <c r="E17" s="6">
        <v>65000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 t="s">
        <v>29</v>
      </c>
      <c r="B18" s="6">
        <v>44956</v>
      </c>
      <c r="C18" s="6">
        <v>47536</v>
      </c>
      <c r="D18" s="6">
        <v>55803</v>
      </c>
      <c r="E18" s="6">
        <v>48502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8"/>
      <c r="B19" s="9">
        <f t="shared" ref="B19:E19" si="3">SUM(B16:B18)</f>
        <v>108820</v>
      </c>
      <c r="C19" s="9">
        <f t="shared" si="3"/>
        <v>117356</v>
      </c>
      <c r="D19" s="9">
        <f t="shared" si="3"/>
        <v>122858</v>
      </c>
      <c r="E19" s="9">
        <f t="shared" si="3"/>
        <v>131847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8"/>
      <c r="B20" s="14"/>
      <c r="C20" s="14"/>
      <c r="D20" s="14"/>
      <c r="E20" s="1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2" t="s">
        <v>30</v>
      </c>
      <c r="B21" s="1"/>
      <c r="C21" s="15"/>
      <c r="D21" s="15"/>
      <c r="E21" s="1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6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 t="s">
        <v>32</v>
      </c>
      <c r="B23" s="15">
        <f>B8/('Income Statement'!B7/365)</f>
        <v>48.054575702028686</v>
      </c>
      <c r="C23" s="15">
        <f>C8/('Income Statement'!C7/365)</f>
        <v>53.435497154836774</v>
      </c>
      <c r="D23" s="15">
        <f>D8/('Income Statement'!D7/365)</f>
        <v>57.178034171701931</v>
      </c>
      <c r="E23" s="15">
        <f>E8/('Income Statement'!E7/365)</f>
        <v>58.534290651931691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 t="s">
        <v>33</v>
      </c>
      <c r="B24" s="15">
        <f>'Balance Sheet'!B9/('Income Statement'!B8/365)</f>
        <v>11.981195059530434</v>
      </c>
      <c r="C24" s="15">
        <f>'Balance Sheet'!C9/('Income Statement'!C8/365)</f>
        <v>14.211449306455975</v>
      </c>
      <c r="D24" s="15">
        <f>'Balance Sheet'!D9/('Income Statement'!D8/365)</f>
        <v>13.311961106499755</v>
      </c>
      <c r="E24" s="15">
        <f>'Balance Sheet'!E9/('Income Statement'!E8/365)</f>
        <v>11.653222382610172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 t="s">
        <v>34</v>
      </c>
      <c r="B25" s="15">
        <f>B14/('Income Statement'!B8/365)</f>
        <v>31.572018167656314</v>
      </c>
      <c r="C25" s="15">
        <f>C14/('Income Statement'!C8/365)</f>
        <v>31.347583556430322</v>
      </c>
      <c r="D25" s="15">
        <f>D14/('Income Statement'!D8/365)</f>
        <v>31.391001643148748</v>
      </c>
      <c r="E25" s="15">
        <f>E14/('Income Statement'!E8/365)</f>
        <v>31.276711669638562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 t="s">
        <v>35</v>
      </c>
      <c r="B26" s="15">
        <f>'Income Statement'!B7/'Balance Sheet'!B12</f>
        <v>1.1931446425289469</v>
      </c>
      <c r="C26" s="15">
        <f>'Income Statement'!C7/'Balance Sheet'!C12</f>
        <v>1.1380755990320053</v>
      </c>
      <c r="D26" s="15">
        <f>'Income Statement'!D7/'Balance Sheet'!D12</f>
        <v>1.2352716143840856</v>
      </c>
      <c r="E26" s="15">
        <f>'Income Statement'!E7/'Balance Sheet'!E12</f>
        <v>1.3341828027941478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6" t="s">
        <v>36</v>
      </c>
      <c r="B27" s="17"/>
      <c r="C27" s="17"/>
      <c r="D27" s="17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8" customHeight="1" x14ac:dyDescent="0.3">
      <c r="A28" s="1" t="s">
        <v>37</v>
      </c>
      <c r="B28" s="15">
        <v>2.98</v>
      </c>
      <c r="C28" s="15">
        <f>C17/('Income Statement'!B11+'Income Statement'!B21)</f>
        <v>2.4278047533861487</v>
      </c>
      <c r="D28" s="15">
        <f>D17/('Income Statement'!C11+'Income Statement'!C21)</f>
        <v>2.846776444320402</v>
      </c>
      <c r="E28" s="15">
        <f>E17/('Income Statement'!D11+'Income Statement'!D21)</f>
        <v>3.1553398058252426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 t="s">
        <v>38</v>
      </c>
      <c r="B29" s="10">
        <f t="shared" ref="B29:E29" si="4">B17/B19</f>
        <v>0.48704282301047602</v>
      </c>
      <c r="C29" s="10">
        <f t="shared" si="4"/>
        <v>0.48570162582228432</v>
      </c>
      <c r="D29" s="10">
        <f t="shared" si="4"/>
        <v>0.41511338292988653</v>
      </c>
      <c r="E29" s="10">
        <f t="shared" si="4"/>
        <v>0.49299566922265958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 t="s">
        <v>39</v>
      </c>
      <c r="B30" s="15">
        <f>'Income Statement'!B11/'Income Statement'!B12</f>
        <v>4.3360868539060657</v>
      </c>
      <c r="C30" s="15">
        <f>'Income Statement'!C11/'Income Statement'!C12</f>
        <v>2.0827962320277642</v>
      </c>
      <c r="D30" s="15">
        <f>'Income Statement'!D11/'Income Statement'!D12</f>
        <v>2.3491182233834094</v>
      </c>
      <c r="E30" s="15">
        <f>'Income Statement'!E11/'Income Statement'!E12</f>
        <v>2.4301276595744681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6" t="s">
        <v>40</v>
      </c>
      <c r="B31" s="15"/>
      <c r="C31" s="15"/>
      <c r="D31" s="15"/>
      <c r="E31" s="1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 t="s">
        <v>41</v>
      </c>
      <c r="B32" s="10">
        <f>'Income Statement'!B9/'Income Statement'!B7</f>
        <v>0.23861273279009226</v>
      </c>
      <c r="C32" s="10">
        <f>'Income Statement'!C9/'Income Statement'!C7</f>
        <v>0.19734201856843367</v>
      </c>
      <c r="D32" s="10">
        <f>'Income Statement'!D9/'Income Statement'!D7</f>
        <v>0.22203699188866852</v>
      </c>
      <c r="E32" s="10">
        <f>'Income Statement'!E9/'Income Statement'!E7</f>
        <v>0.19660276962957909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 t="s">
        <v>42</v>
      </c>
      <c r="B33" s="10">
        <f>'Income Statement'!B15/'Income Statement'!B7</f>
        <v>7.8967636593293186E-2</v>
      </c>
      <c r="C33" s="10">
        <f>'Income Statement'!C15/'Income Statement'!C7</f>
        <v>1.6951182988918838E-2</v>
      </c>
      <c r="D33" s="10">
        <f>'Income Statement'!D15/'Income Statement'!D7</f>
        <v>2.6027424339265828E-2</v>
      </c>
      <c r="E33" s="10">
        <f>'Income Statement'!E15/'Income Statement'!E7</f>
        <v>1.2461059190031152E-2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 t="s">
        <v>43</v>
      </c>
      <c r="B34" s="10">
        <f>'Income Statement'!B15/'Balance Sheet'!B12</f>
        <v>9.4219812534460573E-2</v>
      </c>
      <c r="C34" s="10">
        <f>'Income Statement'!C15/'Balance Sheet'!C12</f>
        <v>1.9291727734414944E-2</v>
      </c>
      <c r="D34" s="10">
        <f>'Income Statement'!D15/'Balance Sheet'!D12</f>
        <v>3.2150938481824543E-2</v>
      </c>
      <c r="E34" s="10">
        <f>'Income Statement'!E15/'Balance Sheet'!E12</f>
        <v>1.6625330875939537E-2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 t="s">
        <v>44</v>
      </c>
      <c r="B35" s="10">
        <f>'Income Statement'!B15/'Balance Sheet'!B18</f>
        <v>0.22806744372275115</v>
      </c>
      <c r="C35" s="10">
        <f>'Income Statement'!C15/'Balance Sheet'!C18</f>
        <v>4.7627061595422418E-2</v>
      </c>
      <c r="D35" s="10">
        <f>'Income Statement'!D15/'Balance Sheet'!D18</f>
        <v>7.0784724835582319E-2</v>
      </c>
      <c r="E35" s="10">
        <f>'Income Statement'!E15/'Balance Sheet'!E18</f>
        <v>4.5194012618036371E-2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I2" sqref="I2"/>
    </sheetView>
  </sheetViews>
  <sheetFormatPr defaultColWidth="12.625" defaultRowHeight="15" customHeight="1" x14ac:dyDescent="0.2"/>
  <cols>
    <col min="1" max="1" width="35.125" customWidth="1"/>
    <col min="2" max="6" width="10" customWidth="1"/>
    <col min="7" max="7" width="16.5" customWidth="1"/>
    <col min="8" max="8" width="13.5" customWidth="1"/>
    <col min="9" max="9" width="12" customWidth="1"/>
    <col min="10" max="26" width="8" customWidth="1"/>
  </cols>
  <sheetData>
    <row r="1" spans="1:26" ht="12.75" customHeight="1" x14ac:dyDescent="0.3">
      <c r="A1" s="12"/>
      <c r="B1" s="4">
        <v>2015</v>
      </c>
      <c r="C1" s="4">
        <v>2016</v>
      </c>
      <c r="D1" s="4">
        <v>2017</v>
      </c>
      <c r="E1" s="4">
        <v>2018</v>
      </c>
      <c r="F1" s="4" t="s">
        <v>45</v>
      </c>
      <c r="G1" s="12"/>
      <c r="H1" s="18" t="s">
        <v>46</v>
      </c>
      <c r="I1" s="19" t="s">
        <v>47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2.75" customHeight="1" x14ac:dyDescent="0.3">
      <c r="A2" s="12"/>
      <c r="B2" s="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2.75" customHeight="1" x14ac:dyDescent="0.3">
      <c r="A3" s="1" t="str">
        <f>'Income Statement'!A18</f>
        <v>Phones sold (in thousands)</v>
      </c>
      <c r="B3" s="6">
        <f>'Income Statement'!B18</f>
        <v>1734</v>
      </c>
      <c r="C3" s="6">
        <f>'Income Statement'!C18</f>
        <v>1862</v>
      </c>
      <c r="D3" s="6">
        <f>'Income Statement'!D18</f>
        <v>1909</v>
      </c>
      <c r="E3" s="6">
        <f>'Income Statement'!E18</f>
        <v>2325</v>
      </c>
      <c r="F3" s="6">
        <f ca="1">(1+$I$3)*E3</f>
        <v>2394.75</v>
      </c>
      <c r="G3" s="6"/>
      <c r="H3" s="20" t="s">
        <v>48</v>
      </c>
      <c r="I3" s="21">
        <f ca="1">INDIRECT(CONCATENATE(I1,"!","B3"))</f>
        <v>0.03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 customHeight="1" x14ac:dyDescent="0.3">
      <c r="A4" s="1" t="str">
        <f>'Income Statement'!A19</f>
        <v>Average price per Phone (in dollars)</v>
      </c>
      <c r="B4" s="15">
        <f>'Income Statement'!B19</f>
        <v>74.877739331026532</v>
      </c>
      <c r="C4" s="15">
        <f>'Income Statement'!C19</f>
        <v>71.729323308270679</v>
      </c>
      <c r="D4" s="15">
        <f>'Income Statement'!D19</f>
        <v>79.498690413829223</v>
      </c>
      <c r="E4" s="15">
        <f>'Income Statement'!E19</f>
        <v>75.659354838709675</v>
      </c>
      <c r="F4" s="15"/>
      <c r="G4" s="15"/>
      <c r="H4" s="20" t="s">
        <v>49</v>
      </c>
      <c r="I4" s="21">
        <f ca="1">INDIRECT(CONCATENATE(I1,"!","B4"))</f>
        <v>0.04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2.75" customHeight="1" x14ac:dyDescent="0.3">
      <c r="A5" s="1" t="str">
        <f>'Income Statement'!A20</f>
        <v>Average cost per Phone (in dollars)</v>
      </c>
      <c r="B5" s="15">
        <f>'Income Statement'!B20</f>
        <v>57.010957324106116</v>
      </c>
      <c r="C5" s="15">
        <f>'Income Statement'!C20</f>
        <v>57.574113856068742</v>
      </c>
      <c r="D5" s="15">
        <f>'Income Statement'!D20</f>
        <v>61.847040335254057</v>
      </c>
      <c r="E5" s="15">
        <f>'Income Statement'!E20</f>
        <v>60.784516129032255</v>
      </c>
      <c r="F5" s="15"/>
      <c r="G5" s="15"/>
      <c r="H5" s="20" t="s">
        <v>50</v>
      </c>
      <c r="I5" s="21">
        <f ca="1">INDIRECT(CONCATENATE(I1,"!","B5"))</f>
        <v>3.5000000000000003E-2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5"/>
      <c r="C6" s="15"/>
      <c r="D6" s="15"/>
      <c r="E6" s="15"/>
      <c r="F6" s="15"/>
      <c r="G6" s="15"/>
      <c r="H6" s="20" t="s">
        <v>51</v>
      </c>
      <c r="I6" s="21">
        <f ca="1">INDIRECT(CONCATENATE(I1,"!","B6"))</f>
        <v>0.11162994506563531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.75" customHeight="1" x14ac:dyDescent="0.3">
      <c r="A7" s="2" t="s">
        <v>52</v>
      </c>
      <c r="B7" s="15"/>
      <c r="C7" s="15"/>
      <c r="D7" s="15"/>
      <c r="E7" s="15"/>
      <c r="F7" s="15"/>
      <c r="G7" s="15"/>
      <c r="H7" s="20" t="s">
        <v>53</v>
      </c>
      <c r="I7" s="21">
        <f ca="1">INDIRECT(CONCATENATE(I1,"!","B7"))</f>
        <v>9.8615044247787609E-2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.75" customHeight="1" x14ac:dyDescent="0.3">
      <c r="A8" s="1" t="str">
        <f>'Income Statement'!A7</f>
        <v>Revenue</v>
      </c>
      <c r="B8" s="6">
        <f>'Income Statement'!B7</f>
        <v>129838</v>
      </c>
      <c r="C8" s="6">
        <f>'Income Statement'!C7</f>
        <v>133560</v>
      </c>
      <c r="D8" s="6">
        <f>'Income Statement'!D7</f>
        <v>151763</v>
      </c>
      <c r="E8" s="6">
        <f>'Income Statement'!E7</f>
        <v>175908</v>
      </c>
      <c r="F8" s="6"/>
      <c r="G8" s="6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2.75" customHeight="1" x14ac:dyDescent="0.3">
      <c r="A9" s="1" t="str">
        <f>'Income Statement'!A8</f>
        <v>Cost of goods sold</v>
      </c>
      <c r="B9" s="7">
        <f>'Income Statement'!B8</f>
        <v>98857</v>
      </c>
      <c r="C9" s="7">
        <f>'Income Statement'!C8</f>
        <v>107203</v>
      </c>
      <c r="D9" s="7">
        <f>'Income Statement'!D8</f>
        <v>118066</v>
      </c>
      <c r="E9" s="7">
        <f>'Income Statement'!E8</f>
        <v>141324</v>
      </c>
      <c r="F9" s="7"/>
      <c r="G9" s="6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3">
      <c r="A10" s="1" t="str">
        <f>'Income Statement'!A9</f>
        <v>Gross margin</v>
      </c>
      <c r="B10" s="6">
        <f t="shared" ref="B10:E10" si="0">B8-B9</f>
        <v>30981</v>
      </c>
      <c r="C10" s="6">
        <f t="shared" si="0"/>
        <v>26357</v>
      </c>
      <c r="D10" s="6">
        <f t="shared" si="0"/>
        <v>33697</v>
      </c>
      <c r="E10" s="6">
        <f t="shared" si="0"/>
        <v>34584</v>
      </c>
      <c r="F10" s="6"/>
      <c r="G10" s="6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 customHeight="1" x14ac:dyDescent="0.3">
      <c r="A11" s="1" t="str">
        <f>'Income Statement'!A10</f>
        <v>General and administrative</v>
      </c>
      <c r="B11" s="7">
        <f>'Income Statement'!B10</f>
        <v>12609</v>
      </c>
      <c r="C11" s="7">
        <f>'Income Statement'!C10</f>
        <v>13754</v>
      </c>
      <c r="D11" s="7">
        <f>'Income Statement'!D10</f>
        <v>19311</v>
      </c>
      <c r="E11" s="7">
        <f>'Income Statement'!E10</f>
        <v>20307</v>
      </c>
      <c r="F11" s="7"/>
      <c r="G11" s="6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customHeight="1" x14ac:dyDescent="0.3">
      <c r="A12" s="1" t="str">
        <f>'Income Statement'!A11</f>
        <v>Earnings before interest and taxes</v>
      </c>
      <c r="B12" s="6">
        <f t="shared" ref="B12:E12" si="1">B10-B11</f>
        <v>18372</v>
      </c>
      <c r="C12" s="6">
        <f t="shared" si="1"/>
        <v>12603</v>
      </c>
      <c r="D12" s="6">
        <f t="shared" si="1"/>
        <v>14386</v>
      </c>
      <c r="E12" s="6">
        <f t="shared" si="1"/>
        <v>14277</v>
      </c>
      <c r="F12" s="6"/>
      <c r="G12" s="6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 customHeight="1" x14ac:dyDescent="0.3">
      <c r="A13" s="1" t="str">
        <f>'Income Statement'!A12</f>
        <v>Interest</v>
      </c>
      <c r="B13" s="7">
        <f>'Income Statement'!B12</f>
        <v>4237</v>
      </c>
      <c r="C13" s="7">
        <f>'Income Statement'!C12</f>
        <v>6051</v>
      </c>
      <c r="D13" s="7">
        <f>'Income Statement'!D12</f>
        <v>6124</v>
      </c>
      <c r="E13" s="7">
        <f>'Income Statement'!E12</f>
        <v>5875</v>
      </c>
      <c r="F13" s="7"/>
      <c r="G13" s="6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 customHeight="1" x14ac:dyDescent="0.3">
      <c r="A14" s="1"/>
      <c r="B14" s="6">
        <f t="shared" ref="B14:E14" si="2">B12-B13</f>
        <v>14135</v>
      </c>
      <c r="C14" s="6">
        <f t="shared" si="2"/>
        <v>6552</v>
      </c>
      <c r="D14" s="6">
        <f t="shared" si="2"/>
        <v>8262</v>
      </c>
      <c r="E14" s="6">
        <f t="shared" si="2"/>
        <v>8402</v>
      </c>
      <c r="F14" s="6"/>
      <c r="G14" s="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 customHeight="1" x14ac:dyDescent="0.3">
      <c r="A15" s="1" t="str">
        <f>'Income Statement'!A14</f>
        <v>Tax</v>
      </c>
      <c r="B15" s="6">
        <f>'Income Statement'!B14</f>
        <v>3882</v>
      </c>
      <c r="C15" s="6">
        <f>'Income Statement'!C14</f>
        <v>4288</v>
      </c>
      <c r="D15" s="6">
        <f>'Income Statement'!D14</f>
        <v>4312</v>
      </c>
      <c r="E15" s="6">
        <f>'Income Statement'!E14</f>
        <v>6210</v>
      </c>
      <c r="F15" s="6"/>
      <c r="G15" s="6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 x14ac:dyDescent="0.3">
      <c r="A16" s="1" t="str">
        <f>'Income Statement'!A15</f>
        <v>Net income</v>
      </c>
      <c r="B16" s="9">
        <f t="shared" ref="B16:E16" si="3">B14-B15</f>
        <v>10253</v>
      </c>
      <c r="C16" s="9">
        <f t="shared" si="3"/>
        <v>2264</v>
      </c>
      <c r="D16" s="9">
        <f t="shared" si="3"/>
        <v>3950</v>
      </c>
      <c r="E16" s="9">
        <f t="shared" si="3"/>
        <v>2192</v>
      </c>
      <c r="F16" s="9"/>
      <c r="G16" s="6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3">
      <c r="A18" s="2" t="s">
        <v>19</v>
      </c>
      <c r="B18" s="1"/>
      <c r="C18" s="1"/>
      <c r="D18" s="1"/>
      <c r="E18" s="1"/>
      <c r="F18" s="1"/>
      <c r="G18" s="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3">
      <c r="A19" s="1" t="str">
        <f>'Balance Sheet'!A7</f>
        <v>Cash</v>
      </c>
      <c r="B19" s="6">
        <f>'Balance Sheet'!B7</f>
        <v>2567</v>
      </c>
      <c r="C19" s="6">
        <f>'Balance Sheet'!C7</f>
        <v>3224</v>
      </c>
      <c r="D19" s="6">
        <f>'Balance Sheet'!D7</f>
        <v>3163</v>
      </c>
      <c r="E19" s="6">
        <f>'Balance Sheet'!E7</f>
        <v>4060</v>
      </c>
      <c r="F19" s="6"/>
      <c r="G19" s="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3">
      <c r="A20" s="1" t="str">
        <f>'Balance Sheet'!A8</f>
        <v>Accounts receivable</v>
      </c>
      <c r="B20" s="6">
        <f>'Balance Sheet'!B8</f>
        <v>17094</v>
      </c>
      <c r="C20" s="6">
        <f>'Balance Sheet'!C8</f>
        <v>19553</v>
      </c>
      <c r="D20" s="6">
        <f>'Balance Sheet'!D8</f>
        <v>23774</v>
      </c>
      <c r="E20" s="6">
        <f>'Balance Sheet'!E8</f>
        <v>28210</v>
      </c>
      <c r="F20" s="6"/>
      <c r="G20" s="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3">
      <c r="A21" s="1" t="str">
        <f>'Balance Sheet'!A9</f>
        <v>Inventory</v>
      </c>
      <c r="B21" s="7">
        <f>'Balance Sheet'!B9</f>
        <v>3245</v>
      </c>
      <c r="C21" s="7">
        <f>'Balance Sheet'!C9</f>
        <v>4174</v>
      </c>
      <c r="D21" s="7">
        <f>'Balance Sheet'!D9</f>
        <v>4306</v>
      </c>
      <c r="E21" s="7">
        <f>'Balance Sheet'!E9</f>
        <v>4512</v>
      </c>
      <c r="F21" s="7"/>
      <c r="G21" s="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3">
      <c r="A22" s="1" t="str">
        <f>'Balance Sheet'!A10</f>
        <v xml:space="preserve">  Current assets</v>
      </c>
      <c r="B22" s="6">
        <f t="shared" ref="B22:E22" si="4">SUM(B19:B21)</f>
        <v>22906</v>
      </c>
      <c r="C22" s="6">
        <f t="shared" si="4"/>
        <v>26951</v>
      </c>
      <c r="D22" s="6">
        <f t="shared" si="4"/>
        <v>31243</v>
      </c>
      <c r="E22" s="6">
        <f t="shared" si="4"/>
        <v>36782</v>
      </c>
      <c r="F22" s="6"/>
      <c r="G22" s="6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3">
      <c r="A23" s="1" t="str">
        <f>'Balance Sheet'!A11</f>
        <v>Plant and equipment</v>
      </c>
      <c r="B23" s="6">
        <f>'Balance Sheet'!B11</f>
        <v>85914</v>
      </c>
      <c r="C23" s="6">
        <f>'Balance Sheet'!C11</f>
        <v>90405</v>
      </c>
      <c r="D23" s="6">
        <f>'Balance Sheet'!D11</f>
        <v>91615</v>
      </c>
      <c r="E23" s="6">
        <f>'Balance Sheet'!E11</f>
        <v>95065</v>
      </c>
      <c r="F23" s="6"/>
      <c r="G23" s="6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3">
      <c r="A24" s="1"/>
      <c r="B24" s="9">
        <f t="shared" ref="B24:E24" si="5">B22+B23</f>
        <v>108820</v>
      </c>
      <c r="C24" s="9">
        <f t="shared" si="5"/>
        <v>117356</v>
      </c>
      <c r="D24" s="9">
        <f t="shared" si="5"/>
        <v>122858</v>
      </c>
      <c r="E24" s="9">
        <f t="shared" si="5"/>
        <v>131847</v>
      </c>
      <c r="F24" s="9"/>
      <c r="G24" s="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 x14ac:dyDescent="0.3">
      <c r="A25" s="1"/>
      <c r="B25" s="6"/>
      <c r="C25" s="6"/>
      <c r="D25" s="6"/>
      <c r="E25" s="6"/>
      <c r="F25" s="6"/>
      <c r="G25" s="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 x14ac:dyDescent="0.3">
      <c r="A26" s="1" t="str">
        <f>'Balance Sheet'!A14</f>
        <v>Accounts payable</v>
      </c>
      <c r="B26" s="6">
        <f>'Balance Sheet'!B14</f>
        <v>8551</v>
      </c>
      <c r="C26" s="6">
        <f>'Balance Sheet'!C14</f>
        <v>9207</v>
      </c>
      <c r="D26" s="6">
        <f>'Balance Sheet'!D14</f>
        <v>10154</v>
      </c>
      <c r="E26" s="6">
        <f>'Balance Sheet'!E14</f>
        <v>12110</v>
      </c>
      <c r="F26" s="6"/>
      <c r="G26" s="6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 x14ac:dyDescent="0.3">
      <c r="A27" s="1" t="str">
        <f>'Balance Sheet'!A15</f>
        <v>Other accrued expenses</v>
      </c>
      <c r="B27" s="7">
        <f>'Balance Sheet'!B15</f>
        <v>2313</v>
      </c>
      <c r="C27" s="7">
        <f>'Balance Sheet'!C15</f>
        <v>3613</v>
      </c>
      <c r="D27" s="7">
        <f>'Balance Sheet'!D15</f>
        <v>5901</v>
      </c>
      <c r="E27" s="7">
        <f>'Balance Sheet'!E15</f>
        <v>6235</v>
      </c>
      <c r="F27" s="7"/>
      <c r="G27" s="6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 x14ac:dyDescent="0.3">
      <c r="A28" s="1" t="str">
        <f>'Balance Sheet'!A16</f>
        <v xml:space="preserve">  Current liabilities</v>
      </c>
      <c r="B28" s="6">
        <f t="shared" ref="B28:E28" si="6">SUM(B26:B27)</f>
        <v>10864</v>
      </c>
      <c r="C28" s="6">
        <f t="shared" si="6"/>
        <v>12820</v>
      </c>
      <c r="D28" s="6">
        <f t="shared" si="6"/>
        <v>16055</v>
      </c>
      <c r="E28" s="6">
        <f t="shared" si="6"/>
        <v>18345</v>
      </c>
      <c r="F28" s="6"/>
      <c r="G28" s="6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 x14ac:dyDescent="0.3">
      <c r="A29" s="1" t="str">
        <f>'Balance Sheet'!A17</f>
        <v>Long-term debt</v>
      </c>
      <c r="B29" s="6">
        <f>'Balance Sheet'!B17</f>
        <v>53000</v>
      </c>
      <c r="C29" s="6">
        <f>'Balance Sheet'!C17</f>
        <v>57000</v>
      </c>
      <c r="D29" s="6">
        <f>'Balance Sheet'!D17</f>
        <v>51000</v>
      </c>
      <c r="E29" s="6">
        <f>'Balance Sheet'!E17</f>
        <v>65000</v>
      </c>
      <c r="F29" s="6"/>
      <c r="G29" s="6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 x14ac:dyDescent="0.3">
      <c r="A30" s="1" t="str">
        <f>'Balance Sheet'!A18</f>
        <v>Owners' equity</v>
      </c>
      <c r="B30" s="6">
        <f>'Balance Sheet'!B18</f>
        <v>44956</v>
      </c>
      <c r="C30" s="6">
        <f>'Balance Sheet'!C18</f>
        <v>47536</v>
      </c>
      <c r="D30" s="6">
        <f>'Balance Sheet'!D18</f>
        <v>55803</v>
      </c>
      <c r="E30" s="6">
        <f>'Balance Sheet'!E18</f>
        <v>48502</v>
      </c>
      <c r="F30" s="6"/>
      <c r="G30" s="6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3">
      <c r="A31" s="1"/>
      <c r="B31" s="9">
        <f t="shared" ref="B31:E31" si="7">SUM(B28:B30)</f>
        <v>108820</v>
      </c>
      <c r="C31" s="9">
        <f t="shared" si="7"/>
        <v>117356</v>
      </c>
      <c r="D31" s="9">
        <f t="shared" si="7"/>
        <v>122858</v>
      </c>
      <c r="E31" s="9">
        <f t="shared" si="7"/>
        <v>131847</v>
      </c>
      <c r="F31" s="9"/>
      <c r="G31" s="6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 x14ac:dyDescent="0.3">
      <c r="A32" s="1"/>
      <c r="B32" s="1"/>
      <c r="C32" s="15"/>
      <c r="D32" s="15"/>
      <c r="E32" s="15"/>
      <c r="F32" s="15"/>
      <c r="G32" s="15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 x14ac:dyDescent="0.3">
      <c r="A33" s="2" t="s">
        <v>30</v>
      </c>
      <c r="B33" s="1"/>
      <c r="C33" s="15"/>
      <c r="D33" s="15"/>
      <c r="E33" s="15"/>
      <c r="F33" s="15"/>
      <c r="G33" s="15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 x14ac:dyDescent="0.3">
      <c r="A34" s="16" t="str">
        <f>'Balance Sheet'!A31</f>
        <v>Profitability Ratios</v>
      </c>
      <c r="B34" s="15"/>
      <c r="C34" s="15"/>
      <c r="D34" s="15"/>
      <c r="E34" s="15"/>
      <c r="F34" s="15"/>
      <c r="G34" s="15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3">
      <c r="A35" s="1" t="str">
        <f>'Balance Sheet'!A32</f>
        <v xml:space="preserve"> Gross margin</v>
      </c>
      <c r="B35" s="10">
        <f t="shared" ref="B35:E35" si="8">B10/B8</f>
        <v>0.23861273279009226</v>
      </c>
      <c r="C35" s="10">
        <f t="shared" si="8"/>
        <v>0.19734201856843367</v>
      </c>
      <c r="D35" s="10">
        <f t="shared" si="8"/>
        <v>0.22203699188866852</v>
      </c>
      <c r="E35" s="10">
        <f t="shared" si="8"/>
        <v>0.19660276962957909</v>
      </c>
      <c r="F35" s="10"/>
      <c r="G35" s="10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customHeight="1" x14ac:dyDescent="0.3">
      <c r="A36" s="1" t="str">
        <f>'Balance Sheet'!A33</f>
        <v xml:space="preserve">  Net margin</v>
      </c>
      <c r="B36" s="10">
        <f t="shared" ref="B36:E36" si="9">B16/B8</f>
        <v>7.8967636593293186E-2</v>
      </c>
      <c r="C36" s="10">
        <f t="shared" si="9"/>
        <v>1.6951182988918838E-2</v>
      </c>
      <c r="D36" s="10">
        <f t="shared" si="9"/>
        <v>2.6027424339265828E-2</v>
      </c>
      <c r="E36" s="10">
        <f t="shared" si="9"/>
        <v>1.2461059190031152E-2</v>
      </c>
      <c r="F36" s="10"/>
      <c r="G36" s="10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 x14ac:dyDescent="0.3">
      <c r="A37" s="1" t="str">
        <f>'Balance Sheet'!A34</f>
        <v xml:space="preserve">  ROA</v>
      </c>
      <c r="B37" s="10">
        <f t="shared" ref="B37:E37" si="10">B16/B24</f>
        <v>9.4219812534460573E-2</v>
      </c>
      <c r="C37" s="10">
        <f t="shared" si="10"/>
        <v>1.9291727734414944E-2</v>
      </c>
      <c r="D37" s="10">
        <f t="shared" si="10"/>
        <v>3.2150938481824543E-2</v>
      </c>
      <c r="E37" s="10">
        <f t="shared" si="10"/>
        <v>1.6625330875939537E-2</v>
      </c>
      <c r="F37" s="10"/>
      <c r="G37" s="10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customHeight="1" x14ac:dyDescent="0.3">
      <c r="A38" s="1" t="str">
        <f>'Balance Sheet'!A35</f>
        <v xml:space="preserve">  ROE</v>
      </c>
      <c r="B38" s="10">
        <f t="shared" ref="B38:E38" si="11">B16/B30</f>
        <v>0.22806744372275115</v>
      </c>
      <c r="C38" s="10">
        <f t="shared" si="11"/>
        <v>4.7627061595422418E-2</v>
      </c>
      <c r="D38" s="10">
        <f t="shared" si="11"/>
        <v>7.0784724835582319E-2</v>
      </c>
      <c r="E38" s="10">
        <f t="shared" si="11"/>
        <v>4.5194012618036371E-2</v>
      </c>
      <c r="F38" s="10"/>
      <c r="G38" s="10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customHeight="1" x14ac:dyDescent="0.3">
      <c r="A39" s="16" t="str">
        <f>'Balance Sheet'!A22</f>
        <v>Asset Ratios</v>
      </c>
      <c r="B39" s="1"/>
      <c r="C39" s="15"/>
      <c r="D39" s="15"/>
      <c r="E39" s="15"/>
      <c r="F39" s="15"/>
      <c r="G39" s="15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customHeight="1" x14ac:dyDescent="0.3">
      <c r="A40" s="1" t="str">
        <f>'Balance Sheet'!A23</f>
        <v xml:space="preserve">  Days in receivables</v>
      </c>
      <c r="B40" s="15">
        <f t="shared" ref="B40:E40" si="12">B20/(B8/365)</f>
        <v>48.054575702028686</v>
      </c>
      <c r="C40" s="15">
        <f t="shared" si="12"/>
        <v>53.435497154836774</v>
      </c>
      <c r="D40" s="15">
        <f t="shared" si="12"/>
        <v>57.178034171701931</v>
      </c>
      <c r="E40" s="15">
        <f t="shared" si="12"/>
        <v>58.534290651931691</v>
      </c>
      <c r="F40" s="15"/>
      <c r="G40" s="15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customHeight="1" x14ac:dyDescent="0.3">
      <c r="A41" s="1" t="str">
        <f>'Balance Sheet'!A24</f>
        <v xml:space="preserve">  Days in inventory</v>
      </c>
      <c r="B41" s="15">
        <f t="shared" ref="B41:E41" si="13">B21/(B9/365)</f>
        <v>11.981195059530434</v>
      </c>
      <c r="C41" s="15">
        <f t="shared" si="13"/>
        <v>14.211449306455975</v>
      </c>
      <c r="D41" s="15">
        <f t="shared" si="13"/>
        <v>13.311961106499755</v>
      </c>
      <c r="E41" s="15">
        <f t="shared" si="13"/>
        <v>11.653222382610172</v>
      </c>
      <c r="F41" s="15"/>
      <c r="G41" s="1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customHeight="1" x14ac:dyDescent="0.3">
      <c r="A42" s="1" t="str">
        <f>'Balance Sheet'!A25</f>
        <v xml:space="preserve">  Days in payables</v>
      </c>
      <c r="B42" s="15">
        <f t="shared" ref="B42:E42" si="14">B26/(B9/365)</f>
        <v>31.572018167656314</v>
      </c>
      <c r="C42" s="15">
        <f t="shared" si="14"/>
        <v>31.347583556430322</v>
      </c>
      <c r="D42" s="15">
        <f t="shared" si="14"/>
        <v>31.391001643148748</v>
      </c>
      <c r="E42" s="15">
        <f t="shared" si="14"/>
        <v>31.276711669638562</v>
      </c>
      <c r="F42" s="15"/>
      <c r="G42" s="15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customHeight="1" x14ac:dyDescent="0.3">
      <c r="A43" s="1" t="str">
        <f>'Balance Sheet'!A26</f>
        <v xml:space="preserve">  Total asset turnover</v>
      </c>
      <c r="B43" s="15">
        <f t="shared" ref="B43:E43" si="15">B8/B24</f>
        <v>1.1931446425289469</v>
      </c>
      <c r="C43" s="15">
        <f t="shared" si="15"/>
        <v>1.1380755990320053</v>
      </c>
      <c r="D43" s="15">
        <f t="shared" si="15"/>
        <v>1.2352716143840856</v>
      </c>
      <c r="E43" s="15">
        <f t="shared" si="15"/>
        <v>1.3341828027941478</v>
      </c>
      <c r="F43" s="15"/>
      <c r="G43" s="15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customHeight="1" x14ac:dyDescent="0.3">
      <c r="A44" s="1" t="s">
        <v>55</v>
      </c>
      <c r="B44" s="15">
        <f t="shared" ref="B44:E44" si="16">B8/B23</f>
        <v>1.5112554414879997</v>
      </c>
      <c r="C44" s="15">
        <f t="shared" si="16"/>
        <v>1.4773519163763067</v>
      </c>
      <c r="D44" s="15">
        <f t="shared" si="16"/>
        <v>1.6565300442067348</v>
      </c>
      <c r="E44" s="15">
        <f t="shared" si="16"/>
        <v>1.8503970967232946</v>
      </c>
      <c r="F44" s="15"/>
      <c r="G44" s="15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customHeight="1" x14ac:dyDescent="0.3">
      <c r="A45" s="16" t="str">
        <f>'Balance Sheet'!A27</f>
        <v>Leverage Ratios</v>
      </c>
      <c r="B45" s="15"/>
      <c r="C45" s="15"/>
      <c r="D45" s="15"/>
      <c r="E45" s="15"/>
      <c r="F45" s="15"/>
      <c r="G45" s="15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 x14ac:dyDescent="0.3">
      <c r="A46" s="1" t="str">
        <f>'Balance Sheet'!A28</f>
        <v xml:space="preserve">  Debt to EBITDA (TTM)</v>
      </c>
      <c r="B46" s="15">
        <f>'Balance Sheet'!B28</f>
        <v>2.98</v>
      </c>
      <c r="C46" s="15">
        <f>C29/('Income Statement'!B11+'Income Statement'!B21)</f>
        <v>2.4278047533861487</v>
      </c>
      <c r="D46" s="15">
        <f>D29/('Income Statement'!C11+'Income Statement'!C21)</f>
        <v>2.846776444320402</v>
      </c>
      <c r="E46" s="15">
        <f>E29/('Income Statement'!D11+'Income Statement'!D21)</f>
        <v>3.1553398058252426</v>
      </c>
      <c r="F46" s="15"/>
      <c r="G46" s="15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customHeight="1" x14ac:dyDescent="0.3">
      <c r="A47" s="1" t="str">
        <f>'Balance Sheet'!A29</f>
        <v xml:space="preserve">  Debt to Book Value</v>
      </c>
      <c r="B47" s="22">
        <f t="shared" ref="B47:E47" si="17">B29/B31</f>
        <v>0.48704282301047602</v>
      </c>
      <c r="C47" s="22">
        <f t="shared" si="17"/>
        <v>0.48570162582228432</v>
      </c>
      <c r="D47" s="22">
        <f t="shared" si="17"/>
        <v>0.41511338292988653</v>
      </c>
      <c r="E47" s="22">
        <f t="shared" si="17"/>
        <v>0.49299566922265958</v>
      </c>
      <c r="F47" s="22"/>
      <c r="G47" s="2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customHeight="1" x14ac:dyDescent="0.3">
      <c r="A48" s="1" t="str">
        <f>'Balance Sheet'!A30</f>
        <v xml:space="preserve">  Times Interest Earned</v>
      </c>
      <c r="B48" s="15">
        <f t="shared" ref="B48:E48" si="18">B12/B13</f>
        <v>4.3360868539060657</v>
      </c>
      <c r="C48" s="15">
        <f t="shared" si="18"/>
        <v>2.0827962320277642</v>
      </c>
      <c r="D48" s="15">
        <f t="shared" si="18"/>
        <v>2.3491182233834094</v>
      </c>
      <c r="E48" s="23">
        <f t="shared" si="18"/>
        <v>2.4301276595744681</v>
      </c>
      <c r="F48" s="15"/>
      <c r="G48" s="15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7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7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7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2.625" defaultRowHeight="15" customHeight="1" x14ac:dyDescent="0.2"/>
  <cols>
    <col min="1" max="1" width="12.625" customWidth="1"/>
    <col min="2" max="26" width="7.625" customWidth="1"/>
  </cols>
  <sheetData>
    <row r="1" spans="1:2" ht="14.25" customHeight="1" x14ac:dyDescent="0.3">
      <c r="A1" s="18" t="s">
        <v>54</v>
      </c>
    </row>
    <row r="2" spans="1:2" ht="14.25" customHeight="1" x14ac:dyDescent="0.2">
      <c r="A2" s="12"/>
    </row>
    <row r="3" spans="1:2" ht="14.25" customHeight="1" x14ac:dyDescent="0.25">
      <c r="A3" s="20" t="s">
        <v>48</v>
      </c>
      <c r="B3" s="21">
        <v>0.05</v>
      </c>
    </row>
    <row r="4" spans="1:2" ht="14.25" customHeight="1" x14ac:dyDescent="0.25">
      <c r="A4" s="20" t="s">
        <v>49</v>
      </c>
      <c r="B4" s="21">
        <v>0.06</v>
      </c>
    </row>
    <row r="5" spans="1:2" ht="14.25" customHeight="1" x14ac:dyDescent="0.25">
      <c r="A5" s="20" t="s">
        <v>50</v>
      </c>
      <c r="B5" s="21">
        <v>0.03</v>
      </c>
    </row>
    <row r="6" spans="1:2" ht="14.25" customHeight="1" x14ac:dyDescent="0.25">
      <c r="A6" s="20" t="s">
        <v>51</v>
      </c>
      <c r="B6" s="21">
        <f>AVERAGE(Forecast!B11:E11)/AVERAGE(Forecast!B8:E8)</f>
        <v>0.11162994506563531</v>
      </c>
    </row>
    <row r="7" spans="1:2" ht="14.25" customHeight="1" x14ac:dyDescent="0.25">
      <c r="A7" s="20" t="s">
        <v>53</v>
      </c>
      <c r="B7" s="21">
        <f>AVERAGE(Forecast!B13:E13)/AVERAGE(Forecast!B29:E29)</f>
        <v>9.8615044247787609E-2</v>
      </c>
    </row>
    <row r="8" spans="1:2" ht="14.25" customHeight="1" x14ac:dyDescent="0.2"/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2.625" defaultRowHeight="15" customHeight="1" x14ac:dyDescent="0.2"/>
  <cols>
    <col min="1" max="1" width="13.5" customWidth="1"/>
    <col min="2" max="26" width="7.625" customWidth="1"/>
  </cols>
  <sheetData>
    <row r="1" spans="1:2" ht="14.25" customHeight="1" x14ac:dyDescent="0.3">
      <c r="A1" s="18" t="s">
        <v>54</v>
      </c>
    </row>
    <row r="2" spans="1:2" ht="14.25" customHeight="1" x14ac:dyDescent="0.2">
      <c r="A2" s="12"/>
    </row>
    <row r="3" spans="1:2" ht="14.25" customHeight="1" x14ac:dyDescent="0.25">
      <c r="A3" s="20" t="s">
        <v>48</v>
      </c>
      <c r="B3" s="21">
        <v>0.03</v>
      </c>
    </row>
    <row r="4" spans="1:2" ht="14.25" customHeight="1" x14ac:dyDescent="0.25">
      <c r="A4" s="20" t="s">
        <v>49</v>
      </c>
      <c r="B4" s="21">
        <v>0.04</v>
      </c>
    </row>
    <row r="5" spans="1:2" ht="14.25" customHeight="1" x14ac:dyDescent="0.25">
      <c r="A5" s="20" t="s">
        <v>50</v>
      </c>
      <c r="B5" s="21">
        <v>3.5000000000000003E-2</v>
      </c>
    </row>
    <row r="6" spans="1:2" ht="14.25" customHeight="1" x14ac:dyDescent="0.25">
      <c r="A6" s="20" t="s">
        <v>51</v>
      </c>
      <c r="B6" s="21">
        <f>AVERAGE(Forecast!B11:E11)/AVERAGE(Forecast!B8:E8)</f>
        <v>0.11162994506563531</v>
      </c>
    </row>
    <row r="7" spans="1:2" ht="14.25" customHeight="1" x14ac:dyDescent="0.25">
      <c r="A7" s="20" t="s">
        <v>53</v>
      </c>
      <c r="B7" s="21">
        <f>AVERAGE(Forecast!B13:E13)/AVERAGE(Forecast!B29:E29)</f>
        <v>9.8615044247787609E-2</v>
      </c>
    </row>
    <row r="8" spans="1:2" ht="14.25" customHeight="1" x14ac:dyDescent="0.2"/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Balance Sheet</vt:lpstr>
      <vt:lpstr>Forecast</vt:lpstr>
      <vt:lpstr>BlueSky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Ivo</cp:lastModifiedBy>
  <dcterms:created xsi:type="dcterms:W3CDTF">2021-06-21T20:21:39Z</dcterms:created>
  <dcterms:modified xsi:type="dcterms:W3CDTF">2021-06-21T20:21:39Z</dcterms:modified>
</cp:coreProperties>
</file>