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9480" yWindow="75" windowWidth="9315" windowHeight="11475" tabRatio="744" firstSheet="9" activeTab="9"/>
  </bookViews>
  <sheets>
    <sheet name="vtSettings" sheetId="1" state="veryHidden" r:id="rId1"/>
    <sheet name="SectList" sheetId="2" state="veryHidden" r:id="rId2"/>
    <sheet name="AcList" sheetId="3" state="veryHidden" r:id="rId3"/>
    <sheet name="DepList" sheetId="4" state="veryHidden" r:id="rId4"/>
    <sheet name="CurList" sheetId="5" state="veryHidden" r:id="rId5"/>
    <sheet name="SectTB" sheetId="6" state="veryHidden" r:id="rId6"/>
    <sheet name="SectCDTB" sheetId="7" state="veryHidden" r:id="rId7"/>
    <sheet name="AcTB" sheetId="8" state="veryHidden" r:id="rId8"/>
    <sheet name="AcCDTB" sheetId="9" state="veryHidden" r:id="rId9"/>
    <sheet name="Settings" sheetId="10" r:id="rId10"/>
    <sheet name="TB Scheme A" sheetId="11" state="veryHidden" r:id="rId11"/>
    <sheet name="TB Scheme B" sheetId="12" state="veryHidden" r:id="rId12"/>
    <sheet name="TB Scheme C" sheetId="13" state="veryHidden" r:id="rId13"/>
    <sheet name="TB Scheme D" sheetId="14" state="veryHidden" r:id="rId14"/>
    <sheet name="Check List" sheetId="15" r:id="rId15"/>
    <sheet name="TB" sheetId="17" r:id="rId16"/>
    <sheet name="Data" sheetId="18" r:id="rId17"/>
    <sheet name="CFWorkings" sheetId="19" state="veryHidden" r:id="rId18"/>
    <sheet name="Cover" sheetId="20" r:id="rId19"/>
    <sheet name="Contents" sheetId="21" state="veryHidden" r:id="rId20"/>
    <sheet name="Information" sheetId="22" state="veryHidden" r:id="rId21"/>
    <sheet name="Director" sheetId="23" r:id="rId22"/>
    <sheet name="Responsibilities" sheetId="24" state="veryHidden" r:id="rId23"/>
    <sheet name="Audit" sheetId="26" state="veryHidden" r:id="rId24"/>
    <sheet name="Accountant" sheetId="27" state="veryHidden" r:id="rId25"/>
    <sheet name="CAReport" sheetId="28" state="veryHidden" r:id="rId26"/>
    <sheet name="CAStatement" sheetId="44" state="veryHidden" r:id="rId27"/>
    <sheet name="CAAssurance" sheetId="43" state="veryHidden" r:id="rId28"/>
    <sheet name="PL" sheetId="29" r:id="rId29"/>
    <sheet name="RGL" sheetId="30" state="veryHidden" r:id="rId30"/>
    <sheet name="BS" sheetId="31" r:id="rId31"/>
    <sheet name="CF" sheetId="32" state="veryHidden" r:id="rId32"/>
    <sheet name="Notes" sheetId="33" r:id="rId33"/>
    <sheet name="DetailPL1" sheetId="34" r:id="rId34"/>
    <sheet name="DetailPL2" sheetId="35" r:id="rId35"/>
    <sheet name="AbbCover" sheetId="36" r:id="rId36"/>
    <sheet name="AbbAudit" sheetId="37" state="veryHidden" r:id="rId37"/>
    <sheet name="AbbBS" sheetId="38" r:id="rId38"/>
    <sheet name="AbbNotes" sheetId="39" r:id="rId39"/>
    <sheet name="Library" sheetId="40" r:id="rId40"/>
    <sheet name="VT_Results" sheetId="42" state="veryHidden" r:id="rId41"/>
  </sheets>
  <definedNames>
    <definedName name="AbbBSAuditExemptionText">AbbBS!$42:$43</definedName>
    <definedName name="AbbCover_Name">AbbCover!$A$16</definedName>
    <definedName name="AntiCompCol" localSheetId="37">AbbBS!$I:$J</definedName>
    <definedName name="AntiCompCol" localSheetId="38">AbbNotes!$J:$J</definedName>
    <definedName name="AntiCompCol" localSheetId="30">BS!$I:$J</definedName>
    <definedName name="AntiCompCol" localSheetId="31">CF!$H:$H</definedName>
    <definedName name="AntiCompCol" localSheetId="33">DetailPL1!$F:$F</definedName>
    <definedName name="AntiCompCol" localSheetId="34">DetailPL2!$F:$F</definedName>
    <definedName name="AntiCompCol" localSheetId="32">Notes!$J:$J</definedName>
    <definedName name="AntiCompCol" localSheetId="28">PL!$J:$J</definedName>
    <definedName name="AntiCompCol" localSheetId="29">RGL!$I:$I</definedName>
    <definedName name="Apost">Library!$A$19</definedName>
    <definedName name="Approval_Date">Data!$E$13</definedName>
    <definedName name="Audit_Date">Data!$E$16</definedName>
    <definedName name="Auditors">Director!$35:$39</definedName>
    <definedName name="Auditors_Address1">Data!$E$33</definedName>
    <definedName name="Auditors_Address2">Data!$E$34</definedName>
    <definedName name="Auditors_Address3">Data!$E$35</definedName>
    <definedName name="Auditors_Address4">Data!$E$36</definedName>
    <definedName name="Auditors_Address5">Data!$E$37</definedName>
    <definedName name="Auditors_Name">Data!$E$28</definedName>
    <definedName name="Auditors_Type">Data!$E$30</definedName>
    <definedName name="BalTest_Abbreviated.balance.sheet.foot.totals">AbbBS!$E$31,AbbBS!$E$40</definedName>
    <definedName name="BalTest_Abbreviated.balance.sheet.foot.totals.Comparatives">AbbBS!$H$31,AbbBS!$H$40</definedName>
    <definedName name="BalTest_Balance.sheet.foot.totals">BS!$E$31,BS!$E$40</definedName>
    <definedName name="BalTest_Balance.sheet.foot.totals.Comparatives">BS!$H$31,BS!$H$40</definedName>
    <definedName name="BalTest_Capital.redemption.reserve.brought.forward.IfVisible">BS!$H$37,Notes!#REF!</definedName>
    <definedName name="BalTest_Cash.flow.foot.totals">CF!$E$40,CF!$E$46</definedName>
    <definedName name="BalTest_Cash.flow.foot.totals.Comparatives">CF!$G$40,CF!$G$46</definedName>
    <definedName name="BalTest_Cash.flow.workings.foot.total">CFWorkings!$H$140</definedName>
    <definedName name="BalTest_Cash.flow.workings.foot.total.Comparative">CFWorkings!$J$140</definedName>
    <definedName name="BalTest_Deferred.tax.brought.forward.IfVisible">Notes!#REF!,Notes!#REF!</definedName>
    <definedName name="BalTest_Fixed.assets.brought.forward.IfVisible">#REF!,#REF!</definedName>
    <definedName name="BalTest_Intangible.fixed.assets.brought.forward.IfVisible">#REF!,#REF!</definedName>
    <definedName name="BalTest_Investments.brought.forward.IfVisible">#REF!,#REF!</definedName>
    <definedName name="BalTest_PL.compared.with.DetailPL">PL!$G$32,DetailPL1!$C$26</definedName>
    <definedName name="BalTest_PL.compared.with.DetailPL.Comparatives">PL!$I$32,DetailPL1!$E$26</definedName>
    <definedName name="BalTest_Profit.and.loss.account.brought.forward.IfVisible">BS!$H$38,Notes!#REF!</definedName>
    <definedName name="BalTest_Revaluation.reserve.brought.forward.IfVisible">BS!$H$36,Notes!#REF!</definedName>
    <definedName name="BalTest_Share.capital.brought.forward.IfVisible">Notes!#REF!,Notes!#REF!</definedName>
    <definedName name="BalTest_Share.premium.brought.forward.IfVisible">BS!$H$35,Notes!#REF!</definedName>
    <definedName name="BalTest_Trial.balance.foot.total">TB!$K$153</definedName>
    <definedName name="BalTest_Trial.balance.foot.total.Comparative">TB!$M$153</definedName>
    <definedName name="Bannerman">Audit!$6:$6</definedName>
    <definedName name="BSAuditExemptionText">BS!$42:$43</definedName>
    <definedName name="CashFlow_AutoHideIndicator">CFWorkings!$A$3</definedName>
    <definedName name="CFCurrent">CFWorkings!$H$5:$H$139</definedName>
    <definedName name="CFSheetVisible" hidden="1">Settings!$C$47</definedName>
    <definedName name="ColumnHide_AbbShareCapital">AbbNotes!#REF!</definedName>
    <definedName name="ColumnHide_ShareCapital">Notes!#REF!</definedName>
    <definedName name="Company_Name" hidden="1">Settings!$C$56</definedName>
    <definedName name="Comparative_Period" hidden="1">Settings!$C$58</definedName>
    <definedName name="CompCol" localSheetId="37">AbbBS!$G:$H</definedName>
    <definedName name="CompCol" localSheetId="38">AbbNotes!$I:$I</definedName>
    <definedName name="CompCol" localSheetId="30">BS!$G:$H</definedName>
    <definedName name="CompCol" localSheetId="31">CF!$G:$G</definedName>
    <definedName name="CompCol" localSheetId="33">DetailPL1!$E:$E</definedName>
    <definedName name="CompCol" localSheetId="34">DetailPL2!$E:$E</definedName>
    <definedName name="CompCol" localSheetId="32">Notes!$I:$I</definedName>
    <definedName name="CompCol" localSheetId="28">PL!$I:$I</definedName>
    <definedName name="CompCol" localSheetId="29">RGL!$H:$H</definedName>
    <definedName name="COMPDATE">TEXT(Comparative_Period,"d mmmm yyyy")</definedName>
    <definedName name="CompYear" hidden="1">Settings!$C$61</definedName>
    <definedName name="Contents_CashFlow">Contents!$18:$18</definedName>
    <definedName name="Contents_Info">Contents!$10:$10</definedName>
    <definedName name="Contents_Report">Contents!$A$14</definedName>
    <definedName name="Contents_RGL">Contents!$16:$16</definedName>
    <definedName name="Contents_SDR">Contents!$12:$12</definedName>
    <definedName name="Contents_Statement">Contents!$A$13</definedName>
    <definedName name="Cover_Name">Cover!$A$16</definedName>
    <definedName name="CURRDATE">TEXT(Current_Period,"d mmmm yyyy")</definedName>
    <definedName name="CURRDAY">TEXT(Current_Period,"d mmmm")</definedName>
    <definedName name="Current_Period" hidden="1">Settings!$C$57</definedName>
    <definedName name="CURRSHORT">TEXT(Current_Period,"d mmm yyyy")</definedName>
    <definedName name="CurrYear" hidden="1">Settings!$C$60</definedName>
    <definedName name="Data_AutoHideIndicator">Data!$E$2</definedName>
    <definedName name="DataCurrent">Data!$G$43:$G$156</definedName>
    <definedName name="DataStartPoint">Data!$E$5</definedName>
    <definedName name="DirectorsResponsibilities">Director!$25:$34</definedName>
    <definedName name="ExactlyOneYear" hidden="1">Settings!$C$59</definedName>
    <definedName name="ExemptSection">"249A(1)"</definedName>
    <definedName name="FA1_Notes">Notes!#REF!</definedName>
    <definedName name="FA1_Workings">#REF!</definedName>
    <definedName name="FA2_Notes">Notes!#REF!</definedName>
    <definedName name="FA2_Workings">#REF!</definedName>
    <definedName name="FA3_Notes">Notes!#REF!</definedName>
    <definedName name="FA3_Workings">#REF!</definedName>
    <definedName name="FATotal">Notes!#REF!</definedName>
    <definedName name="FATotal_Notes">Notes!#REF!</definedName>
    <definedName name="FATotal_Workings">#REF!</definedName>
    <definedName name="FIRSTDATE">TEXT(Comparative_Period+1,"d mmmm yyyy")</definedName>
    <definedName name="FIRSTDAY">TEXT(Comparative_Period+1,"d mmmm")</definedName>
    <definedName name="FIRSTSHORT">TEXT(Comparative_Period+1,"d mmm yyyy")</definedName>
    <definedName name="FRSSEVersion">Data!$E$6</definedName>
    <definedName name="His">Library!$A$21</definedName>
    <definedName name="Info_Auditors">Information!$A$22</definedName>
    <definedName name="Invest1_Notes">Notes!#REF!</definedName>
    <definedName name="Invest1_Workings">#REF!</definedName>
    <definedName name="Invest2_Notes">Notes!#REF!</definedName>
    <definedName name="Invest2_Workings">#REF!</definedName>
    <definedName name="InvestTotal_Notes">Notes!#REF!</definedName>
    <definedName name="InvestTotal_Workings">#REF!</definedName>
    <definedName name="ManualHide_Accounting.Policies..Convention_D">Notes!#REF!</definedName>
    <definedName name="ManualHide_Accounting.Policies..Deferred.taxation_D">Notes!#REF!</definedName>
    <definedName name="ManualHide_Accounting.Policies..Depreciation_D">Notes!#REF!</definedName>
    <definedName name="ManualHide_Accounting.Policies..Foreign.currencies_D">Notes!#REF!</definedName>
    <definedName name="ManualHide_Accounting.Policies..Leasing.and.hire.purchase_D">Notes!#REF!</definedName>
    <definedName name="ManualHide_Accounting.Policies..Pensions_D">Notes!#REF!</definedName>
    <definedName name="ManualHide_Accounting.Policies..Stocks_D">Notes!#REF!</definedName>
    <definedName name="ManualHide_Accounting.Policies..Turnover_D">Notes!#REF!</definedName>
    <definedName name="ManualHideSlave_Accounting.Policies..Convention">AbbNotes!#REF!</definedName>
    <definedName name="ManualHideSlave_Accounting.Policies..Deferred.taxation">AbbNotes!#REF!</definedName>
    <definedName name="ManualHideSlave_Accounting.Policies..Depreciation">AbbNotes!#REF!</definedName>
    <definedName name="ManualHideSlave_Accounting.Policies..Foreign.currencies">AbbNotes!#REF!</definedName>
    <definedName name="ManualHideSlave_Accounting.Policies..Leasing.and.hire.purchase">AbbNotes!#REF!</definedName>
    <definedName name="ManualHideSlave_Accounting.Policies..Pensions">AbbNotes!#REF!</definedName>
    <definedName name="ManualHideSlave_Accounting.Policies..Stocks">AbbNotes!#REF!</definedName>
    <definedName name="ManualHideSlave_Accounting.Policies..Turnover">AbbNotes!#REF!</definedName>
    <definedName name="MethodText">'Check List'!$B$3</definedName>
    <definedName name="MoreThanOne" hidden="1">Settings!$C$52</definedName>
    <definedName name="MoreThanOneMember" hidden="1">Settings!$C$64</definedName>
    <definedName name="Note_Abb.Accounting.policies.NewSeries">AbbNotes!#REF!</definedName>
    <definedName name="Note_Abb.Debtors">AbbNotes!#REF!</definedName>
    <definedName name="Note_Abb.Intangible.fixed.assets">AbbNotes!#REF!</definedName>
    <definedName name="Note_Abb.Investments">AbbNotes!#REF!</definedName>
    <definedName name="Note_Abb.Loans">AbbNotes!#REF!</definedName>
    <definedName name="Note_Abb.Share.capital">AbbNotes!#REF!</definedName>
    <definedName name="Note_Abb.Tangible.fixed.assets">AbbNotes!#REF!</definedName>
    <definedName name="Note_Abb.Transactions.with.directors">AbbNotes!#REF!</definedName>
    <definedName name="Note_Accounting.policies">Notes!#REF!</definedName>
    <definedName name="Note_Capital.commitments">Notes!#REF!</definedName>
    <definedName name="Note_Capital.redemption.reserve">Notes!#REF!</definedName>
    <definedName name="Note_Contingent.liabilities">Notes!#REF!</definedName>
    <definedName name="Note_Controlling.party">Notes!#REF!</definedName>
    <definedName name="Note_Creditors.greater.than.one.year">Notes!#REF!</definedName>
    <definedName name="Note_Creditors.less.than.one.year">Notes!#REF!</definedName>
    <definedName name="Note_Debtors">Notes!#REF!</definedName>
    <definedName name="Note_Dividends">Notes!#REF!</definedName>
    <definedName name="Note_Intangible.fixed.assets">Notes!#REF!</definedName>
    <definedName name="Note_Interest.payable">Notes!#REF!</definedName>
    <definedName name="Note_Investments">Notes!#REF!</definedName>
    <definedName name="Note_Investments.held.as.current.assets">Notes!#REF!</definedName>
    <definedName name="Note_Loans">Notes!#REF!</definedName>
    <definedName name="Note_Operating.profit">Notes!#REF!</definedName>
    <definedName name="Note_Other.financial.commitments">Notes!#REF!</definedName>
    <definedName name="Note_Pension.commitments">Notes!#REF!</definedName>
    <definedName name="Note_Post.balance.sheet.events">Notes!#REF!</definedName>
    <definedName name="Note_Profit.and.loss.account">Notes!#REF!</definedName>
    <definedName name="Note_Provisions.for.liabilities.and.charges">Notes!#REF!</definedName>
    <definedName name="Note_Related.parties">Notes!#REF!</definedName>
    <definedName name="Note_Revaluation.reserve">Notes!#REF!</definedName>
    <definedName name="Note_Share.capital">Notes!#REF!</definedName>
    <definedName name="Note_Share.premium">Notes!#REF!</definedName>
    <definedName name="Note_Tangible.fixed.assets">Notes!#REF!</definedName>
    <definedName name="Note_Tax.on.profit.on.ordinary.activities">Notes!#REF!</definedName>
    <definedName name="Note_Transactions.with.directors">Notes!#REF!</definedName>
    <definedName name="Note_Turnover">Notes!#REF!</definedName>
    <definedName name="PASE">Audit!$11:$11</definedName>
    <definedName name="Period">Library!$A$16</definedName>
    <definedName name="Present">Library!$A$20</definedName>
    <definedName name="_xlnm.Print_Titles" localSheetId="36">AbbAudit!$1:$3</definedName>
    <definedName name="_xlnm.Print_Titles" localSheetId="37">AbbBS!$1:$4</definedName>
    <definedName name="_xlnm.Print_Titles" localSheetId="38">AbbNotes!$1:$4</definedName>
    <definedName name="_xlnm.Print_Titles" localSheetId="24">Accountant!$1:$3</definedName>
    <definedName name="_xlnm.Print_Titles" localSheetId="23">Audit!$1:$4</definedName>
    <definedName name="_xlnm.Print_Titles" localSheetId="30">BS!$1:$4</definedName>
    <definedName name="_xlnm.Print_Titles" localSheetId="31">CF!$1:$4</definedName>
    <definedName name="_xlnm.Print_Titles" localSheetId="17">CFWorkings!$1:$3</definedName>
    <definedName name="_xlnm.Print_Titles" localSheetId="14">'Check List'!$1:$7</definedName>
    <definedName name="_xlnm.Print_Titles" localSheetId="16">Data!$1:$4</definedName>
    <definedName name="_xlnm.Print_Titles" localSheetId="33">DetailPL1!$1:$5</definedName>
    <definedName name="_xlnm.Print_Titles" localSheetId="34">DetailPL2!$1:$6</definedName>
    <definedName name="_xlnm.Print_Titles" localSheetId="21">Director!$1:$3</definedName>
    <definedName name="_xlnm.Print_Titles" localSheetId="39">Library!$4:$4</definedName>
    <definedName name="_xlnm.Print_Titles" localSheetId="32">Notes!$1:$4</definedName>
    <definedName name="_xlnm.Print_Titles" localSheetId="28">PL!$1:$4</definedName>
    <definedName name="_xlnm.Print_Titles" localSheetId="22">Responsibilities!$1:$3</definedName>
    <definedName name="_xlnm.Print_Titles" localSheetId="29">RGL!$1:$4</definedName>
    <definedName name="_xlnm.Print_Titles" localSheetId="15">TB!$A:$B,TB!$1:$4</definedName>
    <definedName name="RegNumber">Data!$E$10</definedName>
    <definedName name="RGLSheetVisible" hidden="1">Settings!$C$86</definedName>
    <definedName name="s">Library!$A$18</definedName>
    <definedName name="SA_ProfitBeforeTax">PL!$G$32</definedName>
    <definedName name="SA_Sales">PL!$G$9</definedName>
    <definedName name="SoleIsFemale" hidden="1">Settings!$C$53</definedName>
    <definedName name="TB_AutoHideIndicator">TB!$B$2</definedName>
    <definedName name="TBBeforeBS">TB!$E$74:$E$151</definedName>
    <definedName name="TBBeforePL">TB!$E$6:$E$70</definedName>
    <definedName name="TBCurrentBS">TB!$K$74:$K$151</definedName>
    <definedName name="TBCurrentPL">TB!$K$6:$K$70</definedName>
    <definedName name="Title">Cover!$A$18</definedName>
    <definedName name="UNITS">Data!$E$8</definedName>
    <definedName name="UsedRange" localSheetId="37">AbbBS!$A$1:$K$51</definedName>
    <definedName name="UsedRange" localSheetId="38">AbbNotes!$A$1:$K$4</definedName>
    <definedName name="UsedRange" localSheetId="30">BS!$A$1:$K$52</definedName>
    <definedName name="UsedRange" localSheetId="31">CF!$A$1:$I$51</definedName>
    <definedName name="UsedRange" localSheetId="17">CFWorkings!$A$1:$J$141</definedName>
    <definedName name="UsedRange" localSheetId="16">Data!$A$1:$I$110</definedName>
    <definedName name="UsedRange" localSheetId="33">DetailPL1!$A$1:$I$34</definedName>
    <definedName name="UsedRange" localSheetId="34">DetailPL2!$A$1:$G$81</definedName>
    <definedName name="UsedRange" localSheetId="21">Director!$A$1:$I$53</definedName>
    <definedName name="UsedRange" localSheetId="39">Library!$A$4:$B$10</definedName>
    <definedName name="UsedRange" localSheetId="32">Notes!$A$1:$K$5</definedName>
    <definedName name="UsedRange" localSheetId="28">PL!$A$1:$K$37</definedName>
    <definedName name="UsedRange" localSheetId="29">RGL!$A$1:$J$26</definedName>
    <definedName name="vt_abbreviated" hidden="1">Settings!$C$40</definedName>
    <definedName name="vt_acpertb" hidden="1">AcTB!$I$1</definedName>
    <definedName name="vt_allactb" hidden="1">AcCDTB!$1:$1048576</definedName>
    <definedName name="vt_allsecttb" hidden="1">SectCDTB!$1:$1048576</definedName>
    <definedName name="vt_autohide" hidden="1">Settings!$C$14</definedName>
    <definedName name="vt_autohidelast" hidden="1">Settings!$C$15</definedName>
    <definedName name="vt_AutoHideOs" hidden="1">Settings!$C$36</definedName>
    <definedName name="vt_autoreeval" hidden="1">Settings!$C$23</definedName>
    <definedName name="vt_balancesgot" hidden="1">Settings!$C$17</definedName>
    <definedName name="vt_BreakNum" hidden="1">Settings!$C$35</definedName>
    <definedName name="vt_compdate" hidden="1">Settings!$C$28</definedName>
    <definedName name="vt_comphidden" hidden="1">Settings!$C$25</definedName>
    <definedName name="vt_compprompt" hidden="1">Settings!$C$29</definedName>
    <definedName name="vt_compset" hidden="1">Settings!$C$22</definedName>
    <definedName name="vt_Confirm" hidden="1">Settings!$C$34</definedName>
    <definedName name="vt_curamtdia" hidden="1">Settings!$C$3</definedName>
    <definedName name="vt_curamttb" hidden="1">Settings!$C$11</definedName>
    <definedName name="vt_curdepdia" hidden="1">Settings!$C$2</definedName>
    <definedName name="vt_curdeptb" hidden="1">Settings!$C$10</definedName>
    <definedName name="vt_datetb" hidden="1">Settings!$C$12</definedName>
    <definedName name="vt_dblclick" hidden="1">Settings!$C$24</definedName>
    <definedName name="vt_decplaces" hidden="1">Settings!$C$20</definedName>
    <definedName name="vt_divider" hidden="1">Settings!$C$1</definedName>
    <definedName name="vt_helpid" hidden="1">Settings!$C$39</definedName>
    <definedName name="vt_lastboxno" hidden="1">Settings!$C$19</definedName>
    <definedName name="vt_linkhelpid" hidden="1">Settings!$C$44</definedName>
    <definedName name="vt_manualentry" hidden="1">Settings!$C$42</definedName>
    <definedName name="vt_manualhelpid" hidden="1">Settings!$C$43</definedName>
    <definedName name="vt_msggiven" hidden="1">Settings!$C$13</definedName>
    <definedName name="vt_NoBreakOs" hidden="1">Settings!$C$37</definedName>
    <definedName name="vt_nsect" hidden="1">SectList!$B$3</definedName>
    <definedName name="vt_printgroup" hidden="1">Settings!$C$26</definedName>
    <definedName name="vt_printgroupabb" hidden="1">Settings!$C$41</definedName>
    <definedName name="vt_recalc" hidden="1">SectList!$A$1</definedName>
    <definedName name="vt_SchA" hidden="1">Settings!$C$5</definedName>
    <definedName name="vt_SchB" hidden="1">Settings!$C$6</definedName>
    <definedName name="vt_SchC" hidden="1">Settings!$C$7</definedName>
    <definedName name="vt_SchD" hidden="1">Settings!$C$8</definedName>
    <definedName name="vt_showcontents" hidden="1">Settings!$C$27</definedName>
    <definedName name="vt_statacs" hidden="1">Settings!$C$21</definedName>
    <definedName name="vt_TBAid" hidden="1">Settings!$C$30</definedName>
    <definedName name="vt_TBBals" hidden="1">Settings!$C$9</definedName>
    <definedName name="vt_TBBid" hidden="1">Settings!$C$31</definedName>
    <definedName name="vt_TBCid" hidden="1">Settings!$C$32</definedName>
    <definedName name="vt_TBDid" hidden="1">Settings!$C$33</definedName>
    <definedName name="vt_totallast" hidden="1">Settings!$C$38</definedName>
    <definedName name="vt_unitsdia" hidden="1">Settings!$C$4</definedName>
    <definedName name="vt_versionid" hidden="1">Settings!$C$16</definedName>
    <definedName name="vt_warnaboutacs" hidden="1">Settings!$C$18</definedName>
    <definedName name="xAcquisitionOfOwnShares">Director!$A$44</definedName>
    <definedName name="xApproval_Date">Data!$E$13</definedName>
    <definedName name="xAudit_Date">Data!$E$16</definedName>
    <definedName name="xAuditors_Address1">Data!$E$33</definedName>
    <definedName name="xAuditors_Address2">Data!$E$34</definedName>
    <definedName name="xAuditors_Address3">Data!$E$35</definedName>
    <definedName name="xAuditors_Address4">Data!$E$36</definedName>
    <definedName name="xAuditors_Address5">Data!$E$37</definedName>
    <definedName name="xAuditors_Name">Data!$E$28</definedName>
    <definedName name="xAuditors_Type">Data!$E$30</definedName>
    <definedName name="xBanker1">Information!$A$31</definedName>
    <definedName name="xBanker2">Information!$A$32</definedName>
    <definedName name="xBanker3">Information!$A$33</definedName>
    <definedName name="xBanker4">Information!$A$34</definedName>
    <definedName name="xBanker5">Information!$A$35</definedName>
    <definedName name="xBanker6">Information!$A$36</definedName>
    <definedName name="xBSDirector">Data!$E$24</definedName>
    <definedName name="xCapitalCommitments">Data!$G$104</definedName>
    <definedName name="xCapitalCommitmentsComp">Data!$I$104</definedName>
    <definedName name="xCFNewCAInvestments">Data!$G$116</definedName>
    <definedName name="xCFNewLeases">Data!$G$114</definedName>
    <definedName name="xCFNewLeasesComp">Data!$I$114</definedName>
    <definedName name="xCFNewLoans">Data!$G$113</definedName>
    <definedName name="xCFRedemptionLeases">Data!$G$115</definedName>
    <definedName name="xContingentLiabilities">Notes!#REF!</definedName>
    <definedName name="xControllingParty">Notes!#REF!</definedName>
    <definedName name="xCreditorsFiveYears">Data!$G$76</definedName>
    <definedName name="xCreditorsFiveYearsComp">Data!$I$76</definedName>
    <definedName name="xCurrentInvestmentsValue">Data!$G$70</definedName>
    <definedName name="xCurrentInvestmentsValueComp">Data!$I$70</definedName>
    <definedName name="xDebtorsOneYear">Data!$G$73</definedName>
    <definedName name="xDebtorsOneYearComp">Data!$I$73</definedName>
    <definedName name="xDeferredTaxLosses">Data!$G$82</definedName>
    <definedName name="xDeferredTaxLossesComp">Data!$I$82</definedName>
    <definedName name="xDirector1">Director!$B$12</definedName>
    <definedName name="xDirector2">Director!$B$13</definedName>
    <definedName name="xDirector3">Director!$B$14</definedName>
    <definedName name="xDirector4">Director!$B$15</definedName>
    <definedName name="xDirector5">Director!$B$16</definedName>
    <definedName name="xDirector6">Director!$B$17</definedName>
    <definedName name="xDirector7">Director!$B$18</definedName>
    <definedName name="xDirector8">Director!$B$19</definedName>
    <definedName name="xDirector9">Director!$B$20</definedName>
    <definedName name="xDividendsAfterDate">Data!$G$100</definedName>
    <definedName name="xDividendsAfterDateComp">Data!$I$100</definedName>
    <definedName name="xDonations">Director!$A$23</definedName>
    <definedName name="xDRDirector">Data!$E$22</definedName>
    <definedName name="xEmploymentOfDisabledPersons">Director!$A$47</definedName>
    <definedName name="xEngagementDate">Data!$E$19</definedName>
    <definedName name="xFAInvestmentsValue">Data!$G$67</definedName>
    <definedName name="xFAInvestmentsValueComp">Data!$I$67</definedName>
    <definedName name="xFRSSEVersion2008">Data!$E$6</definedName>
    <definedName name="xGoodwillTerms">Notes!#REF!</definedName>
    <definedName name="xInvestment1Class">Notes!#REF!</definedName>
    <definedName name="xInvestment1Country">Notes!#REF!</definedName>
    <definedName name="xInvestment1Name">Notes!#REF!</definedName>
    <definedName name="xInvestment1Percent">Notes!#REF!</definedName>
    <definedName name="xInvestment2Class">Notes!#REF!</definedName>
    <definedName name="xInvestment2Country">Notes!#REF!</definedName>
    <definedName name="xInvestment2Name">Notes!#REF!</definedName>
    <definedName name="xInvestment2Percent">Notes!#REF!</definedName>
    <definedName name="xInvestment3Class">Notes!#REF!</definedName>
    <definedName name="xInvestment3Country">Notes!#REF!</definedName>
    <definedName name="xInvestment3Name">Notes!#REF!</definedName>
    <definedName name="xInvestment3Percent">Notes!#REF!</definedName>
    <definedName name="xInvestment4Class">Notes!#REF!</definedName>
    <definedName name="xInvestment4Country">Notes!#REF!</definedName>
    <definedName name="xInvestment4Name">Notes!#REF!</definedName>
    <definedName name="xInvestment4Percent">Notes!#REF!</definedName>
    <definedName name="xLandBHistCost">Data!$G$60</definedName>
    <definedName name="xLandBHistCostComp">Data!$I$60</definedName>
    <definedName name="xLandBHistCostDepn">Data!$G$61</definedName>
    <definedName name="xLandBHistCostDepnComp">Data!$I$61</definedName>
    <definedName name="xLeaseCommitment1">Data!$G$107</definedName>
    <definedName name="xLeaseCommitment1Comp">Data!$I$107</definedName>
    <definedName name="xLeaseCommitment2">Data!$G$108</definedName>
    <definedName name="xLeaseCommitment2Comp">Data!$I$108</definedName>
    <definedName name="xLeaseCommitment5">Data!$G$109</definedName>
    <definedName name="xLeaseCommitment5Comp">Data!$I$109</definedName>
    <definedName name="xNBVLeases">Data!$G$64</definedName>
    <definedName name="xNBVLeasesComp">Data!$I$64</definedName>
    <definedName name="xNumDirMoneyPurchase">Data!$G$56</definedName>
    <definedName name="xNumDirMoneyPurchaseComp">Data!$I$56</definedName>
    <definedName name="xPensionCommitments">Notes!#REF!</definedName>
    <definedName name="xPLAmortisation">Data!$G$48</definedName>
    <definedName name="xPLAmortisationComp">Data!$I$48</definedName>
    <definedName name="xPLAuditorsRem">Data!$G$52</definedName>
    <definedName name="xPLAuditorsRemComp">Data!$I$52</definedName>
    <definedName name="xPLCompensation">Data!$G$50</definedName>
    <definedName name="xPLCompensationComp">Data!$I$50</definedName>
    <definedName name="xPLDepreciation">Data!$G$46</definedName>
    <definedName name="xPLDepreciationComp">Data!$I$46</definedName>
    <definedName name="xPLDepreciationLease">Data!$G$47</definedName>
    <definedName name="xPLDepreciationLeaseComp">Data!$I$47</definedName>
    <definedName name="xPLDirRemuneration">Data!$G$49</definedName>
    <definedName name="xPLDirRemunerationComp">Data!$I$49</definedName>
    <definedName name="xPLEuro">Data!$G$53</definedName>
    <definedName name="xPLEuroComp">Data!$I$53</definedName>
    <definedName name="xPLPension">Data!$G$51</definedName>
    <definedName name="xPLPensionComp">Data!$I$51</definedName>
    <definedName name="xPolicyConvention">Notes!#REF!</definedName>
    <definedName name="xPolicyConventionAbb">AbbNotes!#REF!</definedName>
    <definedName name="xPolicyDeferredTaxation">Notes!#REF!</definedName>
    <definedName name="xPolicyDeferredTaxationAbb">AbbNotes!#REF!</definedName>
    <definedName name="xPolicyDepnMotorName">Notes!#REF!</definedName>
    <definedName name="xPolicyDepnMotorNameAbb">AbbNotes!#REF!</definedName>
    <definedName name="xPolicyDepnMotorRate">Notes!#REF!</definedName>
    <definedName name="xPolicyDepnMotorRateAbb">AbbNotes!#REF!</definedName>
    <definedName name="xPolicyDepnPlantName">Notes!#REF!</definedName>
    <definedName name="xPolicyDepnPlantNameAbb">AbbNotes!#REF!</definedName>
    <definedName name="xPolicyDepnPlantRate">Notes!#REF!</definedName>
    <definedName name="xPolicyDepnPlantRateAbb">AbbNotes!#REF!</definedName>
    <definedName name="xPolicyDepreciation">Notes!#REF!</definedName>
    <definedName name="xPolicyDepreciationAbb">AbbNotes!#REF!</definedName>
    <definedName name="xPolicyForeignCurrencies">Notes!#REF!</definedName>
    <definedName name="xPolicyForeignCurrenciesAbb">AbbNotes!#REF!</definedName>
    <definedName name="xPolicyLeases">Notes!#REF!</definedName>
    <definedName name="xPolicyLeasesAbb">AbbNotes!#REF!</definedName>
    <definedName name="xPolicyPensions">Notes!#REF!</definedName>
    <definedName name="xPolicyPensionsAbb">AbbNotes!#REF!</definedName>
    <definedName name="xPolicyStocks">Notes!#REF!</definedName>
    <definedName name="xPolicyStocksAbb">AbbNotes!#REF!</definedName>
    <definedName name="xPolicyTurnover">Notes!#REF!</definedName>
    <definedName name="xPolicyTurnoverAbb">AbbNotes!#REF!</definedName>
    <definedName name="xPostBalanceSheetEvents">Notes!#REF!</definedName>
    <definedName name="xPrincipalActivities">Director!$A$7</definedName>
    <definedName name="xPriorYearAdj">Data!$G$40</definedName>
    <definedName name="xRegNumber">Data!$E$10</definedName>
    <definedName name="xRegOffice1">Information!$A$45</definedName>
    <definedName name="xRegOffice2">Information!$A$46</definedName>
    <definedName name="xRegOffice3">Information!$A$47</definedName>
    <definedName name="xRegOffice4">Information!$A$48</definedName>
    <definedName name="xRegOffice5">Information!$A$49</definedName>
    <definedName name="xRegOffice6">Information!$A$50</definedName>
    <definedName name="xRelatedParties">Notes!#REF!</definedName>
    <definedName name="xSecretary1">Information!$A$16</definedName>
    <definedName name="xSecretary2">Information!$A$17</definedName>
    <definedName name="xSecretary3">Information!$A$18</definedName>
    <definedName name="xSecretary4">Information!$A$19</definedName>
    <definedName name="xSecretary5">Information!$A$20</definedName>
    <definedName name="xSecretary6">Information!$A$21</definedName>
    <definedName name="xSecuredLoans">Data!$G$79</definedName>
    <definedName name="xSecuredLoansComp">Data!$I$79</definedName>
    <definedName name="xSeniorStatutoryAuditor">Data!$E$26</definedName>
    <definedName name="xSharesOrdinaryDescription">Data!$E$84</definedName>
    <definedName name="xSharesOrdinaryNumberIssued">Data!$G$89</definedName>
    <definedName name="xSharesOrdinaryNumberIssuedComp">Data!$I$89</definedName>
    <definedName name="xSharesPrefDescription">Data!$E$86</definedName>
    <definedName name="xSharesPrefNumberIssued">Data!$G$97</definedName>
    <definedName name="xSharesPrefNumberIssuedComp">Data!$I$97</definedName>
    <definedName name="xSharesSpare1AmountIssued">Data!$G$92</definedName>
    <definedName name="xSharesSpare1AmountIssuedComp">Data!$I$92</definedName>
    <definedName name="xSharesSpare1Description">Data!$E$85</definedName>
    <definedName name="xSharesSpare1NumberIssued">Data!$G$94</definedName>
    <definedName name="xSharesSpare1NumberIssuedComp">Data!$I$94</definedName>
    <definedName name="xSolicitor1">Information!$A$38</definedName>
    <definedName name="xSolicitor2">Information!$A$39</definedName>
    <definedName name="xSolicitor3">Information!$A$40</definedName>
    <definedName name="xSolicitor4">Information!$A$41</definedName>
    <definedName name="xSolicitor5">Information!$A$42</definedName>
    <definedName name="xSolicitor6">Information!$A$43</definedName>
    <definedName name="xThirdPartyIndemnityProvisions">Director!$A$41</definedName>
    <definedName name="xTransactionsWithDirectors">Notes!#REF!</definedName>
    <definedName name="xTransactionsWithDirectorsAbb">AbbNotes!#REF!</definedName>
    <definedName name="xTurnoverOutsideUK">Data!$G$43</definedName>
    <definedName name="xTurnoverOutsideUKComp">Data!$I$43</definedName>
    <definedName name="xUNITS">Data!$E$8</definedName>
    <definedName name="zAutoHide0_0001">Notes!#REF!</definedName>
    <definedName name="zAutoHide0_0002">Notes!#REF!</definedName>
    <definedName name="zAutoHide0_0003">Notes!#REF!</definedName>
    <definedName name="zAutoHide0_0004">Notes!#REF!</definedName>
    <definedName name="zAutoHide0_0005">Notes!#REF!</definedName>
    <definedName name="zAutoHide0_0006">Notes!#REF!</definedName>
    <definedName name="zAutoHide0_0007">Director!$A$22:$H$24</definedName>
    <definedName name="zAutoHide0_0008">Director!$A$40:$H$42</definedName>
    <definedName name="zAutoHide0_0009">Director!$A$43:$H$45</definedName>
    <definedName name="zAutoHide0_0010">Director!$A$46:$H$48</definedName>
    <definedName name="zAutoHide0_0011">AbbNotes!#REF!</definedName>
    <definedName name="zAutoHide1_0001">Notes!#REF!</definedName>
    <definedName name="zAutoHide1_0005">Notes!#REF!</definedName>
    <definedName name="zAutoHide1_0006">Notes!#REF!</definedName>
    <definedName name="zAutoHide1_0007">Notes!#REF!</definedName>
    <definedName name="zAutoHide1_0008">Notes!#REF!</definedName>
    <definedName name="zAutoHide1_0009">Notes!#REF!</definedName>
    <definedName name="zAutoHide1_0010">AbbNotes!#REF!</definedName>
    <definedName name="zAutoHide1_0011">AbbNotes!#REF!</definedName>
    <definedName name="zAutoHide1_0013">AbbNotes!#REF!</definedName>
    <definedName name="zAutoHide1_0014">AbbNotes!#REF!</definedName>
    <definedName name="zAutoHide1_0015">Notes!#REF!</definedName>
    <definedName name="zAutoHide1_0017">Notes!#REF!</definedName>
    <definedName name="zAutoHide1_0018">Notes!#REF!</definedName>
    <definedName name="zAutoHide1_0019">Notes!#REF!</definedName>
    <definedName name="zAutoHide1_0022">Notes!#REF!</definedName>
    <definedName name="zAutoHide1_0023">Notes!#REF!</definedName>
    <definedName name="zAutoHide1_0024">Notes!#REF!</definedName>
    <definedName name="zAutoHide1_0025">Notes!#REF!</definedName>
    <definedName name="zAutoHide1_0026">Notes!#REF!</definedName>
    <definedName name="zAutoHide1_0027">Notes!#REF!</definedName>
    <definedName name="zAutoHide1_0029">BS!$E$24:$H$30</definedName>
    <definedName name="zAutoHide1_0030">AbbBS!$E$24:$H$30</definedName>
    <definedName name="zAutoHide1_0031">AbbNotes!#REF!</definedName>
    <definedName name="zAutoHide1_0032">Notes!#REF!</definedName>
    <definedName name="zAutoHide1_0033">Notes!#REF!</definedName>
    <definedName name="zAutoHide1_0035">Notes!#REF!</definedName>
    <definedName name="zAutoHide1_0036">Notes!#REF!</definedName>
    <definedName name="zAutoHide1_0037">Notes!#REF!</definedName>
    <definedName name="zAutoHide1_0038">AbbNotes!#REF!</definedName>
    <definedName name="zAutoHide2_0001">PL!$G$20:$I$26</definedName>
    <definedName name="zAutoHide2_0002">Notes!#REF!</definedName>
    <definedName name="zAutoHide2_0003">PL!$G$10:$I$13</definedName>
    <definedName name="zAutoHide2_0004">BS!$E$7:$H$12</definedName>
    <definedName name="zAutoHide2_0005">BS!$D$13:$G$19</definedName>
    <definedName name="zAutoHide2_0007">AbbBS!$D$13:$G$19</definedName>
    <definedName name="zAutoHide2_0008">DetailPL1!$C$10:$E$13</definedName>
    <definedName name="zAutoHide2_0009">DetailPL1!$C$14:$E$19</definedName>
    <definedName name="zAutoHide2_0010">DetailPL2!$C$11:$E$21</definedName>
    <definedName name="zAutoHide2_0011">DetailPL2!$C$27:$E$38</definedName>
    <definedName name="zAutoHide2_0012">DetailPL2!$C$39:$E$46</definedName>
    <definedName name="zAutoHide2_0013">DetailPL2!$C$47:$E$64</definedName>
    <definedName name="zAutoHide2_0014">DetailPL2!$C$65:$E$73</definedName>
    <definedName name="zAutoHide2_0015">Notes!#REF!</definedName>
    <definedName name="zAutoHide2_0019">DetailPL2!$C$7:$E$10</definedName>
    <definedName name="zAutoHide2_0020">DetailPL2!$C$22:$E$25</definedName>
    <definedName name="zAutoHide2_0021">CF!$E$17:$G$26</definedName>
    <definedName name="zAutoHide2_0022">CF!$E$27:$G$37</definedName>
    <definedName name="zAutoHide2_0023">CF!$E$49:$G$51</definedName>
    <definedName name="zAutoHide2_0024">DetailPL2!$C$77:$E$80</definedName>
    <definedName name="zAutoHide2_0025">CF!$E$9:$G$16</definedName>
    <definedName name="zAutoHide2_0026">RGL!$F$14:$F$17</definedName>
    <definedName name="zAutoHide2_0027">Notes!#REF!</definedName>
    <definedName name="zAutoHide2_0029">Notes!#REF!</definedName>
    <definedName name="zAutoHide2_0032">AbbNotes!#REF!</definedName>
    <definedName name="zAutoHide2_0033">AbbNotes!#REF!</definedName>
    <definedName name="zAutoHide2_0034">Notes!#REF!</definedName>
    <definedName name="zAutoHide2_0036">Notes!#REF!</definedName>
    <definedName name="zAutoHide2_0037">Notes!#REF!</definedName>
    <definedName name="zAutoHide2_0038">Notes!#REF!</definedName>
    <definedName name="zAutoHide2_0041">AbbBS!$E$7:$H$12</definedName>
    <definedName name="zAutoHide2_0042">Notes!#REF!</definedName>
    <definedName name="zAutoHide2_0043">Notes!#REF!</definedName>
    <definedName name="zAutoHide2_0044">Notes!#REF!</definedName>
    <definedName name="zAutoHide3_0001">PL!$G$22:$I$24</definedName>
    <definedName name="zAutoHide3_0003">Notes!#REF!</definedName>
    <definedName name="zAutoHide3_0008">Notes!#REF!</definedName>
    <definedName name="zAutoHide3_0013">BS!$E$8:$H$11</definedName>
    <definedName name="zAutoHide3_0014">BS!$D$14:$G$18</definedName>
    <definedName name="zAutoHide3_0015">AbbBS!$E$8:$H$11</definedName>
    <definedName name="zAutoHide3_0016">AbbBS!$D$14:$G$18</definedName>
    <definedName name="zAutoHide3_0017">Notes!#REF!</definedName>
    <definedName name="zAutoHide3_0020">Notes!#REF!</definedName>
    <definedName name="zAutoHide3_0021">DetailPL2!$C$7:$E$9</definedName>
    <definedName name="zAutoHide3_0022">DetailPL2!$C$11:$E$20</definedName>
    <definedName name="zAutoHide3_0023">DetailPL2!$C$22:$E$24</definedName>
    <definedName name="zAutoHide3_0024">CF!$E$44:$G$46</definedName>
    <definedName name="zAutoHide3_0025">DetailPL2!$C$77:$E$79</definedName>
    <definedName name="zAutoHide3_0028">Notes!#REF!</definedName>
    <definedName name="zAutoHide3_0029">Notes!#REF!</definedName>
    <definedName name="zAutoHide3_0030">Notes!#REF!</definedName>
    <definedName name="zAutoHide3_0031">Notes!#REF!</definedName>
    <definedName name="zAutoHide3_0032">Notes!#REF!</definedName>
    <definedName name="zAutoHide3_0035">Notes!#REF!</definedName>
    <definedName name="zAutoHide3_0036">Notes!#REF!</definedName>
    <definedName name="zAutoHide3_0039">AbbNotes!#REF!</definedName>
    <definedName name="zAutoHide3_0040">AbbNotes!#REF!</definedName>
    <definedName name="zAutoHide3_0041">Notes!#REF!</definedName>
    <definedName name="zAutoHide3_0042">Notes!#REF!</definedName>
    <definedName name="zAutoHide4_0001">PL!$G$11:$I$11</definedName>
    <definedName name="zAutoHide4_0002">PL!$G$15:$I$15</definedName>
    <definedName name="zAutoHide4_0003">PL!$G$16:$I$16</definedName>
    <definedName name="zAutoHide4_0004">PL!$G$22:$I$22</definedName>
    <definedName name="zAutoHide4_0005">PL!$G$23:$I$23</definedName>
    <definedName name="zAutoHide4_0006">PL!$G$28:$I$28</definedName>
    <definedName name="zAutoHide4_0007">PL!$G$29:$I$29</definedName>
    <definedName name="zAutoHide4_0008">PL!$G$30:$I$30</definedName>
    <definedName name="zAutoHide4_0009">Notes!#REF!</definedName>
    <definedName name="zAutoHide4_0010">Notes!#REF!</definedName>
    <definedName name="zAutoHide4_0011">Notes!#REF!</definedName>
    <definedName name="zAutoHide4_0013">Notes!#REF!</definedName>
    <definedName name="zAutoHide4_0014">Notes!#REF!</definedName>
    <definedName name="zAutoHide4_0024">Notes!#REF!</definedName>
    <definedName name="zAutoHide4_0025">Notes!#REF!</definedName>
    <definedName name="zAutoHide4_0026">Notes!#REF!</definedName>
    <definedName name="zAutoHide4_0027">Notes!#REF!</definedName>
    <definedName name="zAutoHide4_0029">Notes!#REF!</definedName>
    <definedName name="zAutoHide4_0030">Notes!#REF!</definedName>
    <definedName name="zAutoHide4_0031">Notes!#REF!</definedName>
    <definedName name="zAutoHide4_0032">Notes!#REF!</definedName>
    <definedName name="zAutoHide4_0034">Notes!#REF!</definedName>
    <definedName name="zAutoHide4_0035">Notes!#REF!</definedName>
    <definedName name="zAutoHide4_0036">Notes!#REF!</definedName>
    <definedName name="zAutoHide4_0037">AbbNotes!#REF!</definedName>
    <definedName name="zAutoHide4_0038">AbbNotes!#REF!</definedName>
    <definedName name="zAutoHide4_0039">AbbNotes!#REF!</definedName>
    <definedName name="zAutoHide4_0040">AbbNotes!#REF!</definedName>
    <definedName name="zAutoHide4_0041">AbbNotes!#REF!</definedName>
    <definedName name="zAutoHide4_0042">AbbNotes!#REF!</definedName>
    <definedName name="zAutoHide4_0043">AbbNotes!#REF!</definedName>
    <definedName name="zAutoHide4_0044">AbbNotes!#REF!</definedName>
    <definedName name="zAutoHide4_0045">AbbNotes!#REF!</definedName>
    <definedName name="zAutoHide4_0046">AbbNotes!#REF!</definedName>
    <definedName name="zAutoHide4_0047">AbbNotes!#REF!</definedName>
    <definedName name="zAutoHide4_0048">AbbNotes!#REF!</definedName>
    <definedName name="zAutoHide4_0049">AbbNotes!#REF!</definedName>
    <definedName name="zAutoHide4_0050">AbbNotes!#REF!</definedName>
    <definedName name="zAutoHide4_0051">AbbNotes!#REF!</definedName>
    <definedName name="zAutoHide4_0052">AbbNotes!#REF!</definedName>
    <definedName name="zAutoHide4_0053">AbbNotes!#REF!</definedName>
    <definedName name="zAutoHide4_0055">AbbNotes!#REF!</definedName>
    <definedName name="zAutoHide4_0056">PL!$G$9:$I$9</definedName>
    <definedName name="zAutoHide4_0062">Notes!#REF!</definedName>
    <definedName name="zAutoHide4_0063">Notes!#REF!</definedName>
    <definedName name="zAutoHide4_0064">PL!$G$17:$I$17</definedName>
    <definedName name="zAutoHide4_0065">Notes!#REF!</definedName>
    <definedName name="zAutoHide4_0066">Notes!#REF!</definedName>
    <definedName name="zAutoHide4_0067">Notes!#REF!</definedName>
    <definedName name="zAutoHide4_0068">AbbNotes!#REF!</definedName>
    <definedName name="zAutoHide4_0076">Notes!#REF!</definedName>
    <definedName name="zAutoHide4_0077">Notes!#REF!</definedName>
    <definedName name="zAutoHide4_0078">Notes!#REF!</definedName>
    <definedName name="zAutoHide4_0079">Notes!#REF!</definedName>
    <definedName name="zAutoHide4_0080">Notes!#REF!</definedName>
    <definedName name="zAutoHide4_0089">Notes!#REF!</definedName>
    <definedName name="zAutoHide4_0090">Notes!#REF!</definedName>
    <definedName name="zAutoHide4_0091">Notes!#REF!</definedName>
    <definedName name="zAutoHide4_0094">Notes!#REF!</definedName>
    <definedName name="zAutoHide4_0095">Notes!#REF!</definedName>
    <definedName name="zAutoHide4_0096">Notes!#REF!</definedName>
    <definedName name="zAutoHide4_0097">Notes!#REF!</definedName>
    <definedName name="zAutoHide4_0098">Notes!#REF!</definedName>
    <definedName name="zAutoHide4_0100">BS!$E$8:$H$8</definedName>
    <definedName name="zAutoHide4_0101">BS!$E$9:$H$9</definedName>
    <definedName name="zAutoHide4_0102">BS!$E$10:$H$10</definedName>
    <definedName name="zAutoHide4_0103">BS!$D$14:$G$14</definedName>
    <definedName name="zAutoHide4_0104">BS!$D$15:$G$15</definedName>
    <definedName name="zAutoHide4_0105">BS!$D$17:$G$17</definedName>
    <definedName name="zAutoHide4_0106">BS!$D$20:$G$20</definedName>
    <definedName name="zAutoHide4_0107">BS!$E$26:$H$26</definedName>
    <definedName name="zAutoHide4_0108">BS!$E$28:$H$28</definedName>
    <definedName name="zAutoHide4_0109">BS!$E$34:$H$34</definedName>
    <definedName name="zAutoHide4_0110">BS!$E$35:$H$35</definedName>
    <definedName name="zAutoHide4_0111">BS!$E$36:$H$36</definedName>
    <definedName name="zAutoHide4_0112">BS!$E$37:$H$37</definedName>
    <definedName name="zAutoHide4_0113">BS!$E$38:$H$38</definedName>
    <definedName name="zAutoHide4_0114">AbbBS!$E$8:$H$8</definedName>
    <definedName name="zAutoHide4_0115">AbbBS!$E$9:$H$9</definedName>
    <definedName name="zAutoHide4_0116">AbbBS!$E$10:$H$10</definedName>
    <definedName name="zAutoHide4_0117">AbbBS!$D$14:$G$14</definedName>
    <definedName name="zAutoHide4_0118">AbbBS!$D$15:$G$15</definedName>
    <definedName name="zAutoHide4_0119">AbbBS!$D$17:$G$17</definedName>
    <definedName name="zAutoHide4_0120">AbbBS!$D$20:$G$20</definedName>
    <definedName name="zAutoHide4_0121">AbbBS!$E$26:$H$26</definedName>
    <definedName name="zAutoHide4_0122">AbbBS!$E$28:$H$28</definedName>
    <definedName name="zAutoHide4_0123">AbbBS!$E$34:$H$34</definedName>
    <definedName name="zAutoHide4_0124">AbbBS!$E$35:$H$35</definedName>
    <definedName name="zAutoHide4_0125">AbbBS!$E$36:$H$36</definedName>
    <definedName name="zAutoHide4_0126">AbbBS!$E$37:$H$37</definedName>
    <definedName name="zAutoHide4_0127">AbbBS!$E$38:$H$38</definedName>
    <definedName name="zAutoHide4_0130">AbbNotes!#REF!</definedName>
    <definedName name="zAutoHide4_0131">AbbNotes!#REF!</definedName>
    <definedName name="zAutoHide4_0132">DetailPL1!$C$15:$E$15</definedName>
    <definedName name="zAutoHide4_0133">DetailPL1!$C$16:$E$16</definedName>
    <definedName name="zAutoHide4_0134">DetailPL1!$C$17:$E$17</definedName>
    <definedName name="zAutoHide4_0135">DetailPL1!$C$9:$E$9</definedName>
    <definedName name="zAutoHide4_0136">DetailPL1!$C$21:$E$21</definedName>
    <definedName name="zAutoHide4_0137">DetailPL1!$C$22:$E$22</definedName>
    <definedName name="zAutoHide4_0138">DetailPL1!$C$23:$E$23</definedName>
    <definedName name="zAutoHide4_0139">DetailPL1!$C$24:$E$24</definedName>
    <definedName name="zAutoHide4_0140">DetailPL2!$C$28:$E$28</definedName>
    <definedName name="zAutoHide4_0141">DetailPL2!$C$30:$E$30</definedName>
    <definedName name="zAutoHide4_0142">DetailPL2!$C$31:$E$31</definedName>
    <definedName name="zAutoHide4_0143">DetailPL2!$C$32:$E$32</definedName>
    <definedName name="zAutoHide4_0144">DetailPL2!$C$33:$E$33</definedName>
    <definedName name="zAutoHide4_0145">DetailPL2!$C$34:$E$34</definedName>
    <definedName name="zAutoHide4_0146">DetailPL2!$C$35:$E$35</definedName>
    <definedName name="zAutoHide4_0147">DetailPL2!$C$36:$E$36</definedName>
    <definedName name="zAutoHide4_0148">DetailPL2!$C$37:$E$37</definedName>
    <definedName name="zAutoHide4_0149">DetailPL2!$C$12:$E$12</definedName>
    <definedName name="zAutoHide4_0150">DetailPL2!$C$13:$E$13</definedName>
    <definedName name="zAutoHide4_0151">DetailPL2!$C$14:$E$14</definedName>
    <definedName name="zAutoHide4_0152">DetailPL2!$C$15:$E$15</definedName>
    <definedName name="zAutoHide4_0153">DetailPL2!$C$16:$E$16</definedName>
    <definedName name="zAutoHide4_0154">DetailPL2!$C$17:$E$17</definedName>
    <definedName name="zAutoHide4_0155">DetailPL2!$C$18:$E$18</definedName>
    <definedName name="zAutoHide4_0156">DetailPL2!$C$19:$E$19</definedName>
    <definedName name="zAutoHide4_0157">DetailPL2!$C$40:$E$40</definedName>
    <definedName name="zAutoHide4_0158">DetailPL2!$C$41:$E$41</definedName>
    <definedName name="zAutoHide4_0159">DetailPL2!$C$42:$E$42</definedName>
    <definedName name="zAutoHide4_0160">DetailPL2!$C$43:$E$43</definedName>
    <definedName name="zAutoHide4_0161">DetailPL2!$C$44:$E$44</definedName>
    <definedName name="zAutoHide4_0162">DetailPL2!$C$45:$E$45</definedName>
    <definedName name="zAutoHide4_0163">DetailPL2!$C$48:$E$48</definedName>
    <definedName name="zAutoHide4_0164">DetailPL2!$C$49:$E$49</definedName>
    <definedName name="zAutoHide4_0165">DetailPL2!$C$50:$E$50</definedName>
    <definedName name="zAutoHide4_0166">DetailPL2!$C$51:$E$51</definedName>
    <definedName name="zAutoHide4_0167">DetailPL2!$C$52:$E$52</definedName>
    <definedName name="zAutoHide4_0168">DetailPL2!$C$53:$E$53</definedName>
    <definedName name="zAutoHide4_0170">DetailPL2!$C$58:$E$58</definedName>
    <definedName name="zAutoHide4_0171">DetailPL2!$C$59:$E$59</definedName>
    <definedName name="zAutoHide4_0172">DetailPL2!$C$60:$E$60</definedName>
    <definedName name="zAutoHide4_0173">DetailPL2!$C$61:$E$61</definedName>
    <definedName name="zAutoHide4_0174">DetailPL2!$C$62:$E$62</definedName>
    <definedName name="zAutoHide4_0175">DetailPL2!$C$63:$E$63</definedName>
    <definedName name="zAutoHide4_0176">DetailPL2!$C$66:$E$66</definedName>
    <definedName name="zAutoHide4_0177">DetailPL2!$C$68:$E$68</definedName>
    <definedName name="zAutoHide4_0178">DetailPL2!$C$54:$E$54</definedName>
    <definedName name="zAutoHide4_0179">DetailPL2!$C$69:$E$69</definedName>
    <definedName name="zAutoHide4_0180">DetailPL2!$C$70:$E$70</definedName>
    <definedName name="zAutoHide4_0181">DetailPL2!$C$71:$E$71</definedName>
    <definedName name="zAutoHide4_0182">DetailPL2!$C$72:$E$72</definedName>
    <definedName name="zAutoHide4_0184">DetailPL2!$C$67:$E$67</definedName>
    <definedName name="zAutoHide4_0185">DetailPL2!$C$55:$E$55</definedName>
    <definedName name="zAutoHide4_0186">Notes!#REF!</definedName>
    <definedName name="zAutoHide4_0187">Notes!#REF!</definedName>
    <definedName name="zAutoHide4_0189">AbbBS!$D$16:$G$16</definedName>
    <definedName name="zAutoHide4_0190">BS!$D$16:$G$16</definedName>
    <definedName name="zAutoHide4_0198">Notes!#REF!</definedName>
    <definedName name="zAutoHide4_0199">Notes!#REF!</definedName>
    <definedName name="zAutoHide4_0200">Notes!#REF!</definedName>
    <definedName name="zAutoHide4_0201">Notes!#REF!</definedName>
    <definedName name="zAutoHide4_0202">AbbNotes!#REF!</definedName>
    <definedName name="zAutoHide4_0203">Notes!#REF!</definedName>
    <definedName name="zAutoHide4_0204">Notes!#REF!</definedName>
    <definedName name="zAutoHide4_0205">CF!$E$10:$G$10</definedName>
    <definedName name="zAutoHide4_0206">CF!$E$11:$G$11</definedName>
    <definedName name="zAutoHide4_0207">CF!$E$12:$G$12</definedName>
    <definedName name="zAutoHide4_0208">CF!$E$13:$G$13</definedName>
    <definedName name="zAutoHide4_0209">CF!$E$14:$G$14</definedName>
    <definedName name="zAutoHide4_0210">CF!$E$18:$G$18</definedName>
    <definedName name="zAutoHide4_0211">CF!$E$19:$G$19</definedName>
    <definedName name="zAutoHide4_0212">CF!$E$20:$G$20</definedName>
    <definedName name="zAutoHide4_0213">CF!$E$21:$G$21</definedName>
    <definedName name="zAutoHide4_0214">CF!$E$22:$G$22</definedName>
    <definedName name="zAutoHide4_0215">CF!$E$23:$G$23</definedName>
    <definedName name="zAutoHide4_0216">CF!$E$24:$G$24</definedName>
    <definedName name="zAutoHide4_0217">CF!$E$28:$G$28</definedName>
    <definedName name="zAutoHide4_0218">CF!$E$29:$G$29</definedName>
    <definedName name="zAutoHide4_0219">CF!$E$30:$G$30</definedName>
    <definedName name="zAutoHide4_0220">CF!$E$31:$G$31</definedName>
    <definedName name="zAutoHide4_0221">CF!$E$32:$G$32</definedName>
    <definedName name="zAutoHide4_0222">CF!$E$33:$G$33</definedName>
    <definedName name="zAutoHide4_0223">CF!$E$34:$G$34</definedName>
    <definedName name="zAutoHide4_0224">CF!$E$35:$G$35</definedName>
    <definedName name="zAutoHide4_0225">CF!$E$44:$G$44</definedName>
    <definedName name="zAutoHide4_0226">CF!$E$45:$G$45</definedName>
    <definedName name="zAutoHide4_0227">DetailPL2!$C$29:$E$29</definedName>
    <definedName name="zAutoHide4_0228">DetailPL2!$C$8:$E$8</definedName>
    <definedName name="zAutoHide4_0229">DetailPL2!$C$23:$E$23</definedName>
    <definedName name="zAutoHide4_0231">Notes!#REF!</definedName>
    <definedName name="zAutoHide4_0232">Notes!#REF!</definedName>
    <definedName name="zAutoHide4_0233">DetailPL2!$C$78:$E$78</definedName>
    <definedName name="zAutoHide4_0235">Notes!#REF!</definedName>
    <definedName name="zAutoHide4_0236">Notes!#REF!</definedName>
    <definedName name="zAutoHide4_0237">Notes!#REF!</definedName>
    <definedName name="zAutoHide4_0238">Notes!#REF!</definedName>
    <definedName name="zAutoHide4_0239">Notes!#REF!</definedName>
    <definedName name="zAutoHide4_0240">Notes!#REF!</definedName>
    <definedName name="zAutoHide4_0241">Notes!#REF!</definedName>
    <definedName name="zAutoHide4_0242">Notes!#REF!</definedName>
    <definedName name="zAutoHide4_0243">Notes!#REF!</definedName>
    <definedName name="zAutoHide4_0244">Notes!#REF!</definedName>
    <definedName name="zAutoHide4_0245">Notes!#REF!</definedName>
    <definedName name="zAutoHide4_0246">Notes!#REF!</definedName>
    <definedName name="zAutoHide4_0247">Notes!#REF!</definedName>
    <definedName name="zAutoHide4_0248">Notes!#REF!</definedName>
    <definedName name="zAutoHide4_0249">Notes!#REF!</definedName>
    <definedName name="zAutoHide4_0250">Notes!#REF!</definedName>
    <definedName name="zAutoHide4_0251">Notes!#REF!</definedName>
    <definedName name="zAutoHide4_0252">Notes!#REF!</definedName>
    <definedName name="zAutoHide4_0253">Notes!#REF!</definedName>
    <definedName name="zAutoHide4_0259">RGL!$F$11:$H$11</definedName>
    <definedName name="zAutoHide4_0264">AbbNotes!#REF!</definedName>
    <definedName name="zAutoHide4_0265">AbbNotes!#REF!</definedName>
    <definedName name="zAutoHide4_0266">AbbNotes!#REF!</definedName>
    <definedName name="zAutoHide4_0267">AbbNotes!#REF!</definedName>
    <definedName name="zAutoHide4_0268">Notes!#REF!</definedName>
    <definedName name="zAutoHide4_0269">Notes!#REF!</definedName>
    <definedName name="zAutoHide4_0270">Notes!#REF!</definedName>
    <definedName name="zAutoHide4_0271">Notes!#REF!</definedName>
    <definedName name="zAutoHide4_0272">Notes!#REF!</definedName>
    <definedName name="zAutoHide4_0275">Notes!#REF!</definedName>
    <definedName name="zAutoHide4_0276">DetailPL2!$C$56:$E$56</definedName>
    <definedName name="zAutoHide4_0277">DetailPL2!$C$57:$E$57</definedName>
    <definedName name="zAutoHide4_0282">Notes!#REF!</definedName>
    <definedName name="zAutoHide4_0283">Notes!#REF!</definedName>
    <definedName name="zAutoHide4_0284">Notes!#REF!</definedName>
    <definedName name="zAutoHide4_0285">Notes!#REF!</definedName>
    <definedName name="zAutoHide4_0286">Notes!#REF!</definedName>
    <definedName name="zAutoHide4_0287">Notes!#REF!</definedName>
    <definedName name="zAutoHide4_0288">Notes!#REF!</definedName>
    <definedName name="zAutoHide4_0289">Notes!#REF!</definedName>
    <definedName name="zAutoHide4_0292">Notes!#REF!</definedName>
    <definedName name="zAutoHide4_0293">Notes!#REF!</definedName>
    <definedName name="zAutoHide4_0294">Notes!#REF!</definedName>
    <definedName name="zAutoHide4_0295">Notes!#REF!</definedName>
    <definedName name="zAutoHide4_0296">Notes!#REF!</definedName>
    <definedName name="zAutoHide4_0298">Notes!#REF!</definedName>
    <definedName name="zAutoHide4_0299">Notes!#REF!</definedName>
    <definedName name="zAutoHide4_0303">Notes!#REF!</definedName>
    <definedName name="zAutoHide4_0304">Notes!#REF!</definedName>
    <definedName name="zAutoHide4_0307">AbbNotes!#REF!</definedName>
    <definedName name="zAutoHide4_0308">AbbNotes!#REF!</definedName>
    <definedName name="zAutoHide4_0309">Notes!#REF!</definedName>
    <definedName name="zAutoHide4_0310">Notes!#REF!</definedName>
    <definedName name="zAutoHide5_0001">Director!$A$12:$H$12</definedName>
    <definedName name="zAutoHide5_0002">Director!$A$13:$H$13</definedName>
    <definedName name="zAutoHide5_0003">Director!$A$14:$H$14</definedName>
    <definedName name="zAutoHide5_0004">Director!$A$15:$H$15</definedName>
    <definedName name="zAutoHide5_0005">Director!$A$16:$H$16</definedName>
    <definedName name="zAutoHide5_0006">Director!$A$17:$H$17</definedName>
    <definedName name="zAutoHide5_0007">Director!$A$18:$H$18</definedName>
    <definedName name="zAutoHide5_0008">Director!$A$19:$H$19</definedName>
    <definedName name="zAutoHide5_0009">Director!$A$20:$H$20</definedName>
    <definedName name="zAutoHide5_0010">Information!$A$10</definedName>
    <definedName name="zAutoHide5_0011">Information!$A$11</definedName>
    <definedName name="zAutoHide5_0012">Information!$A$12</definedName>
    <definedName name="zAutoHide5_0013">Information!$A$13</definedName>
  </definedNames>
  <calcPr calcId="124519" fullPrecision="0"/>
</workbook>
</file>

<file path=xl/calcChain.xml><?xml version="1.0" encoding="utf-8"?>
<calcChain xmlns="http://schemas.openxmlformats.org/spreadsheetml/2006/main">
  <c r="G7" i="17"/>
  <c r="H42"/>
  <c r="I3"/>
  <c r="I71"/>
  <c r="I153" s="1"/>
  <c r="H3"/>
  <c r="H71"/>
  <c r="H153"/>
  <c r="G3"/>
  <c r="G71"/>
  <c r="G153"/>
  <c r="K91"/>
  <c r="K90"/>
  <c r="K89"/>
  <c r="K88"/>
  <c r="F3"/>
  <c r="F71"/>
  <c r="F153"/>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87"/>
  <c r="K86"/>
  <c r="K85"/>
  <c r="K84"/>
  <c r="K83"/>
  <c r="K82"/>
  <c r="K81"/>
  <c r="K80"/>
  <c r="K79"/>
  <c r="K78"/>
  <c r="K77"/>
  <c r="K76"/>
  <c r="K75"/>
  <c r="K74"/>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H40" i="38"/>
  <c r="H11"/>
  <c r="G18"/>
  <c r="H22"/>
  <c r="H24"/>
  <c r="H31"/>
  <c r="E78" i="35"/>
  <c r="E79"/>
  <c r="E38"/>
  <c r="E46"/>
  <c r="E64"/>
  <c r="E73"/>
  <c r="E75"/>
  <c r="E24"/>
  <c r="E20"/>
  <c r="E9"/>
  <c r="E13" i="34"/>
  <c r="E19"/>
  <c r="E26"/>
  <c r="H40" i="31"/>
  <c r="H11"/>
  <c r="G18"/>
  <c r="H22"/>
  <c r="H24"/>
  <c r="H31"/>
  <c r="I13" i="29"/>
  <c r="I19"/>
  <c r="I24"/>
  <c r="I26"/>
  <c r="I32"/>
  <c r="I36"/>
  <c r="C78" i="35"/>
  <c r="A78"/>
  <c r="B72"/>
  <c r="B71"/>
  <c r="B70"/>
  <c r="B69"/>
  <c r="B68"/>
  <c r="B67"/>
  <c r="B66"/>
  <c r="B63"/>
  <c r="B62"/>
  <c r="B61"/>
  <c r="B60"/>
  <c r="B59"/>
  <c r="B58"/>
  <c r="B57"/>
  <c r="B56"/>
  <c r="B55"/>
  <c r="B54"/>
  <c r="B53"/>
  <c r="B52"/>
  <c r="B51"/>
  <c r="B50"/>
  <c r="B49"/>
  <c r="B48"/>
  <c r="B45"/>
  <c r="B44"/>
  <c r="B43"/>
  <c r="B42"/>
  <c r="B41"/>
  <c r="B40"/>
  <c r="B37"/>
  <c r="B36"/>
  <c r="B35"/>
  <c r="B34"/>
  <c r="B33"/>
  <c r="B32"/>
  <c r="B31"/>
  <c r="B30"/>
  <c r="B17" i="17"/>
  <c r="B29" i="35"/>
  <c r="B28"/>
  <c r="A23"/>
  <c r="A19"/>
  <c r="A18"/>
  <c r="A17"/>
  <c r="A16"/>
  <c r="A15"/>
  <c r="A14"/>
  <c r="A13"/>
  <c r="A12"/>
  <c r="A8"/>
  <c r="H11" i="30"/>
  <c r="C137" i="19"/>
  <c r="C136"/>
  <c r="C135"/>
  <c r="C134"/>
  <c r="C133"/>
  <c r="C132"/>
  <c r="C131"/>
  <c r="C130"/>
  <c r="C129"/>
  <c r="C128"/>
  <c r="C127"/>
  <c r="C126"/>
  <c r="C125"/>
  <c r="C124"/>
  <c r="C123"/>
  <c r="C122"/>
  <c r="C119"/>
  <c r="C118"/>
  <c r="C117"/>
  <c r="E114"/>
  <c r="C114"/>
  <c r="E113"/>
  <c r="C113"/>
  <c r="E108"/>
  <c r="C108"/>
  <c r="E107"/>
  <c r="C107"/>
  <c r="E105"/>
  <c r="C105"/>
  <c r="E104"/>
  <c r="C104"/>
  <c r="E103"/>
  <c r="C103"/>
  <c r="E102"/>
  <c r="C102"/>
  <c r="C98"/>
  <c r="C97"/>
  <c r="C96"/>
  <c r="C92"/>
  <c r="C91"/>
  <c r="C90"/>
  <c r="C87"/>
  <c r="C84"/>
  <c r="C83"/>
  <c r="C82"/>
  <c r="E79"/>
  <c r="C79"/>
  <c r="C78"/>
  <c r="C77"/>
  <c r="C74"/>
  <c r="E73"/>
  <c r="C73"/>
  <c r="C72"/>
  <c r="C71"/>
  <c r="C70"/>
  <c r="E67"/>
  <c r="C67"/>
  <c r="C66"/>
  <c r="C65"/>
  <c r="E61"/>
  <c r="C61"/>
  <c r="E60"/>
  <c r="C60"/>
  <c r="C59"/>
  <c r="C58"/>
  <c r="C57"/>
  <c r="C56"/>
  <c r="C52"/>
  <c r="C51"/>
  <c r="C50"/>
  <c r="C49"/>
  <c r="C48"/>
  <c r="C47"/>
  <c r="C46"/>
  <c r="C45"/>
  <c r="C42"/>
  <c r="C41"/>
  <c r="C36"/>
  <c r="C35"/>
  <c r="C34"/>
  <c r="C31"/>
  <c r="C28"/>
  <c r="E26"/>
  <c r="C26"/>
  <c r="E25"/>
  <c r="C25"/>
  <c r="E24"/>
  <c r="C24"/>
  <c r="E23"/>
  <c r="C23"/>
  <c r="E22"/>
  <c r="C22"/>
  <c r="E21"/>
  <c r="C21"/>
  <c r="E20"/>
  <c r="C20"/>
  <c r="E15"/>
  <c r="C15"/>
  <c r="C13"/>
  <c r="C10"/>
  <c r="C9"/>
  <c r="C8"/>
  <c r="A36" i="23"/>
  <c r="B38"/>
  <c r="B37"/>
  <c r="B26" i="26"/>
  <c r="A19" i="40"/>
  <c r="A65"/>
  <c r="A19" i="26"/>
  <c r="C9" i="35"/>
  <c r="C20"/>
  <c r="G13" i="29"/>
  <c r="C24" i="35"/>
  <c r="C38"/>
  <c r="C46"/>
  <c r="C64"/>
  <c r="C73"/>
  <c r="C75"/>
  <c r="C79"/>
  <c r="G19" i="29"/>
  <c r="G24"/>
  <c r="G26"/>
  <c r="G32"/>
  <c r="G36"/>
  <c r="A60" i="40"/>
  <c r="B14" i="26"/>
  <c r="A18" i="40"/>
  <c r="A62"/>
  <c r="A8" i="26"/>
  <c r="A22" i="40"/>
  <c r="A7"/>
  <c r="A10"/>
  <c r="A15"/>
  <c r="A70"/>
  <c r="A73"/>
  <c r="A74"/>
  <c r="A72"/>
  <c r="A8" i="27"/>
  <c r="A80" i="40"/>
  <c r="A83"/>
  <c r="A12" i="28"/>
  <c r="A9" i="37"/>
  <c r="A32" i="26"/>
  <c r="C35"/>
  <c r="C34"/>
  <c r="C33"/>
  <c r="C32"/>
  <c r="C31"/>
  <c r="A31"/>
  <c r="A44" i="38"/>
  <c r="A44" i="31"/>
  <c r="A5" i="44"/>
  <c r="A21" i="40"/>
  <c r="A24"/>
  <c r="A43" i="38"/>
  <c r="A43" i="31"/>
  <c r="A50" i="40"/>
  <c r="A95"/>
  <c r="A13" i="22"/>
  <c r="A12"/>
  <c r="A11"/>
  <c r="A10"/>
  <c r="A9"/>
  <c r="A8"/>
  <c r="A7"/>
  <c r="A6"/>
  <c r="A5"/>
  <c r="E137" i="19"/>
  <c r="E136"/>
  <c r="E135"/>
  <c r="E134"/>
  <c r="A91" i="40"/>
  <c r="A8" i="43"/>
  <c r="A13"/>
  <c r="A88" i="40"/>
  <c r="A6" i="43"/>
  <c r="A11" i="40"/>
  <c r="A85"/>
  <c r="A56"/>
  <c r="A5" i="43"/>
  <c r="A76" i="40"/>
  <c r="A9" i="28"/>
  <c r="A9" i="27"/>
  <c r="B31" i="23"/>
  <c r="B30"/>
  <c r="B29"/>
  <c r="B10" i="24"/>
  <c r="B9"/>
  <c r="B8"/>
  <c r="A55" i="40"/>
  <c r="A5" i="26"/>
  <c r="A42" i="38"/>
  <c r="A52" i="40"/>
  <c r="A33" i="23"/>
  <c r="A38" i="40"/>
  <c r="A40"/>
  <c r="A44"/>
  <c r="A28" i="23"/>
  <c r="A36" i="40"/>
  <c r="A26" i="23"/>
  <c r="A12" i="24"/>
  <c r="A7"/>
  <c r="A5"/>
  <c r="A42" i="31"/>
  <c r="A20" i="40"/>
  <c r="A16"/>
  <c r="A29"/>
  <c r="A10" i="23"/>
  <c r="A5" i="40"/>
  <c r="A4" i="23"/>
  <c r="A3" i="44"/>
  <c r="B8"/>
  <c r="A13" i="21"/>
  <c r="A24" i="44"/>
  <c r="A23"/>
  <c r="A1"/>
  <c r="A22" i="43"/>
  <c r="A21"/>
  <c r="A20"/>
  <c r="A19"/>
  <c r="A18"/>
  <c r="A17"/>
  <c r="A16"/>
  <c r="A15"/>
  <c r="A3"/>
  <c r="A1"/>
  <c r="A1" i="37"/>
  <c r="A6"/>
  <c r="A21"/>
  <c r="A24"/>
  <c r="A25"/>
  <c r="A26"/>
  <c r="A27"/>
  <c r="A28"/>
  <c r="A29"/>
  <c r="A30"/>
  <c r="A1" i="38"/>
  <c r="A3"/>
  <c r="E5"/>
  <c r="H5"/>
  <c r="E6"/>
  <c r="H6"/>
  <c r="A40"/>
  <c r="A48"/>
  <c r="A50"/>
  <c r="A2" i="36"/>
  <c r="A16"/>
  <c r="A20"/>
  <c r="A1" i="39"/>
  <c r="A1" i="27"/>
  <c r="A6"/>
  <c r="A12"/>
  <c r="A13"/>
  <c r="A15"/>
  <c r="A16"/>
  <c r="A17"/>
  <c r="A18"/>
  <c r="A19"/>
  <c r="A21"/>
  <c r="A1" i="26"/>
  <c r="A3"/>
  <c r="A34"/>
  <c r="A1" i="31"/>
  <c r="A3"/>
  <c r="E5"/>
  <c r="H5"/>
  <c r="E6"/>
  <c r="H6"/>
  <c r="A40"/>
  <c r="A49"/>
  <c r="A51"/>
  <c r="A1" i="28"/>
  <c r="A7"/>
  <c r="A15"/>
  <c r="A16"/>
  <c r="A18"/>
  <c r="A19"/>
  <c r="A20"/>
  <c r="A21"/>
  <c r="A22"/>
  <c r="A24"/>
  <c r="A1" i="32"/>
  <c r="E5"/>
  <c r="G5"/>
  <c r="E6"/>
  <c r="G6"/>
  <c r="G8"/>
  <c r="G10"/>
  <c r="G11"/>
  <c r="G12"/>
  <c r="G13"/>
  <c r="G14"/>
  <c r="G15"/>
  <c r="G18"/>
  <c r="G19"/>
  <c r="G20"/>
  <c r="G21"/>
  <c r="G22"/>
  <c r="G23"/>
  <c r="G24"/>
  <c r="G25"/>
  <c r="G28"/>
  <c r="G29"/>
  <c r="G30"/>
  <c r="G31"/>
  <c r="G32"/>
  <c r="G33"/>
  <c r="G34"/>
  <c r="G35"/>
  <c r="G36"/>
  <c r="G38"/>
  <c r="A39"/>
  <c r="A40"/>
  <c r="E50"/>
  <c r="G50"/>
  <c r="A1" i="19"/>
  <c r="C2"/>
  <c r="E2"/>
  <c r="F38"/>
  <c r="G38"/>
  <c r="H38"/>
  <c r="E21" i="32"/>
  <c r="F62" i="19"/>
  <c r="G62"/>
  <c r="F93"/>
  <c r="G93"/>
  <c r="F99"/>
  <c r="G99"/>
  <c r="F106"/>
  <c r="G106"/>
  <c r="F109"/>
  <c r="G109"/>
  <c r="F110"/>
  <c r="F53"/>
  <c r="G110"/>
  <c r="J140"/>
  <c r="B1" i="15"/>
  <c r="A1" i="21"/>
  <c r="A2" i="20"/>
  <c r="A16"/>
  <c r="A20"/>
  <c r="A1" i="18"/>
  <c r="G45"/>
  <c r="G59"/>
  <c r="G63"/>
  <c r="G66"/>
  <c r="G69"/>
  <c r="G72"/>
  <c r="G75"/>
  <c r="G78"/>
  <c r="G91"/>
  <c r="G99"/>
  <c r="G103"/>
  <c r="G106"/>
  <c r="G112"/>
  <c r="A1" i="34"/>
  <c r="C6"/>
  <c r="E6"/>
  <c r="C7"/>
  <c r="E7"/>
  <c r="A1" i="35"/>
  <c r="C5"/>
  <c r="E5"/>
  <c r="C6"/>
  <c r="E6"/>
  <c r="A1" i="23"/>
  <c r="A52"/>
  <c r="A58"/>
  <c r="A1" i="22"/>
  <c r="A4"/>
  <c r="A23"/>
  <c r="A24"/>
  <c r="A25"/>
  <c r="A26"/>
  <c r="A27"/>
  <c r="A28"/>
  <c r="A52"/>
  <c r="A12" i="40"/>
  <c r="A14"/>
  <c r="A3" i="32"/>
  <c r="A3" i="39"/>
  <c r="A5" i="27"/>
  <c r="A11" i="21"/>
  <c r="A31" i="40"/>
  <c r="A1" i="33"/>
  <c r="A3"/>
  <c r="A1" i="29"/>
  <c r="A3"/>
  <c r="G6"/>
  <c r="I6"/>
  <c r="G7"/>
  <c r="I7"/>
  <c r="A1" i="24"/>
  <c r="A2"/>
  <c r="A1" i="30"/>
  <c r="A3"/>
  <c r="F6"/>
  <c r="H6"/>
  <c r="F7"/>
  <c r="H7"/>
  <c r="D11"/>
  <c r="A13"/>
  <c r="F15"/>
  <c r="A1" i="17"/>
  <c r="E3"/>
  <c r="K3"/>
  <c r="M3"/>
  <c r="E71"/>
  <c r="K71"/>
  <c r="M71"/>
  <c r="E153"/>
  <c r="K153"/>
  <c r="M153"/>
  <c r="G53" i="19"/>
  <c r="F140"/>
  <c r="A25" i="23"/>
  <c r="A2"/>
  <c r="A3" i="35"/>
  <c r="A3" i="34"/>
  <c r="A12" i="21"/>
  <c r="E131" i="19"/>
  <c r="E129"/>
  <c r="E127"/>
  <c r="E123"/>
  <c r="F11" i="30"/>
  <c r="E133" i="19"/>
  <c r="G133"/>
  <c r="G131"/>
  <c r="G129"/>
  <c r="G127"/>
  <c r="G123"/>
  <c r="G119"/>
  <c r="G118"/>
  <c r="G117"/>
  <c r="H119"/>
  <c r="G45" i="32"/>
  <c r="E45"/>
  <c r="G114" i="19"/>
  <c r="E39" i="32"/>
  <c r="G40"/>
  <c r="G39"/>
  <c r="G44"/>
  <c r="G46"/>
  <c r="E44"/>
  <c r="E46"/>
  <c r="G113" i="19"/>
  <c r="H114"/>
  <c r="G108"/>
  <c r="G107"/>
  <c r="G105"/>
  <c r="G104"/>
  <c r="G103"/>
  <c r="G102"/>
  <c r="H110"/>
  <c r="E35" i="32"/>
  <c r="G98" i="19"/>
  <c r="G97"/>
  <c r="G96"/>
  <c r="H99"/>
  <c r="E34" i="32"/>
  <c r="G92" i="19"/>
  <c r="G91"/>
  <c r="G90"/>
  <c r="H93"/>
  <c r="E33" i="32"/>
  <c r="G87" i="19"/>
  <c r="H87"/>
  <c r="E32" i="32"/>
  <c r="G84" i="19"/>
  <c r="G83"/>
  <c r="G82"/>
  <c r="H84"/>
  <c r="E31" i="32"/>
  <c r="G79" i="19"/>
  <c r="G78"/>
  <c r="G77"/>
  <c r="H79"/>
  <c r="E30" i="32"/>
  <c r="G74" i="19"/>
  <c r="G73"/>
  <c r="G72"/>
  <c r="G71"/>
  <c r="G70"/>
  <c r="H74"/>
  <c r="E29" i="32"/>
  <c r="G67" i="19"/>
  <c r="G66"/>
  <c r="G65"/>
  <c r="H67"/>
  <c r="E28" i="32"/>
  <c r="E36"/>
  <c r="G61" i="19"/>
  <c r="G60"/>
  <c r="G59"/>
  <c r="G58"/>
  <c r="G57"/>
  <c r="G56"/>
  <c r="H62"/>
  <c r="E24" i="32"/>
  <c r="G52" i="19"/>
  <c r="G51"/>
  <c r="G50"/>
  <c r="G49"/>
  <c r="G48"/>
  <c r="G47"/>
  <c r="G46"/>
  <c r="G45"/>
  <c r="H53"/>
  <c r="E23" i="32"/>
  <c r="G42" i="19"/>
  <c r="G41"/>
  <c r="H42"/>
  <c r="E22" i="32"/>
  <c r="G36" i="19"/>
  <c r="G35"/>
  <c r="G34"/>
  <c r="H36"/>
  <c r="E20" i="32"/>
  <c r="G31" i="19"/>
  <c r="H31"/>
  <c r="E19" i="32"/>
  <c r="G28" i="19"/>
  <c r="H28"/>
  <c r="E18" i="32"/>
  <c r="E25"/>
  <c r="G26" i="19"/>
  <c r="G25"/>
  <c r="G24"/>
  <c r="G23"/>
  <c r="G22"/>
  <c r="G21"/>
  <c r="G20"/>
  <c r="H26"/>
  <c r="E14" i="32"/>
  <c r="G15" i="19"/>
  <c r="H15"/>
  <c r="E12" i="32"/>
  <c r="G13" i="19"/>
  <c r="H13"/>
  <c r="E11" i="32"/>
  <c r="G10" i="19"/>
  <c r="G9"/>
  <c r="G8"/>
  <c r="H10"/>
  <c r="E10" i="32"/>
  <c r="C13" i="34"/>
  <c r="C19"/>
  <c r="C26"/>
  <c r="E132" i="19"/>
  <c r="G132"/>
  <c r="G134"/>
  <c r="G135"/>
  <c r="G136"/>
  <c r="E122"/>
  <c r="G122"/>
  <c r="E124"/>
  <c r="G124"/>
  <c r="E126"/>
  <c r="G126"/>
  <c r="E128"/>
  <c r="G128"/>
  <c r="E125"/>
  <c r="G125"/>
  <c r="E130"/>
  <c r="G130"/>
  <c r="E17"/>
  <c r="C17"/>
  <c r="G17"/>
  <c r="H17"/>
  <c r="E13" i="32"/>
  <c r="D18" i="31"/>
  <c r="E22"/>
  <c r="C5" i="19"/>
  <c r="D18" i="38"/>
  <c r="E22"/>
  <c r="F9" i="30"/>
  <c r="F13"/>
  <c r="F17"/>
  <c r="G5" i="19"/>
  <c r="C140"/>
  <c r="E11" i="38"/>
  <c r="E24"/>
  <c r="E31"/>
  <c r="E11" i="31"/>
  <c r="E24"/>
  <c r="E31"/>
  <c r="H5" i="19"/>
  <c r="E40" i="38"/>
  <c r="E40" i="31"/>
  <c r="E8" i="32"/>
  <c r="H9" i="30"/>
  <c r="H13"/>
  <c r="E15" i="32"/>
  <c r="E38"/>
  <c r="E40"/>
  <c r="G137" i="19"/>
  <c r="E140"/>
  <c r="H137"/>
  <c r="H140"/>
  <c r="G140"/>
</calcChain>
</file>

<file path=xl/comments1.xml><?xml version="1.0" encoding="utf-8"?>
<comments xmlns="http://schemas.openxmlformats.org/spreadsheetml/2006/main">
  <authors>
    <author>Philip Hodgson</author>
  </authors>
  <commentList>
    <comment ref="A2" authorId="0">
      <text>
        <r>
          <rPr>
            <sz val="8"/>
            <color indexed="81"/>
            <rFont val="Tahoma"/>
            <family val="2"/>
          </rPr>
          <t>When AutoHide is turned on, blank sections in this report will be automatically hidden</t>
        </r>
      </text>
    </comment>
    <comment ref="A9" authorId="0">
      <text>
        <r>
          <rPr>
            <sz val="8"/>
            <color indexed="81"/>
            <rFont val="Tahoma"/>
            <family val="2"/>
          </rPr>
          <t>List in column B the persons who at any time during the year were directors of the company</t>
        </r>
      </text>
    </comment>
    <comment ref="A46" authorId="0">
      <text>
        <r>
          <rPr>
            <sz val="8"/>
            <color indexed="81"/>
            <rFont val="Tahoma"/>
            <family val="2"/>
          </rPr>
          <t>Required if average number of employees exceeds 250</t>
        </r>
      </text>
    </comment>
  </commentList>
</comments>
</file>

<file path=xl/sharedStrings.xml><?xml version="1.0" encoding="utf-8"?>
<sst xmlns="http://schemas.openxmlformats.org/spreadsheetml/2006/main" count="1051" uniqueCount="638">
  <si>
    <t>This workbook is only for use for accounting periods beginning on or after 6 April 2008.</t>
  </si>
  <si>
    <t>Click here for the full text of the Financial Reporting Standard for Smaller Entities (effective April 2008)</t>
  </si>
  <si>
    <t>April 2008</t>
  </si>
  <si>
    <t>Exceptional items</t>
  </si>
  <si>
    <t>Schedule to the Profit and Loss Account</t>
  </si>
  <si>
    <t>Employee costs:</t>
  </si>
  <si>
    <t>Premises costs:</t>
  </si>
  <si>
    <t>General administrative expenses:</t>
  </si>
  <si>
    <t>Legal and professional costs:</t>
  </si>
  <si>
    <t>Abbreviated Accounts</t>
  </si>
  <si>
    <t>Independent auditors' Report</t>
  </si>
  <si>
    <t>Abbreviated Balance Sheet</t>
  </si>
  <si>
    <t>Notes to the Abbreviated Accounts</t>
  </si>
  <si>
    <t>More info on prior year adjustments</t>
  </si>
  <si>
    <t>This report is made to the Company’s Board of Directors, as a body, in accordance with the terms of our engagement. Our work has been undertaken so that we might compile the accounts that we have been engaged to compile, report to the Company’s Board of Directors that we have done so, and state those matters that we have agreed to state to them in this report and for no other purpose. To the fullest extent permitted by law, we do not accept or assume responsibility to anyone other than the Company and the Company’s Board of Directors, as a body, for our work or for this report.</t>
  </si>
  <si>
    <t>We have carried out this engagement in accordance with technical guidance issued by the Institute of Chartered Accountants in England and Wales and have complied with the ethical guidance laid down by the Institute relating to members undertaking the compilation of accounts.</t>
  </si>
  <si>
    <t>We have not been instructed to carry out an audit of the accounts. For this reason, we have not verified the accuracy or completeness of the accounting records or information and explanations you have given to us and we do not, therefore, express any opinion on the accounts.</t>
  </si>
  <si>
    <t xml:space="preserve"> The accounts are required by law to give a true and fair view of the state of affairs of the company and of the profit or loss of the company for that period.</t>
  </si>
  <si>
    <t>Formula driven text is placed here and then referred to by cells in the main body of the accounts</t>
  </si>
  <si>
    <t>To indicate that the company has only one director, or that the sole director is female, click on the Workbook Properties button (second button on the VT toolbar)</t>
  </si>
  <si>
    <t>Directors report and balance sheet</t>
  </si>
  <si>
    <t>Statement of directors responsibilities</t>
  </si>
  <si>
    <t>Sch</t>
  </si>
  <si>
    <t>Period</t>
  </si>
  <si>
    <t>Heading name</t>
  </si>
  <si>
    <t>Balance</t>
  </si>
  <si>
    <t>Respective responsibilities</t>
  </si>
  <si>
    <t>Scope</t>
  </si>
  <si>
    <t>Standard for Smaller Entities (FRSSE)</t>
  </si>
  <si>
    <t>Applicable version of the Financial Reporting</t>
  </si>
  <si>
    <t>●</t>
  </si>
  <si>
    <t>select suitable accounting policies and then apply them consistently;</t>
  </si>
  <si>
    <t>make judgements and estimates that are reasonable and prudent;</t>
  </si>
  <si>
    <t>prepare the accounts on the going concern basis unless it is inappropriate to presume that the company will continue in business.</t>
  </si>
  <si>
    <t>In accordance with the exemption provided by APB Ethical Standard – Provisions Available for Smaller Entities, we have prepared and submitted the company’s returns to the tax authorities and assisted with the preparation of the accounts.</t>
  </si>
  <si>
    <t>We conducted our engagement in accordance with the Institute of Chartered Accountants in England &amp; Wales Interim Technical Release AAF 03/06. Our work was based primarily upon enquiry, analytical procedures and assessing accounting policies in accordance with the Financial Reporting Standard for Smaller Entities. If we considered it to be necessary, we also performed limited examination of evidence relevant to certain balances and disclosures in the accounts where we became aware of matters that might indicate a risk of material misstatement in the accounts.</t>
  </si>
  <si>
    <t>Accountants and Statutory Auditors</t>
  </si>
  <si>
    <t>Name of senior statutory auditor</t>
  </si>
  <si>
    <t>Small company provisions</t>
  </si>
  <si>
    <t>under section 449 of the Companies Act 2006</t>
  </si>
  <si>
    <t>The terms of our engagement exclude any requirement to carry out a comprehensive assessment of the risks of material misstatement, a consideration of fraud, laws, regulations and internal controls, and we have not done so. We are not required to, and we do not, express an audit opinion on these accounts.</t>
  </si>
  <si>
    <t>Conclusion</t>
  </si>
  <si>
    <t>follow applicable accounting policies, subject to any material departures disclosed and explained in the notes to the accounts.</t>
  </si>
  <si>
    <t>Signatures</t>
  </si>
  <si>
    <t>:Cover::Contents::Information::Director::Responsibilities::AuditX::Audit::Accountant::CAReport::PL::RGL::BS::CF::Notes::DetailPL1::DetailPL2::CAAssurance::CAStatement:</t>
  </si>
  <si>
    <t>The company's principal activity during the year continued to be …</t>
  </si>
  <si>
    <t>Prior year adjustments (+ for a gain; - for a loss)</t>
  </si>
  <si>
    <t>A Company Limited</t>
  </si>
  <si>
    <t xml:space="preserve">2009 </t>
  </si>
  <si>
    <t xml:space="preserve">2008 </t>
  </si>
  <si>
    <t>Decrease in stocks</t>
  </si>
  <si>
    <t>Gross profit</t>
  </si>
  <si>
    <t xml:space="preserve">  profit on the disposal of tangible fixed assets</t>
  </si>
  <si>
    <t xml:space="preserve">  profit on the disposal of investments</t>
  </si>
  <si>
    <t>Profit on ordinary activities before taxation</t>
  </si>
  <si>
    <t>Tax on profit on ordinary activities</t>
  </si>
  <si>
    <t>Profit for the financial year</t>
  </si>
  <si>
    <t>Unrealised surplus on revaluation of properties</t>
  </si>
  <si>
    <t>Net current assets</t>
  </si>
  <si>
    <t>Net assets</t>
  </si>
  <si>
    <t>Decrease in debtors</t>
  </si>
  <si>
    <t>Increase in creditors</t>
  </si>
  <si>
    <t>Net increase in cash</t>
  </si>
  <si>
    <t>Profit before tax</t>
  </si>
  <si>
    <t>123456</t>
  </si>
  <si>
    <t>AN Other</t>
  </si>
  <si>
    <t>For the purposes of this example, the formulas linking this sheet to the TB sheet have been removed</t>
  </si>
  <si>
    <t>For the purposes of this example, the contents of this sheet has been deleted</t>
  </si>
  <si>
    <t>Depn</t>
  </si>
  <si>
    <t>Corp tax</t>
  </si>
  <si>
    <t>Dividend</t>
  </si>
  <si>
    <t>For advice on using this workbook, click on the Template Instructions button at the right-hand end of the VT toolbar, choose the VT Final Accounts Help Topics command from the Help menu.</t>
  </si>
  <si>
    <t>[company]</t>
  </si>
  <si>
    <t>Class Name</t>
  </si>
  <si>
    <t>Previous year</t>
  </si>
  <si>
    <t>Previous period</t>
  </si>
  <si>
    <t>M. in period</t>
  </si>
  <si>
    <t>Current year</t>
  </si>
  <si>
    <t>M. in year</t>
  </si>
  <si>
    <t>Clare</t>
  </si>
  <si>
    <t>Philip</t>
  </si>
  <si>
    <t>Bardot</t>
  </si>
  <si>
    <t>Divider</t>
  </si>
  <si>
    <t>Dialog settings</t>
  </si>
  <si>
    <t>Department and currency balances</t>
  </si>
  <si>
    <t>Currency amounts in currency</t>
  </si>
  <si>
    <t>Units</t>
  </si>
  <si>
    <t>Scheme A</t>
  </si>
  <si>
    <t>Scheme B</t>
  </si>
  <si>
    <t>Scheme C</t>
  </si>
  <si>
    <t>Scheme D</t>
  </si>
  <si>
    <t>Section &amp; account balances</t>
  </si>
  <si>
    <t>Current trial balance</t>
  </si>
  <si>
    <t>Date/time copied</t>
  </si>
  <si>
    <t>Cue card message given</t>
  </si>
  <si>
    <t>AutoHide on</t>
  </si>
  <si>
    <t>Last AutoHide named area number</t>
  </si>
  <si>
    <t>VersionId</t>
  </si>
  <si>
    <t>Balances have been got</t>
  </si>
  <si>
    <t>Warn about new accounts</t>
  </si>
  <si>
    <t>Last text box number</t>
  </si>
  <si>
    <t>Number of decimal places</t>
  </si>
  <si>
    <t>Statutory Accounts</t>
  </si>
  <si>
    <t>Comparative figures available</t>
  </si>
  <si>
    <t>Automatic AutoHide Re-evaluation</t>
  </si>
  <si>
    <t>Double Click Option</t>
  </si>
  <si>
    <t>Comparative columns are hidden</t>
  </si>
  <si>
    <t>Names of sheets in print group</t>
  </si>
  <si>
    <t>Show TB Contents</t>
  </si>
  <si>
    <t>Comparative balances date</t>
  </si>
  <si>
    <t>Prompt about updating comparatives</t>
  </si>
  <si>
    <t>Alternate TB A identifier</t>
  </si>
  <si>
    <t>Alternate TB B identifier</t>
  </si>
  <si>
    <t>SmallG</t>
  </si>
  <si>
    <t>Alternate TB C identifier</t>
  </si>
  <si>
    <t>Alternate TB D identifier</t>
  </si>
  <si>
    <t>Display confirmation message</t>
  </si>
  <si>
    <t>Last NoBreak number</t>
  </si>
  <si>
    <t>Autohide evaluation outstanding</t>
  </si>
  <si>
    <t>Page break evaluation outstanding</t>
  </si>
  <si>
    <t>Last AutoHide Total number</t>
  </si>
  <si>
    <t>Template Help Topic ID</t>
  </si>
  <si>
    <t>Includes abbreviated accounts</t>
  </si>
  <si>
    <t>Abbreviated accounts printgroup</t>
  </si>
  <si>
    <t>:AbbCover:AbbAccountant:AbbBS:AbbNotes:AbbAudit:AbbCompilation:</t>
  </si>
  <si>
    <t>Manual entry workbook</t>
  </si>
  <si>
    <t>Template Help Topic ID (manual workbooks)</t>
  </si>
  <si>
    <t>Template Help Topic ID (linked workbooks)</t>
  </si>
  <si>
    <t>Workbook type</t>
  </si>
  <si>
    <t xml:space="preserve"> You consider that the company is exempt from the statutory requirement for an audit for the </t>
  </si>
  <si>
    <t xml:space="preserve"> your responsibilities for complying with the requirements of the Companies Act 2006 with respect to accounting records and the preparation of accounts.</t>
  </si>
  <si>
    <t>Small company/Companies Act 2006/FRSSE April 2008</t>
  </si>
  <si>
    <t>This report is made solely to the company's members, as a body, in accordance with Section 495 of the Companies Act 2006. Our audit work has been undertaken so that we might state to the company's members those matters we are required to state to them in an auditors' report and for no other purpose. To the fullest extent permitted by law, we do not accept or assume responsibility to anyone other than the company and the company's members as a body, for our audit work, for this report, or for the opinions we have formed.</t>
  </si>
  <si>
    <t>Cash flow</t>
  </si>
  <si>
    <t>Abbreviated a/cs (enabled)</t>
  </si>
  <si>
    <t>Report</t>
  </si>
  <si>
    <t>Font</t>
  </si>
  <si>
    <t>Arial</t>
  </si>
  <si>
    <t>Show separate statement of responsibilities</t>
  </si>
  <si>
    <t>More than one director</t>
  </si>
  <si>
    <t>Sole director is female</t>
  </si>
  <si>
    <t>Balance sheet</t>
  </si>
  <si>
    <t>Show properties dialog when new book created</t>
  </si>
  <si>
    <t>Company name</t>
  </si>
  <si>
    <t>Current period date</t>
  </si>
  <si>
    <t>Previous period date</t>
  </si>
  <si>
    <t>Period is exactly one year long</t>
  </si>
  <si>
    <t>Current year for columns (CURRYEAR)</t>
  </si>
  <si>
    <t>Comparative year for columns (COMPYEAR)</t>
  </si>
  <si>
    <t>IsIncorporated</t>
  </si>
  <si>
    <t>Include statement of directors responsiblities</t>
  </si>
  <si>
    <t>More than one member</t>
  </si>
  <si>
    <t>AH version</t>
  </si>
  <si>
    <t>Last AH number - Note (1)</t>
  </si>
  <si>
    <t>Last AH number - Block (2)</t>
  </si>
  <si>
    <t>Last AH number - Total (3)</t>
  </si>
  <si>
    <t>Last AH number - Row (4)</t>
  </si>
  <si>
    <t>Test col H</t>
  </si>
  <si>
    <t>Test col K</t>
  </si>
  <si>
    <t>No</t>
  </si>
  <si>
    <t>Type</t>
  </si>
  <si>
    <t>Heading</t>
  </si>
  <si>
    <t>Small company stat a/cs                             SmallG</t>
  </si>
  <si>
    <t>CY</t>
  </si>
  <si>
    <t>COMP</t>
  </si>
  <si>
    <t>PL</t>
  </si>
  <si>
    <t>Turnover</t>
  </si>
  <si>
    <t>Cost of sales - purchases</t>
  </si>
  <si>
    <t>Cost of sales - increase/decrease in stocks</t>
  </si>
  <si>
    <t>Cost of sales - subcontractor costs</t>
  </si>
  <si>
    <t>Cost of sales - direct labour</t>
  </si>
  <si>
    <t>Cost of sales - carriage</t>
  </si>
  <si>
    <t>Cost of sales - discounts allowed</t>
  </si>
  <si>
    <t>Cost of sales - commissions payable</t>
  </si>
  <si>
    <t>Cost of sales - other direct costs</t>
  </si>
  <si>
    <t>Distribution costs</t>
  </si>
  <si>
    <t>Employee costs - wages and salaries</t>
  </si>
  <si>
    <t>Employee costs - directors salaries</t>
  </si>
  <si>
    <t>Employee costs - pensions</t>
  </si>
  <si>
    <t>Employee costs - bonuses</t>
  </si>
  <si>
    <t>Employee costs - employer's NI</t>
  </si>
  <si>
    <t>Employee costs - temps and recruitment</t>
  </si>
  <si>
    <t>Employee costs - staff training and welfare</t>
  </si>
  <si>
    <t>Employee costs - travel and subsistence</t>
  </si>
  <si>
    <t>Employee costs - motor expenses</t>
  </si>
  <si>
    <t>Employee costs - entertaining</t>
  </si>
  <si>
    <t>Premises costs - rent</t>
  </si>
  <si>
    <t>Premises costs - rates</t>
  </si>
  <si>
    <t>Premises costs - service charges</t>
  </si>
  <si>
    <t>Premises costs - light and heat</t>
  </si>
  <si>
    <t>Premises costs - cleaning</t>
  </si>
  <si>
    <t>Premises costs - use of home</t>
  </si>
  <si>
    <t>General admin - telephone and fax</t>
  </si>
  <si>
    <t>General admin - postage</t>
  </si>
  <si>
    <t>General admin - stationery and printing</t>
  </si>
  <si>
    <t>General admin - courier services</t>
  </si>
  <si>
    <t>General admin - information and publications</t>
  </si>
  <si>
    <t>General admin - subscriptions</t>
  </si>
  <si>
    <t>General admin - bank charges</t>
  </si>
  <si>
    <t>General admin - insurance</t>
  </si>
  <si>
    <t>General admin - equipment expensed</t>
  </si>
  <si>
    <t>General admin - equipment hire</t>
  </si>
  <si>
    <t>General admin - software</t>
  </si>
  <si>
    <t>General admin - repairs and maintenance</t>
  </si>
  <si>
    <t>General admin - depreciation</t>
  </si>
  <si>
    <t>General admin - amortisation of goodwill</t>
  </si>
  <si>
    <t>General admin - bad debts</t>
  </si>
  <si>
    <t>General admin - sundry expenses</t>
  </si>
  <si>
    <t>Legal and professional costs - audit fees</t>
  </si>
  <si>
    <t>Accountants and auditors reports</t>
  </si>
  <si>
    <t>Legal and professional costs - accountancy fees</t>
  </si>
  <si>
    <t>Legal and professional costs - solicitors fees</t>
  </si>
  <si>
    <t>Legal and professional costs - consultancy fees</t>
  </si>
  <si>
    <t>Legal and professional costs - management fees</t>
  </si>
  <si>
    <t>Legal and professional costs - advertising and PR</t>
  </si>
  <si>
    <t>Legal and professional costs - other</t>
  </si>
  <si>
    <t>Other operating income</t>
  </si>
  <si>
    <t>Exceptional - PL on disposal of land and buildings</t>
  </si>
  <si>
    <t>Exceptional - PL on disposal of plant &amp; machinery</t>
  </si>
  <si>
    <t>Exceptional - PL on disposal of investments</t>
  </si>
  <si>
    <t>Income from investments</t>
  </si>
  <si>
    <t>Interest receivable</t>
  </si>
  <si>
    <t>Interest payable</t>
  </si>
  <si>
    <t>Interest payable - Non-equity dividends</t>
  </si>
  <si>
    <t>Corporation tax</t>
  </si>
  <si>
    <t>Corporation tax - prior year adjustments</t>
  </si>
  <si>
    <t>Deferred tax</t>
  </si>
  <si>
    <t>Equity dividends - years starting before 1/1/05</t>
  </si>
  <si>
    <t>BS</t>
  </si>
  <si>
    <t>Intangible FA - cost - b/fwd</t>
  </si>
  <si>
    <t>Intangible FA - cost - additions</t>
  </si>
  <si>
    <t>Intangible FA - cost - disposals</t>
  </si>
  <si>
    <t>Intangible FA - amortisation - b/fwd</t>
  </si>
  <si>
    <t>Intangible FA - amortisation - provided in year</t>
  </si>
  <si>
    <t>Intangible FA - amortisation - disposals</t>
  </si>
  <si>
    <t>Land &amp; buildings - cost - b/fwd</t>
  </si>
  <si>
    <t>Land &amp; buildings - cost - additions</t>
  </si>
  <si>
    <t>Land &amp; buildings - cost - revaluation</t>
  </si>
  <si>
    <t>Land &amp; buildings - cost - disposals</t>
  </si>
  <si>
    <t>Land &amp; buildings - depn - b/fwd</t>
  </si>
  <si>
    <t>Land &amp; buildings - depn - charge for the year</t>
  </si>
  <si>
    <t>Land &amp; buildings - depn - revaluation</t>
  </si>
  <si>
    <t>Land &amp; buildings - depn - disposals</t>
  </si>
  <si>
    <t>Plant &amp; machinery - cost - b/fwd</t>
  </si>
  <si>
    <t>Plant &amp; machinery - cost - additions</t>
  </si>
  <si>
    <t>Plant &amp; machinery - cost - disposals</t>
  </si>
  <si>
    <t>Plant &amp; machinery - depn - b/fwd</t>
  </si>
  <si>
    <t>Plant &amp; machinery - depn - charge for the year</t>
  </si>
  <si>
    <t>Plant &amp; machinery - depn - disposals</t>
  </si>
  <si>
    <t>Motor vehicles - cost - b/fwd</t>
  </si>
  <si>
    <t>Motor vehicles - cost - additions</t>
  </si>
  <si>
    <t>Motor vehicles - cost - disposals</t>
  </si>
  <si>
    <t>Motor vehicles - depn - b/fwd</t>
  </si>
  <si>
    <t>Motor vehicles - depn - charge for the year</t>
  </si>
  <si>
    <t>Motor vehicles - depn - disposals</t>
  </si>
  <si>
    <t>Investments in subsidiaries - b/fwd</t>
  </si>
  <si>
    <t>Investments in subsidiaries - additions</t>
  </si>
  <si>
    <t>Investments in subsidiaries - disposals</t>
  </si>
  <si>
    <t>Other investments - listed - b/fwd</t>
  </si>
  <si>
    <t>Other investments - listed - additions</t>
  </si>
  <si>
    <t>Other investments - listed - disposals</t>
  </si>
  <si>
    <t>Other investments - unlisted - b/fwd</t>
  </si>
  <si>
    <t>Other investments - unlisted - additions</t>
  </si>
  <si>
    <t>Other investments - unlisted - disposals</t>
  </si>
  <si>
    <t>Stocks</t>
  </si>
  <si>
    <t>Debtors - trade debtors</t>
  </si>
  <si>
    <t>Debtors - due from group undertakings</t>
  </si>
  <si>
    <t>Debtors - other debtors</t>
  </si>
  <si>
    <t>Current asset investments - listed</t>
  </si>
  <si>
    <t>Current asset investments - unlisted</t>
  </si>
  <si>
    <t>Cash at bank (debit balances)</t>
  </si>
  <si>
    <t>Cash at bank (credit balances)</t>
  </si>
  <si>
    <t>Creditors less than 1yr - bank loans</t>
  </si>
  <si>
    <t>Creditors less than 1yr - finance lease and HP contracts</t>
  </si>
  <si>
    <t>Creditors less than 1yr - trade creditors</t>
  </si>
  <si>
    <t>Creditors less than 1yr - due to group undertakings</t>
  </si>
  <si>
    <t>Creditors less than 1yr - corporation tax</t>
  </si>
  <si>
    <t>Description - equity shares - spare category</t>
  </si>
  <si>
    <t>Equity shares - spare category</t>
  </si>
  <si>
    <t>ensure that the company has kept adequate accounting records;</t>
  </si>
  <si>
    <t xml:space="preserve">Based on our work, nothing has come to our attention to refute the directors’ confirmation that in accordance with the Companies Act 2006 the accounts give a true and fair view of the state of the Company’s affairs as at </t>
  </si>
  <si>
    <t>Report and Accounts</t>
  </si>
  <si>
    <t>Creditors less than 1yr - other taxes and social security</t>
  </si>
  <si>
    <t>Creditors less than 1yr - proposed dividends</t>
  </si>
  <si>
    <t>Creditors less than 1yr - accrued preference dividend</t>
  </si>
  <si>
    <t>Creditors less than 1yr - non-equity preference shares</t>
  </si>
  <si>
    <t>Creditors less than 1yr - other creditors</t>
  </si>
  <si>
    <t>Creditors greater than 1yr - bank loans</t>
  </si>
  <si>
    <t>Creditors greater than 1yr - finance lease and HP contracts</t>
  </si>
  <si>
    <t>Creditors greater than 1yr - trade creditors</t>
  </si>
  <si>
    <t>Creditors greater than 1yr - due to group undertakings</t>
  </si>
  <si>
    <t>Creditors greater than 1yr - non-equity preference shares</t>
  </si>
  <si>
    <t>Creditors greater than 1yr - other creditors</t>
  </si>
  <si>
    <t>Deferred tax - b/fwd</t>
  </si>
  <si>
    <t>Deferred tax - charged to the profit and loss account</t>
  </si>
  <si>
    <t>Share capital - b/fwd</t>
  </si>
  <si>
    <t>Share capital - shares issued</t>
  </si>
  <si>
    <t>Share capital - shares redeemed</t>
  </si>
  <si>
    <t>Share premium - b/fwd</t>
  </si>
  <si>
    <t>Share premium - on shares issued</t>
  </si>
  <si>
    <t>Share premium - expenses of issue</t>
  </si>
  <si>
    <t>Revaluation reserve - b/fwd</t>
  </si>
  <si>
    <t>Revaluation reserve - movement in year</t>
  </si>
  <si>
    <t>Capital redemption reserve - b/fwd</t>
  </si>
  <si>
    <t>Capital redemption reserve - trf from profit and loss a/c</t>
  </si>
  <si>
    <t>Profit and loss account b/fwd</t>
  </si>
  <si>
    <t>Profit and loss account - equity dividends</t>
  </si>
  <si>
    <t>Profit and loss account - trf to capital redemption reserve</t>
  </si>
  <si>
    <t>Company</t>
  </si>
  <si>
    <t>Method</t>
  </si>
  <si>
    <t>Version</t>
  </si>
  <si>
    <t>Copyright</t>
  </si>
  <si>
    <t>Cleared</t>
  </si>
  <si>
    <t>Notes/ Comments/ Outstanding points</t>
  </si>
  <si>
    <t>Trial balance to be entered manually</t>
  </si>
  <si>
    <t>The auditors report in this workbook applies only to periods ending on or after 5 April 2009. For shorter periods, a special template is available on request from VT Software.</t>
  </si>
  <si>
    <t>March 2009</t>
  </si>
  <si>
    <t>VT Software Limited 1995-2009</t>
  </si>
  <si>
    <t xml:space="preserve"> from the accounting records and information and explanations you have given to us.</t>
  </si>
  <si>
    <t>Date of engagement letter (required for</t>
  </si>
  <si>
    <t>Chartered Accountants reports only)</t>
  </si>
  <si>
    <t xml:space="preserve">), made enquiries of the Company’s directors and assessed accounting policies adopted by the directors, in order to gather sufficient evidence for our conclusion in this report. </t>
  </si>
  <si>
    <t xml:space="preserve"> It has been released to the directors on the basis that this report shall not be copied, referred to or disclosed, in whole (save for the directors’ own internal purposes or as may be required by law or by a competent regulator) or in part, without our prior written consent. Our work has been undertaken so that we might state to the directors those matters that we have agreed to state to them in this report and for no other purpose. To the fullest extent permitted by law, we do not accept or assume responsibility to anyone other than the Company and the Company’s directors as a body for our work, for this report or the conclusions we have formed.</t>
  </si>
  <si>
    <t xml:space="preserve"> Our responsibility is to form and express an independent conclusion, based on the work carried out, to you on the accounts.</t>
  </si>
  <si>
    <t>Accountants</t>
  </si>
  <si>
    <t>Accountants' report</t>
  </si>
  <si>
    <t>Directors</t>
  </si>
  <si>
    <t>Trial balance</t>
  </si>
  <si>
    <t>Before adj's</t>
  </si>
  <si>
    <t>Comparative</t>
  </si>
  <si>
    <t>Enter debits as + and credits as -   [assets and expenses are debits]</t>
  </si>
  <si>
    <t>PROFIT AND LOSS ACCOUNT</t>
  </si>
  <si>
    <t>Sales</t>
  </si>
  <si>
    <t>Cost of sales</t>
  </si>
  <si>
    <t>Purchases</t>
  </si>
  <si>
    <t>Subcontractor costs</t>
  </si>
  <si>
    <t>Direct labour</t>
  </si>
  <si>
    <t>Carriage</t>
  </si>
  <si>
    <t>Discounts allowed</t>
  </si>
  <si>
    <t>Commissions payable</t>
  </si>
  <si>
    <t>Other direct costs</t>
  </si>
  <si>
    <t>Employee costs</t>
  </si>
  <si>
    <t>Wages and salaries</t>
  </si>
  <si>
    <t>Pensions</t>
  </si>
  <si>
    <t>Bonuses</t>
  </si>
  <si>
    <t>Employer's NI</t>
  </si>
  <si>
    <t>Temporary staff and recruitment</t>
  </si>
  <si>
    <t>Staff training and welfare</t>
  </si>
  <si>
    <t>Travel and subsistence</t>
  </si>
  <si>
    <t>Motor expenses</t>
  </si>
  <si>
    <t>Entertaining</t>
  </si>
  <si>
    <t>Premises costs</t>
  </si>
  <si>
    <t>Rent</t>
  </si>
  <si>
    <t>Rates</t>
  </si>
  <si>
    <t>Service charges</t>
  </si>
  <si>
    <t>Light and heat</t>
  </si>
  <si>
    <t>Cleaning</t>
  </si>
  <si>
    <t>Use of home</t>
  </si>
  <si>
    <t>General admin</t>
  </si>
  <si>
    <t>Telephone and fax</t>
  </si>
  <si>
    <t>Postage</t>
  </si>
  <si>
    <t>Stationery and printing</t>
  </si>
  <si>
    <t>Courier services</t>
  </si>
  <si>
    <t>Information and publications</t>
  </si>
  <si>
    <t>Subscriptions</t>
  </si>
  <si>
    <t>Bank charges</t>
  </si>
  <si>
    <t>Insurance</t>
  </si>
  <si>
    <t>Equipment expensed</t>
  </si>
  <si>
    <t>Equipment hire</t>
  </si>
  <si>
    <t>Software</t>
  </si>
  <si>
    <t>Repairs and maintenance</t>
  </si>
  <si>
    <t>Depreciation</t>
  </si>
  <si>
    <t>Amortisation of goodwill</t>
  </si>
  <si>
    <t>Bad debts</t>
  </si>
  <si>
    <t>Sundry expenses</t>
  </si>
  <si>
    <t>Legal and professional costs</t>
  </si>
  <si>
    <t>Audit fees</t>
  </si>
  <si>
    <t>Accountancy fees</t>
  </si>
  <si>
    <t>Solicitors fees</t>
  </si>
  <si>
    <t>Consultancy fees</t>
  </si>
  <si>
    <t>Management fees</t>
  </si>
  <si>
    <t>Advertising and PR</t>
  </si>
  <si>
    <t>Other legal and professional</t>
  </si>
  <si>
    <t>Exceptional - p/l on disposal</t>
  </si>
  <si>
    <t>Land and buildings</t>
  </si>
  <si>
    <t>Plant &amp; machinery</t>
  </si>
  <si>
    <t>Disposal of investments</t>
  </si>
  <si>
    <t>Non-equity dividends</t>
  </si>
  <si>
    <t>Taxation</t>
  </si>
  <si>
    <t>Equity dividends</t>
  </si>
  <si>
    <t>Years starting before 1/1/05</t>
  </si>
  <si>
    <t>See P/L section of Balance Sheet</t>
  </si>
  <si>
    <t>The accounts have been prepared in accordance with the provisions in Part 15 of the Companies Act 2006 applicable to companies subject to the small companies regime.</t>
  </si>
  <si>
    <t>This report has been prepared in accordance with the provisions in Part 15 of the Companies Act 2006 applicable to companies subject to the small companies regime.</t>
  </si>
  <si>
    <t xml:space="preserve"> complying with the requirements of the Companies Act 2006 with respect to accounting records and the preparation of accounts.</t>
  </si>
  <si>
    <t xml:space="preserve"> You have acknowledged, on the balance sheet, your responsibilities for complying with the requirements of the Companies Act 2006 with respect to accounting records and the preparation of accounts.</t>
  </si>
  <si>
    <t xml:space="preserve">, and in order to assist you to fulfil your duties under the Companies Act 2006, we have compiled the accounts of the company which comprise </t>
  </si>
  <si>
    <t>Retained (profit)/loss</t>
  </si>
  <si>
    <t>BALANCE SHEET</t>
  </si>
  <si>
    <t>Intangible FA</t>
  </si>
  <si>
    <t>Cost - b/fwd</t>
  </si>
  <si>
    <t>Cost - additions</t>
  </si>
  <si>
    <t>Cost - disposals</t>
  </si>
  <si>
    <t>Amortisation - b/fwd</t>
  </si>
  <si>
    <t>Amortisation - provided in year</t>
  </si>
  <si>
    <t>Amortisation - disposals</t>
  </si>
  <si>
    <t>Land &amp; buildings</t>
  </si>
  <si>
    <t>Cost - revaluation</t>
  </si>
  <si>
    <t>Depn - b/fwd</t>
  </si>
  <si>
    <t>Depn - charge for the year</t>
  </si>
  <si>
    <t>Depn - revaluation</t>
  </si>
  <si>
    <t>Depn - disposals</t>
  </si>
  <si>
    <t>Depn - provided in year</t>
  </si>
  <si>
    <t>. The financial reporting framework that has been applied in their preparation is applicable law and the Financial Reporting Standard For Smaller Entities (United Kingdom Generally Accepted Accounting Practice applicable to smaller entities).</t>
  </si>
  <si>
    <t>Motor vehicles</t>
  </si>
  <si>
    <t>Investments in subsidiaries</t>
  </si>
  <si>
    <t>B/fwd</t>
  </si>
  <si>
    <t>Additions</t>
  </si>
  <si>
    <t>Disposals</t>
  </si>
  <si>
    <t>Other investments - listed</t>
  </si>
  <si>
    <t>Other investments - unlisted</t>
  </si>
  <si>
    <t>Debtors</t>
  </si>
  <si>
    <t>Trade debtors</t>
  </si>
  <si>
    <t>Due from group undertakings</t>
  </si>
  <si>
    <t>Other debtors</t>
  </si>
  <si>
    <t>Current asset investments</t>
  </si>
  <si>
    <t>Listed</t>
  </si>
  <si>
    <t>Unlisted</t>
  </si>
  <si>
    <t>Cash at bank</t>
  </si>
  <si>
    <t>Creditors less than 1yr</t>
  </si>
  <si>
    <t>Overdrafts</t>
  </si>
  <si>
    <t>Bank loans</t>
  </si>
  <si>
    <t>Finance lease and HP contracts</t>
  </si>
  <si>
    <t>Trade creditors</t>
  </si>
  <si>
    <t>Due to group undertakings</t>
  </si>
  <si>
    <t>Other taxes and social security</t>
  </si>
  <si>
    <t>Proposed dividends</t>
  </si>
  <si>
    <t>Accrued preference dividends</t>
  </si>
  <si>
    <t>Non-equity preference shares</t>
  </si>
  <si>
    <t>Other creditors</t>
  </si>
  <si>
    <t>Creditors greater than 1yr</t>
  </si>
  <si>
    <t>Charged to the p/l account</t>
  </si>
  <si>
    <t>Share capital</t>
  </si>
  <si>
    <t>Shares issued</t>
  </si>
  <si>
    <t>Shares redeemed</t>
  </si>
  <si>
    <t>Share premium</t>
  </si>
  <si>
    <t>On shares issued</t>
  </si>
  <si>
    <t>Expenses of issue</t>
  </si>
  <si>
    <t>Revaluation reserve</t>
  </si>
  <si>
    <t>Movement in year</t>
  </si>
  <si>
    <t>Capital redemption reserve</t>
  </si>
  <si>
    <t>Trf from profit and loss a/c</t>
  </si>
  <si>
    <t>Profit and loss account</t>
  </si>
  <si>
    <t>Trf to capital redemption reserve</t>
  </si>
  <si>
    <r>
      <t xml:space="preserve">Totals </t>
    </r>
    <r>
      <rPr>
        <i/>
        <sz val="10"/>
        <rFont val="Arial"/>
      </rPr>
      <t>(all should be zero)</t>
    </r>
  </si>
  <si>
    <t>Data not obtained from trial balance</t>
  </si>
  <si>
    <t>Enter data in the white spaces  Enter numbers as + unless indicated</t>
  </si>
  <si>
    <t>Units (eg £ or £000)</t>
  </si>
  <si>
    <t xml:space="preserve">£ </t>
  </si>
  <si>
    <t xml:space="preserve"> include a trailing space</t>
  </si>
  <si>
    <t>Company registration number</t>
  </si>
  <si>
    <t>Date</t>
  </si>
  <si>
    <t>Approval date of the accounts by the board</t>
  </si>
  <si>
    <t>Date of signing on the audit/accountants report</t>
  </si>
  <si>
    <t>Name of director/secretary signing directors</t>
  </si>
  <si>
    <t>report</t>
  </si>
  <si>
    <t>Name of director signing balance sheet</t>
  </si>
  <si>
    <t>Name of auditors/accountants</t>
  </si>
  <si>
    <t>Type of firm (eg Chartered Accountants)</t>
  </si>
  <si>
    <t>Address of auditors/accountants</t>
  </si>
  <si>
    <t>Line 1</t>
  </si>
  <si>
    <t>Line 2</t>
  </si>
  <si>
    <t>Line 3</t>
  </si>
  <si>
    <t>Line 4</t>
  </si>
  <si>
    <t>Line 5</t>
  </si>
  <si>
    <t>Percentage of turnover outside UK</t>
  </si>
  <si>
    <t>Detailed profit and loss items:</t>
  </si>
  <si>
    <t xml:space="preserve"> responsible for the preparation of the accounts and for being satisfied that they give a true and fair view. Our responsibility is to audit the accounts in accordance with applicable law and International Standards on Auditing (UK and Ireland). Those standards require us to comply with the Auditing Practices Board's Ethical Standards for Auditors.</t>
  </si>
  <si>
    <t>Scope of the audit opinion</t>
  </si>
  <si>
    <t>An audit involves obtaining evidence about the amounts and disclosures in the accounts sufficient to give reasonable assurance that the accounts are free from material misstatement, whether caused by fraud or error. This includes an assessment of: whether the accounting policies are appropriate to the company's circumstances and have been consistently applied and adequately disclosed; the reasonableness of significant accounting estimates made by the directors; and the overall presentation of the accounts.</t>
  </si>
  <si>
    <t>Opinion on the accounts</t>
  </si>
  <si>
    <t>In our opinion the accounts:</t>
  </si>
  <si>
    <t>have been properly prepared in accordance with United Kingdom Generally Accepted Accounting Practice applicable to smaller entities; and</t>
  </si>
  <si>
    <t>give a true and fair view of the state of the company's affairs as at</t>
  </si>
  <si>
    <t>have been prepared in accordance with the requirements of the Companies Act 2006.</t>
  </si>
  <si>
    <t>Opinion on other matters prescribed by the Companies Act 2006</t>
  </si>
  <si>
    <t>Matters on which we are required to report by exception</t>
  </si>
  <si>
    <t>We have nothing to report in respect of the following matters where the Companies Act 2006 requires us to report to you if, in our opinion:</t>
  </si>
  <si>
    <t>adequate accounting records have not been kept, or returns adequate for our audit have not been received from branches not visited by us; or</t>
  </si>
  <si>
    <t>the accounts are not in agreement with the accounting records and returns; or</t>
  </si>
  <si>
    <t>certain disclosures of directors’ remuneration specified by law are not made; or</t>
  </si>
  <si>
    <t>we have not received all the information and explanations we require for our audit; or</t>
  </si>
  <si>
    <t>depreciation of owned fixed assets</t>
  </si>
  <si>
    <t>depreciation of assets held under finance leases &amp; HP</t>
  </si>
  <si>
    <t>amortisation of goodwill</t>
  </si>
  <si>
    <t>directors remuneration</t>
  </si>
  <si>
    <t>compensation to past directors for loss of office</t>
  </si>
  <si>
    <t>pension costs</t>
  </si>
  <si>
    <t>auditors remuneration</t>
  </si>
  <si>
    <t>exceptional costs associated with introducing the Euro</t>
  </si>
  <si>
    <t>Number of directors to whom benefits accrued</t>
  </si>
  <si>
    <t>Number</t>
  </si>
  <si>
    <t>under money purchase pension schemes</t>
  </si>
  <si>
    <t>Freehold land &amp; buildings if</t>
  </si>
  <si>
    <t>revalued amounts shown in trial balance:</t>
  </si>
  <si>
    <t>historical cost</t>
  </si>
  <si>
    <t>cumulative depreciation based on cost</t>
  </si>
  <si>
    <t>Net book value of plant and machinery included in fixed assets</t>
  </si>
  <si>
    <t>held under finance leases or HP contracts</t>
  </si>
  <si>
    <t>Listed investments held as fixed assets:</t>
  </si>
  <si>
    <t>market value</t>
  </si>
  <si>
    <t>Listed investments held as current assets:</t>
  </si>
  <si>
    <t>Amounts due after more than one year included in debtors</t>
  </si>
  <si>
    <t>Amounts included in creditors falling due for payment</t>
  </si>
  <si>
    <t>after more than five years</t>
  </si>
  <si>
    <t>Secured bank loans included in creditors</t>
  </si>
  <si>
    <t>Deferred taxation provision:</t>
  </si>
  <si>
    <t>Tax losses carried forward (enter as minus)</t>
  </si>
  <si>
    <t>Description of ordinary shares</t>
  </si>
  <si>
    <t>Ordinary shares of £1 each</t>
  </si>
  <si>
    <t>? shares of £1 each</t>
  </si>
  <si>
    <t>Description of non-equity preference shares</t>
  </si>
  <si>
    <t>?% preference shares of £1 each</t>
  </si>
  <si>
    <t>Ordinary shares</t>
  </si>
  <si>
    <t>number issued</t>
  </si>
  <si>
    <t>amount issued</t>
  </si>
  <si>
    <t>Dividends proposed after the balance sheet date</t>
  </si>
  <si>
    <t>Capital commitments:</t>
  </si>
  <si>
    <t>contracted</t>
  </si>
  <si>
    <t>Annual commitments under operating leases:</t>
  </si>
  <si>
    <t>expiring within 1 year</t>
  </si>
  <si>
    <t>expiring within 2 to 5 year</t>
  </si>
  <si>
    <t>expiring in over 5 years</t>
  </si>
  <si>
    <t>Additional data required for optional cash flow statement only</t>
  </si>
  <si>
    <t>New loans raised</t>
  </si>
  <si>
    <t>New finance leases and HP contracts</t>
  </si>
  <si>
    <t>Redemption of finance leases and HP con. on sale of assets</t>
  </si>
  <si>
    <t>Purchase of current asset investments</t>
  </si>
  <si>
    <t>Cash flow workings</t>
  </si>
  <si>
    <t>Inflow/(Outflow)</t>
  </si>
  <si>
    <t xml:space="preserve">per TB </t>
  </si>
  <si>
    <t xml:space="preserve">Adj </t>
  </si>
  <si>
    <t>Net</t>
  </si>
  <si>
    <t>Totals</t>
  </si>
  <si>
    <t>Operating profit</t>
  </si>
  <si>
    <t>Decrease/(increase) in stocks</t>
  </si>
  <si>
    <t>Decrease/(increase) in debtors</t>
  </si>
  <si>
    <t>Increase/(decrease) in creditors</t>
  </si>
  <si>
    <t>Interest received</t>
  </si>
  <si>
    <t>Dividends received</t>
  </si>
  <si>
    <t>Issue of shares for cash</t>
  </si>
  <si>
    <t>New loans</t>
  </si>
  <si>
    <t>Proceeds from sale of intangible fixed assets</t>
  </si>
  <si>
    <t>Proceeds from sale of tangible fixed assets</t>
  </si>
  <si>
    <t>Less: redemption of finance leases and HP</t>
  </si>
  <si>
    <t>Proceeds from sale of investments</t>
  </si>
  <si>
    <t>Less: purchase of current asset investments</t>
  </si>
  <si>
    <t>Interest paid</t>
  </si>
  <si>
    <t>Tax paid</t>
  </si>
  <si>
    <t>Dividends paid</t>
  </si>
  <si>
    <t>Redemption of share capital</t>
  </si>
  <si>
    <t>Purchase of intangible fixed assets</t>
  </si>
  <si>
    <t>Purchase of tangible fixed assets</t>
  </si>
  <si>
    <t>Purchase of investments</t>
  </si>
  <si>
    <t>Repayment of amounts borrowed</t>
  </si>
  <si>
    <t>Less: new loans</t>
  </si>
  <si>
    <t>less: new finance leases and HP contracts</t>
  </si>
  <si>
    <t>Redemption of finance leases and HP</t>
  </si>
  <si>
    <t>Decrease/(increase) in cash</t>
  </si>
  <si>
    <t>Revaluation of FA (total should be zero)</t>
  </si>
  <si>
    <t>We have not carried out an audit or any other review, and consequently we do not express any opinion on these accounts.</t>
  </si>
  <si>
    <t xml:space="preserve">In accordance with your instructions, we have prepared the accounts which comprise </t>
  </si>
  <si>
    <t xml:space="preserve"> from the accounting records of the company and on the basis of information and explanations you have given to us.</t>
  </si>
  <si>
    <t>Brought forward (each row should be zero)</t>
  </si>
  <si>
    <t>xNamesEnabled</t>
  </si>
  <si>
    <t>added July 2008</t>
  </si>
  <si>
    <t>Other investments - listed and unlisted - b/fwd</t>
  </si>
  <si>
    <r>
      <t xml:space="preserve">Totals </t>
    </r>
    <r>
      <rPr>
        <b/>
        <i/>
        <sz val="10"/>
        <rFont val="Arial"/>
      </rPr>
      <t>(all should be zero)</t>
    </r>
  </si>
  <si>
    <t>Registered number</t>
  </si>
  <si>
    <t>Report and accounts</t>
  </si>
  <si>
    <t>Contents</t>
  </si>
  <si>
    <t>Page</t>
  </si>
  <si>
    <t>Company information</t>
  </si>
  <si>
    <t>Statement of total recognised gains and losses</t>
  </si>
  <si>
    <t>Cash flow statement</t>
  </si>
  <si>
    <t>Notes to the accounts</t>
  </si>
  <si>
    <t>Company Information</t>
  </si>
  <si>
    <t>The directors are responsible for preparing the abbreviated accounts in accordance with section 444 of the Companies Act 2006. It is our responsibility to form an independent opinion as to whether the company is entitled to deliver abbreviated accounts to the Registrar of Companies and whether the abbreviated accounts have been properly prepared in accordance with the regulations made under that section and to report our opinion to you.</t>
  </si>
  <si>
    <t>We conducted our work in accordance with Bulletin 2008/4 issued by the Auditing Practices Board. In accordance with that Bulletin we have carried out the procedures we considered necessary to confirm, by reference to the full accounts, that the company is entitled to deliver abbreviated accounts and that the abbreviated accounts are properly prepared.</t>
  </si>
  <si>
    <t>In our opinion the company is entitled to deliver abbreviated accounts prepared in accordance with section 444(3) of the Companies Act 2006, and the abbreviated accounts have been properly prepared in accordance with the regulations made under that section.</t>
  </si>
  <si>
    <t>Secretary</t>
  </si>
  <si>
    <t>Bankers</t>
  </si>
  <si>
    <t>Solicitors</t>
  </si>
  <si>
    <t>Registered office</t>
  </si>
  <si>
    <t>Principal activities</t>
  </si>
  <si>
    <t>Political and charitable donations</t>
  </si>
  <si>
    <t>Disclosure of information to auditors</t>
  </si>
  <si>
    <t>Third party indemnity provisions</t>
  </si>
  <si>
    <t>Acquisition of own shares</t>
  </si>
  <si>
    <t>Employment of disabled persons</t>
  </si>
  <si>
    <t>Director</t>
  </si>
  <si>
    <t>Independent auditors' report</t>
  </si>
  <si>
    <t>Respective responsibilities of directors and auditors</t>
  </si>
  <si>
    <t>Opinion</t>
  </si>
  <si>
    <t>Registered auditors</t>
  </si>
  <si>
    <t>Accountants' Report</t>
  </si>
  <si>
    <t>Chartered Accountants' Report</t>
  </si>
  <si>
    <t>Chartered Accountants' Report to the Board of Directors</t>
  </si>
  <si>
    <t>Profit and Loss Account</t>
  </si>
  <si>
    <t>Notes</t>
  </si>
  <si>
    <t>Administrative expenses</t>
  </si>
  <si>
    <t>Exceptional items:</t>
  </si>
  <si>
    <t>Prior year adjustments</t>
  </si>
  <si>
    <t>Total recognised gains and losses since last accounts</t>
  </si>
  <si>
    <t>Balance Sheet</t>
  </si>
  <si>
    <t>Fixed assets</t>
  </si>
  <si>
    <t>Intangible assets</t>
  </si>
  <si>
    <t>Tangible assets</t>
  </si>
  <si>
    <t>Investments</t>
  </si>
  <si>
    <t>Current assets</t>
  </si>
  <si>
    <t>Investments held as current assets</t>
  </si>
  <si>
    <t>Cash at bank and in hand</t>
  </si>
  <si>
    <t>Creditors: amounts falling due within one year</t>
  </si>
  <si>
    <t>Total assets less current liabilities</t>
  </si>
  <si>
    <t>Creditors: amounts falling due after more than one year</t>
  </si>
  <si>
    <t>Provisions for liabilities</t>
  </si>
  <si>
    <t>Capital and reserves</t>
  </si>
  <si>
    <t>Called up share capital</t>
  </si>
  <si>
    <t>Cash Flow Statement</t>
  </si>
  <si>
    <t>Cash generated from operations</t>
  </si>
  <si>
    <t>Reconciliation to cash generated from operations:</t>
  </si>
  <si>
    <t>Cash from other sources</t>
  </si>
  <si>
    <t>New long-term bank borrowings</t>
  </si>
  <si>
    <t>Application of cash</t>
  </si>
  <si>
    <t>Consisting of:</t>
  </si>
  <si>
    <t>Major non-cash transactions</t>
  </si>
  <si>
    <t>Capital value of new finance lease arrangements</t>
  </si>
  <si>
    <t>Notes to the Accounts</t>
  </si>
</sst>
</file>

<file path=xl/styles.xml><?xml version="1.0" encoding="utf-8"?>
<styleSheet xmlns="http://schemas.openxmlformats.org/spreadsheetml/2006/main">
  <numFmts count="8">
    <numFmt numFmtId="43" formatCode="_-* #,##0.00_-;\-* #,##0.00_-;_-* &quot;-&quot;??_-;_-@_-"/>
    <numFmt numFmtId="164" formatCode="0000"/>
    <numFmt numFmtId="165" formatCode="#,##0_);\(#,##0\);\-_)"/>
    <numFmt numFmtId="166" formatCode="0.0%"/>
    <numFmt numFmtId="167" formatCode="d/mm/yy"/>
    <numFmt numFmtId="168" formatCode="0;\-0;"/>
    <numFmt numFmtId="169" formatCode="d\ mmm\ yyyy"/>
    <numFmt numFmtId="170" formatCode="General;General;"/>
  </numFmts>
  <fonts count="26">
    <font>
      <sz val="10"/>
      <name val="Arial"/>
      <family val="2"/>
    </font>
    <font>
      <b/>
      <sz val="10"/>
      <name val="Arial"/>
    </font>
    <font>
      <i/>
      <sz val="10"/>
      <name val="Arial"/>
    </font>
    <font>
      <b/>
      <i/>
      <sz val="10"/>
      <name val="Arial"/>
    </font>
    <font>
      <sz val="10"/>
      <name val="Arial"/>
    </font>
    <font>
      <sz val="10"/>
      <name val="Arial"/>
      <family val="2"/>
    </font>
    <font>
      <b/>
      <sz val="11"/>
      <name val="Arial"/>
      <family val="2"/>
    </font>
    <font>
      <b/>
      <sz val="10"/>
      <name val="Arial"/>
      <family val="2"/>
    </font>
    <font>
      <sz val="10"/>
      <name val="Arial"/>
      <family val="2"/>
    </font>
    <font>
      <sz val="11"/>
      <name val="Arial"/>
      <family val="2"/>
    </font>
    <font>
      <b/>
      <sz val="11"/>
      <name val="Arial"/>
    </font>
    <font>
      <sz val="11"/>
      <name val="Arial"/>
    </font>
    <font>
      <i/>
      <sz val="9"/>
      <name val="Arial"/>
      <family val="2"/>
    </font>
    <font>
      <b/>
      <sz val="9"/>
      <name val="Arial"/>
      <family val="2"/>
    </font>
    <font>
      <sz val="9"/>
      <name val="Arial"/>
      <family val="2"/>
    </font>
    <font>
      <sz val="8"/>
      <color indexed="8"/>
      <name val="Arial"/>
      <family val="2"/>
    </font>
    <font>
      <sz val="10"/>
      <color indexed="8"/>
      <name val="Arial"/>
      <family val="2"/>
    </font>
    <font>
      <sz val="8"/>
      <name val="Arial"/>
      <family val="2"/>
    </font>
    <font>
      <sz val="14"/>
      <name val="Arial"/>
      <family val="2"/>
    </font>
    <font>
      <b/>
      <sz val="10"/>
      <color indexed="10"/>
      <name val="Arial"/>
      <family val="2"/>
    </font>
    <font>
      <sz val="10"/>
      <color indexed="8"/>
      <name val="Arial"/>
    </font>
    <font>
      <sz val="14"/>
      <name val="Arial"/>
    </font>
    <font>
      <u/>
      <sz val="10"/>
      <color indexed="12"/>
      <name val="Arial"/>
      <family val="2"/>
    </font>
    <font>
      <i/>
      <sz val="10"/>
      <name val="Arial"/>
      <family val="2"/>
    </font>
    <font>
      <sz val="9"/>
      <name val="Arial"/>
    </font>
    <font>
      <sz val="8"/>
      <color indexed="81"/>
      <name val="Tahoma"/>
      <family val="2"/>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20">
    <border>
      <left/>
      <right/>
      <top/>
      <bottom/>
      <diagonal/>
    </border>
    <border>
      <left/>
      <right/>
      <top style="hair">
        <color indexed="64"/>
      </top>
      <bottom style="hair">
        <color indexed="64"/>
      </bottom>
      <diagonal/>
    </border>
    <border>
      <left/>
      <right/>
      <top style="hair">
        <color indexed="64"/>
      </top>
      <bottom/>
      <diagonal/>
    </border>
    <border>
      <left/>
      <right/>
      <top style="thin">
        <color indexed="64"/>
      </top>
      <bottom/>
      <diagonal/>
    </border>
    <border>
      <left/>
      <right/>
      <top style="hair">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right/>
      <top style="thin">
        <color indexed="64"/>
      </top>
      <bottom style="thin">
        <color indexed="64"/>
      </bottom>
      <diagonal/>
    </border>
  </borders>
  <cellStyleXfs count="10">
    <xf numFmtId="0" fontId="0" fillId="0" borderId="0"/>
    <xf numFmtId="43" fontId="5" fillId="0" borderId="0" applyFont="0" applyFill="0" applyBorder="0" applyAlignment="0" applyProtection="0"/>
    <xf numFmtId="0" fontId="22" fillId="0" borderId="0" applyNumberFormat="0" applyFill="0" applyBorder="0" applyAlignment="0" applyProtection="0">
      <alignment vertical="top"/>
      <protection locked="0"/>
    </xf>
    <xf numFmtId="165" fontId="4" fillId="0" borderId="0" applyFont="0" applyFill="0" applyProtection="0"/>
    <xf numFmtId="165" fontId="4" fillId="0" borderId="1" applyFont="0" applyFill="0" applyProtection="0"/>
    <xf numFmtId="165" fontId="4" fillId="0" borderId="2" applyFont="0" applyFill="0" applyProtection="0"/>
    <xf numFmtId="165" fontId="5" fillId="0" borderId="3" applyFont="0" applyFill="0" applyProtection="0"/>
    <xf numFmtId="165" fontId="4" fillId="0" borderId="4" applyFont="0" applyFill="0" applyProtection="0"/>
    <xf numFmtId="165" fontId="8" fillId="0" borderId="5" applyFont="0" applyFill="0" applyProtection="0"/>
    <xf numFmtId="168" fontId="5" fillId="0" borderId="0" applyFont="0" applyFill="0" applyProtection="0">
      <alignment horizontal="right"/>
    </xf>
  </cellStyleXfs>
  <cellXfs count="319">
    <xf numFmtId="0" fontId="0" fillId="0" borderId="0" xfId="0"/>
    <xf numFmtId="0" fontId="4" fillId="0" borderId="0" xfId="0" applyFont="1"/>
    <xf numFmtId="0" fontId="0" fillId="0" borderId="0" xfId="0" applyAlignment="1">
      <alignment horizontal="right"/>
    </xf>
    <xf numFmtId="2" fontId="0" fillId="0" borderId="0" xfId="0" applyNumberFormat="1"/>
    <xf numFmtId="0" fontId="0" fillId="2" borderId="6" xfId="0" applyFill="1" applyBorder="1" applyAlignment="1">
      <alignment horizontal="right"/>
    </xf>
    <xf numFmtId="0" fontId="0" fillId="2" borderId="6" xfId="0" applyFill="1" applyBorder="1"/>
    <xf numFmtId="2" fontId="0" fillId="2" borderId="6" xfId="0" applyNumberFormat="1" applyFill="1" applyBorder="1" applyAlignment="1">
      <alignment horizontal="right"/>
    </xf>
    <xf numFmtId="0" fontId="4" fillId="2" borderId="6" xfId="0" applyFont="1" applyFill="1" applyBorder="1"/>
    <xf numFmtId="0" fontId="0" fillId="2" borderId="7" xfId="0" applyFill="1" applyBorder="1" applyAlignment="1">
      <alignment horizontal="right"/>
    </xf>
    <xf numFmtId="0" fontId="0" fillId="2" borderId="8" xfId="0" applyFill="1" applyBorder="1" applyAlignment="1">
      <alignment horizontal="right"/>
    </xf>
    <xf numFmtId="0" fontId="0" fillId="2" borderId="9" xfId="0" applyFill="1" applyBorder="1" applyAlignment="1">
      <alignment horizontal="right"/>
    </xf>
    <xf numFmtId="0" fontId="0" fillId="2" borderId="10" xfId="0" applyFill="1" applyBorder="1" applyAlignment="1">
      <alignment horizontal="centerContinuous"/>
    </xf>
    <xf numFmtId="0" fontId="0" fillId="2" borderId="3" xfId="0" applyFill="1" applyBorder="1" applyAlignment="1">
      <alignment horizontal="centerContinuous"/>
    </xf>
    <xf numFmtId="14" fontId="0" fillId="2" borderId="11" xfId="0" applyNumberFormat="1" applyFill="1" applyBorder="1" applyAlignment="1">
      <alignment horizontal="centerContinuous"/>
    </xf>
    <xf numFmtId="0" fontId="0" fillId="2" borderId="0" xfId="0" applyFill="1" applyBorder="1" applyAlignment="1">
      <alignment horizontal="centerContinuous"/>
    </xf>
    <xf numFmtId="0" fontId="0" fillId="2" borderId="12" xfId="0" applyFill="1" applyBorder="1" applyAlignment="1">
      <alignment horizontal="centerContinuous"/>
    </xf>
    <xf numFmtId="0" fontId="0" fillId="2" borderId="5" xfId="0" applyFill="1" applyBorder="1" applyAlignment="1">
      <alignment horizontal="centerContinuous"/>
    </xf>
    <xf numFmtId="14" fontId="0" fillId="0" borderId="0" xfId="0" applyNumberFormat="1"/>
    <xf numFmtId="0" fontId="0" fillId="0" borderId="6" xfId="0" applyBorder="1"/>
    <xf numFmtId="0" fontId="0" fillId="2" borderId="5" xfId="0" applyFill="1" applyBorder="1" applyAlignment="1"/>
    <xf numFmtId="0" fontId="0" fillId="2" borderId="13" xfId="0" applyFill="1" applyBorder="1" applyAlignment="1">
      <alignment horizontal="right"/>
    </xf>
    <xf numFmtId="0" fontId="0" fillId="2" borderId="14" xfId="0" applyFill="1" applyBorder="1" applyAlignment="1">
      <alignment horizontal="right"/>
    </xf>
    <xf numFmtId="0" fontId="0" fillId="2" borderId="15" xfId="0" applyFill="1" applyBorder="1" applyAlignment="1">
      <alignment horizontal="right"/>
    </xf>
    <xf numFmtId="0" fontId="0" fillId="2" borderId="6" xfId="0" applyFill="1" applyBorder="1" applyAlignment="1"/>
    <xf numFmtId="0" fontId="0" fillId="2" borderId="5" xfId="0" applyFill="1" applyBorder="1" applyAlignment="1">
      <alignment horizontal="right"/>
    </xf>
    <xf numFmtId="0" fontId="0" fillId="2" borderId="5" xfId="0" applyFill="1" applyBorder="1"/>
    <xf numFmtId="22" fontId="0" fillId="0" borderId="6" xfId="0" applyNumberFormat="1" applyFill="1" applyBorder="1"/>
    <xf numFmtId="2" fontId="0" fillId="2" borderId="6" xfId="0" applyNumberFormat="1" applyFill="1" applyBorder="1" applyAlignment="1"/>
    <xf numFmtId="0" fontId="0" fillId="2" borderId="6" xfId="0" applyFill="1" applyBorder="1" applyAlignment="1">
      <alignment horizontal="left"/>
    </xf>
    <xf numFmtId="0" fontId="0" fillId="0" borderId="0" xfId="0" applyAlignment="1">
      <alignment horizontal="left"/>
    </xf>
    <xf numFmtId="164" fontId="0" fillId="0" borderId="6" xfId="0" applyNumberFormat="1" applyBorder="1"/>
    <xf numFmtId="0" fontId="0" fillId="0" borderId="6" xfId="0" applyNumberFormat="1" applyBorder="1"/>
    <xf numFmtId="0" fontId="0" fillId="0" borderId="5" xfId="0" applyBorder="1" applyAlignment="1">
      <alignment wrapText="1"/>
    </xf>
    <xf numFmtId="0" fontId="0" fillId="0" borderId="5" xfId="0" applyBorder="1" applyAlignment="1">
      <alignment horizontal="left" wrapText="1"/>
    </xf>
    <xf numFmtId="4" fontId="0" fillId="0" borderId="5" xfId="0" applyNumberFormat="1" applyBorder="1" applyAlignment="1">
      <alignment horizontal="right"/>
    </xf>
    <xf numFmtId="4" fontId="0" fillId="0" borderId="0" xfId="0" applyNumberFormat="1"/>
    <xf numFmtId="0" fontId="7" fillId="2" borderId="0" xfId="0" applyFont="1" applyFill="1"/>
    <xf numFmtId="0" fontId="0" fillId="2" borderId="0" xfId="0" applyFill="1"/>
    <xf numFmtId="0" fontId="8" fillId="0" borderId="0" xfId="0" applyFont="1" applyFill="1"/>
    <xf numFmtId="0" fontId="6" fillId="0" borderId="0" xfId="0" applyFont="1" applyFill="1" applyAlignment="1">
      <alignment horizontal="left"/>
    </xf>
    <xf numFmtId="0" fontId="6" fillId="0" borderId="0" xfId="0" applyFont="1" applyFill="1" applyBorder="1" applyAlignment="1">
      <alignment horizontal="left"/>
    </xf>
    <xf numFmtId="0" fontId="6" fillId="0" borderId="0" xfId="0" applyFont="1" applyFill="1"/>
    <xf numFmtId="0" fontId="7" fillId="0" borderId="0" xfId="0" applyFont="1" applyFill="1" applyAlignment="1">
      <alignment horizontal="left" wrapText="1"/>
    </xf>
    <xf numFmtId="0" fontId="8" fillId="0" borderId="0" xfId="0" applyFont="1" applyFill="1" applyAlignment="1"/>
    <xf numFmtId="0" fontId="5" fillId="2" borderId="0" xfId="0" applyFont="1" applyFill="1"/>
    <xf numFmtId="0" fontId="5" fillId="2" borderId="0" xfId="0" applyFont="1" applyFill="1" applyBorder="1"/>
    <xf numFmtId="0" fontId="9" fillId="0" borderId="0" xfId="0" applyFont="1" applyFill="1"/>
    <xf numFmtId="165" fontId="11" fillId="0" borderId="0" xfId="3" applyFont="1" applyFill="1"/>
    <xf numFmtId="165" fontId="9" fillId="0" borderId="0" xfId="3" applyFont="1" applyFill="1"/>
    <xf numFmtId="0" fontId="5" fillId="0" borderId="0" xfId="0" applyFont="1" applyFill="1" applyAlignment="1">
      <alignment wrapText="1"/>
    </xf>
    <xf numFmtId="0" fontId="5" fillId="0" borderId="0" xfId="0" applyFont="1" applyFill="1"/>
    <xf numFmtId="165" fontId="4" fillId="0" borderId="0" xfId="3" applyFont="1" applyFill="1"/>
    <xf numFmtId="165" fontId="5" fillId="0" borderId="0" xfId="3" applyFont="1" applyFill="1"/>
    <xf numFmtId="165" fontId="8" fillId="0" borderId="0" xfId="3" applyFont="1" applyFill="1"/>
    <xf numFmtId="0" fontId="5" fillId="0" borderId="0" xfId="0" applyFont="1" applyFill="1" applyAlignment="1"/>
    <xf numFmtId="0" fontId="4" fillId="0" borderId="0" xfId="0" applyFont="1" applyFill="1"/>
    <xf numFmtId="0" fontId="9" fillId="0" borderId="0" xfId="0" applyFont="1" applyFill="1" applyAlignment="1">
      <alignment wrapText="1"/>
    </xf>
    <xf numFmtId="0" fontId="9" fillId="0" borderId="0" xfId="0" applyFont="1" applyFill="1" applyAlignment="1"/>
    <xf numFmtId="165" fontId="8" fillId="0" borderId="0" xfId="0" applyNumberFormat="1" applyFont="1" applyFill="1"/>
    <xf numFmtId="165" fontId="7" fillId="0" borderId="0" xfId="0" applyNumberFormat="1" applyFont="1" applyFill="1" applyBorder="1"/>
    <xf numFmtId="168" fontId="8" fillId="0" borderId="0" xfId="9" applyFont="1" applyFill="1">
      <alignment horizontal="right"/>
    </xf>
    <xf numFmtId="168" fontId="9" fillId="0" borderId="0" xfId="9" applyFont="1" applyFill="1">
      <alignment horizontal="right"/>
    </xf>
    <xf numFmtId="168" fontId="5" fillId="0" borderId="0" xfId="9" applyFont="1" applyFill="1">
      <alignment horizontal="right"/>
    </xf>
    <xf numFmtId="165" fontId="8" fillId="2" borderId="7" xfId="3" applyFont="1" applyFill="1" applyBorder="1" applyProtection="1"/>
    <xf numFmtId="0" fontId="8" fillId="0" borderId="0" xfId="0" applyFont="1" applyFill="1" applyAlignment="1">
      <alignment wrapText="1"/>
    </xf>
    <xf numFmtId="165" fontId="8" fillId="2" borderId="8" xfId="3" applyFont="1" applyFill="1" applyBorder="1" applyProtection="1"/>
    <xf numFmtId="0" fontId="7" fillId="2" borderId="0" xfId="0" applyFont="1" applyFill="1" applyProtection="1"/>
    <xf numFmtId="0" fontId="17" fillId="0" borderId="0" xfId="0" applyFont="1" applyFill="1"/>
    <xf numFmtId="165" fontId="4" fillId="2" borderId="0" xfId="3" applyFill="1" applyBorder="1" applyProtection="1"/>
    <xf numFmtId="165" fontId="5" fillId="2" borderId="0" xfId="0" applyNumberFormat="1" applyFont="1" applyFill="1"/>
    <xf numFmtId="0" fontId="14" fillId="0"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6" xfId="0" applyFill="1" applyBorder="1"/>
    <xf numFmtId="0" fontId="0" fillId="2" borderId="17" xfId="0" applyFill="1" applyBorder="1"/>
    <xf numFmtId="38" fontId="0" fillId="2" borderId="0" xfId="0" applyNumberFormat="1" applyFill="1"/>
    <xf numFmtId="0" fontId="6" fillId="2" borderId="0" xfId="0" applyFont="1" applyFill="1" applyAlignment="1">
      <alignment horizontal="right"/>
    </xf>
    <xf numFmtId="38" fontId="0" fillId="2" borderId="0" xfId="0" applyNumberFormat="1" applyFill="1" applyAlignment="1">
      <alignment horizontal="right"/>
    </xf>
    <xf numFmtId="165" fontId="5" fillId="2" borderId="0" xfId="3" applyFont="1" applyFill="1" applyBorder="1" applyAlignment="1">
      <alignment horizontal="right"/>
    </xf>
    <xf numFmtId="0" fontId="12" fillId="2" borderId="0" xfId="0" applyFont="1" applyFill="1"/>
    <xf numFmtId="38" fontId="0" fillId="2" borderId="0" xfId="0" applyNumberFormat="1" applyFill="1" applyBorder="1" applyAlignment="1">
      <alignment horizontal="right"/>
    </xf>
    <xf numFmtId="0" fontId="2" fillId="2" borderId="0" xfId="0" applyFont="1" applyFill="1" applyAlignment="1">
      <alignment wrapText="1"/>
    </xf>
    <xf numFmtId="38" fontId="0" fillId="2" borderId="6" xfId="0" applyNumberFormat="1" applyFill="1" applyBorder="1"/>
    <xf numFmtId="0" fontId="0" fillId="0" borderId="0" xfId="0" applyFill="1"/>
    <xf numFmtId="0" fontId="0" fillId="0" borderId="0" xfId="0" applyFill="1" applyAlignment="1">
      <alignment horizontal="center"/>
    </xf>
    <xf numFmtId="0" fontId="6" fillId="0" borderId="0" xfId="0" applyFont="1" applyFill="1" applyAlignment="1"/>
    <xf numFmtId="0" fontId="7" fillId="0" borderId="0" xfId="0" applyFont="1" applyFill="1" applyAlignment="1"/>
    <xf numFmtId="0" fontId="9" fillId="0" borderId="0" xfId="0" applyFont="1" applyFill="1" applyBorder="1"/>
    <xf numFmtId="0" fontId="9" fillId="0" borderId="0" xfId="0" applyFont="1" applyFill="1" applyBorder="1" applyAlignment="1"/>
    <xf numFmtId="0" fontId="6" fillId="0" borderId="0" xfId="0" applyFont="1" applyFill="1" applyBorder="1"/>
    <xf numFmtId="0" fontId="5" fillId="0" borderId="0" xfId="0" applyFont="1" applyFill="1" applyBorder="1"/>
    <xf numFmtId="0" fontId="5" fillId="0" borderId="0" xfId="0" applyFont="1" applyFill="1" applyBorder="1" applyAlignment="1"/>
    <xf numFmtId="0" fontId="1" fillId="0" borderId="0" xfId="0" applyFont="1" applyFill="1"/>
    <xf numFmtId="165" fontId="5" fillId="0" borderId="0" xfId="0" applyNumberFormat="1" applyFont="1" applyFill="1" applyAlignment="1">
      <alignment horizontal="right"/>
    </xf>
    <xf numFmtId="0" fontId="7" fillId="0" borderId="0" xfId="0" applyFont="1" applyFill="1"/>
    <xf numFmtId="0" fontId="5" fillId="0" borderId="0" xfId="0" applyFont="1" applyFill="1" applyAlignment="1">
      <alignment horizontal="right"/>
    </xf>
    <xf numFmtId="168" fontId="1" fillId="0" borderId="0" xfId="9" applyFont="1" applyFill="1">
      <alignment horizontal="right"/>
    </xf>
    <xf numFmtId="165" fontId="1" fillId="0" borderId="0" xfId="3" applyFont="1" applyFill="1" applyAlignment="1">
      <alignment horizontal="right"/>
    </xf>
    <xf numFmtId="165" fontId="1" fillId="0" borderId="0" xfId="3" quotePrefix="1" applyFont="1" applyFill="1" applyAlignment="1">
      <alignment horizontal="right"/>
    </xf>
    <xf numFmtId="165" fontId="4" fillId="0" borderId="2" xfId="5" applyFont="1" applyFill="1"/>
    <xf numFmtId="165" fontId="4" fillId="0" borderId="2" xfId="5" applyFill="1"/>
    <xf numFmtId="165" fontId="4" fillId="0" borderId="0" xfId="3" applyFill="1"/>
    <xf numFmtId="165" fontId="4" fillId="0" borderId="4" xfId="7" applyFont="1" applyFill="1"/>
    <xf numFmtId="0" fontId="6" fillId="0" borderId="0" xfId="0" applyFont="1" applyFill="1" applyBorder="1" applyAlignment="1"/>
    <xf numFmtId="165" fontId="1" fillId="0" borderId="0" xfId="3" applyFont="1" applyFill="1"/>
    <xf numFmtId="0" fontId="1" fillId="0" borderId="0" xfId="0" applyFont="1" applyFill="1" applyAlignment="1">
      <alignment wrapText="1"/>
    </xf>
    <xf numFmtId="0" fontId="8" fillId="0" borderId="0" xfId="0" applyFont="1" applyFill="1" applyBorder="1"/>
    <xf numFmtId="0" fontId="4" fillId="0" borderId="0" xfId="0" applyFont="1" applyFill="1" applyAlignment="1">
      <alignment wrapText="1"/>
    </xf>
    <xf numFmtId="165" fontId="5" fillId="0" borderId="4" xfId="7" applyFont="1" applyFill="1"/>
    <xf numFmtId="0" fontId="4" fillId="0" borderId="0" xfId="0" applyFont="1" applyFill="1" applyAlignment="1"/>
    <xf numFmtId="168" fontId="4" fillId="0" borderId="0" xfId="9" applyFont="1" applyFill="1">
      <alignment horizontal="right"/>
    </xf>
    <xf numFmtId="165" fontId="5" fillId="0" borderId="2" xfId="5" applyFont="1" applyFill="1"/>
    <xf numFmtId="165" fontId="8" fillId="0" borderId="0" xfId="0" applyNumberFormat="1" applyFont="1" applyFill="1" applyAlignment="1"/>
    <xf numFmtId="165" fontId="7" fillId="0" borderId="0" xfId="0" applyNumberFormat="1" applyFont="1" applyFill="1" applyBorder="1" applyAlignment="1"/>
    <xf numFmtId="165" fontId="5" fillId="0" borderId="5" xfId="8" applyFont="1" applyFill="1"/>
    <xf numFmtId="0" fontId="1" fillId="0" borderId="0" xfId="0" applyFont="1" applyFill="1" applyAlignment="1">
      <alignment horizontal="center"/>
    </xf>
    <xf numFmtId="165" fontId="4" fillId="0" borderId="0" xfId="3" applyFont="1" applyFill="1" applyAlignment="1">
      <alignment horizontal="right"/>
    </xf>
    <xf numFmtId="0" fontId="17" fillId="0" borderId="0" xfId="0" applyFont="1" applyFill="1" applyAlignment="1">
      <alignment wrapText="1"/>
    </xf>
    <xf numFmtId="168" fontId="17" fillId="0" borderId="0" xfId="9" applyFont="1" applyFill="1">
      <alignment horizontal="right"/>
    </xf>
    <xf numFmtId="165" fontId="17" fillId="0" borderId="0" xfId="3" applyFont="1" applyFill="1"/>
    <xf numFmtId="0" fontId="0" fillId="0" borderId="0" xfId="0" applyFill="1" applyAlignment="1">
      <alignment horizontal="left" vertical="top" wrapText="1"/>
    </xf>
    <xf numFmtId="165" fontId="5" fillId="0" borderId="3" xfId="6" applyFont="1" applyFill="1"/>
    <xf numFmtId="0" fontId="0" fillId="0" borderId="0" xfId="0" applyFill="1" applyAlignment="1"/>
    <xf numFmtId="0" fontId="18" fillId="0" borderId="0" xfId="0" applyFont="1" applyFill="1" applyAlignment="1">
      <alignment horizontal="center"/>
    </xf>
    <xf numFmtId="9" fontId="11" fillId="0" borderId="0" xfId="3" applyNumberFormat="1" applyFont="1" applyFill="1"/>
    <xf numFmtId="9" fontId="4" fillId="0" borderId="0" xfId="3" applyNumberFormat="1" applyFont="1" applyFill="1"/>
    <xf numFmtId="9" fontId="1" fillId="0" borderId="0" xfId="3" applyNumberFormat="1" applyFont="1" applyFill="1" applyAlignment="1">
      <alignment horizontal="right"/>
    </xf>
    <xf numFmtId="9" fontId="4" fillId="0" borderId="0" xfId="3" applyNumberFormat="1" applyFont="1" applyFill="1" applyBorder="1"/>
    <xf numFmtId="9" fontId="4" fillId="0" borderId="0" xfId="7" applyNumberFormat="1" applyFont="1" applyFill="1" applyBorder="1"/>
    <xf numFmtId="0" fontId="1" fillId="0" borderId="0" xfId="0" applyFont="1"/>
    <xf numFmtId="165" fontId="4" fillId="0" borderId="0" xfId="3"/>
    <xf numFmtId="165" fontId="4" fillId="0" borderId="2" xfId="5"/>
    <xf numFmtId="165" fontId="8" fillId="0" borderId="3" xfId="6" applyFont="1"/>
    <xf numFmtId="165" fontId="0" fillId="0" borderId="1" xfId="4" applyFont="1"/>
    <xf numFmtId="165" fontId="4" fillId="0" borderId="4" xfId="7"/>
    <xf numFmtId="165" fontId="4" fillId="0" borderId="0" xfId="3" applyFont="1"/>
    <xf numFmtId="0" fontId="4" fillId="2" borderId="0" xfId="0" applyFont="1" applyFill="1" applyAlignment="1"/>
    <xf numFmtId="2" fontId="0" fillId="2" borderId="0" xfId="0" applyNumberFormat="1" applyFill="1"/>
    <xf numFmtId="0" fontId="2" fillId="0" borderId="0" xfId="0" applyFont="1" applyFill="1" applyAlignment="1">
      <alignment horizontal="left" vertical="top" wrapText="1"/>
    </xf>
    <xf numFmtId="0" fontId="2" fillId="0" borderId="0" xfId="0" applyFont="1"/>
    <xf numFmtId="0" fontId="15" fillId="0" borderId="0" xfId="0" applyFont="1" applyFill="1" applyBorder="1" applyAlignment="1" applyProtection="1">
      <alignment horizontal="left" vertical="top"/>
    </xf>
    <xf numFmtId="168" fontId="16" fillId="0" borderId="0" xfId="0" applyNumberFormat="1" applyFont="1" applyFill="1" applyBorder="1" applyAlignment="1" applyProtection="1">
      <alignment wrapText="1"/>
    </xf>
    <xf numFmtId="0" fontId="16" fillId="0" borderId="0" xfId="0" applyFont="1" applyFill="1" applyBorder="1" applyProtection="1">
      <protection locked="0"/>
    </xf>
    <xf numFmtId="0" fontId="16" fillId="0" borderId="0" xfId="0" applyFont="1" applyFill="1" applyBorder="1" applyAlignment="1" applyProtection="1">
      <alignment wrapText="1"/>
    </xf>
    <xf numFmtId="0" fontId="15" fillId="0" borderId="18" xfId="0" applyFont="1" applyFill="1" applyBorder="1" applyAlignment="1" applyProtection="1">
      <alignment horizontal="left" vertical="top"/>
    </xf>
    <xf numFmtId="0" fontId="15" fillId="0" borderId="18" xfId="0" applyFont="1" applyFill="1" applyBorder="1" applyAlignment="1" applyProtection="1">
      <alignment vertical="top" wrapText="1"/>
    </xf>
    <xf numFmtId="0" fontId="16" fillId="0" borderId="0" xfId="0" applyFont="1" applyFill="1" applyBorder="1" applyAlignment="1" applyProtection="1">
      <alignment horizontal="left" vertical="top"/>
      <protection locked="0"/>
    </xf>
    <xf numFmtId="0" fontId="16" fillId="0" borderId="0" xfId="0" applyFont="1" applyFill="1" applyBorder="1" applyAlignment="1" applyProtection="1">
      <alignment wrapText="1"/>
      <protection locked="0"/>
    </xf>
    <xf numFmtId="165" fontId="8" fillId="0" borderId="0" xfId="3" applyFont="1" applyFill="1" applyBorder="1" applyProtection="1">
      <protection locked="0"/>
    </xf>
    <xf numFmtId="169" fontId="0" fillId="0" borderId="0" xfId="0" applyNumberFormat="1"/>
    <xf numFmtId="0" fontId="7" fillId="0" borderId="0" xfId="0" applyFont="1" applyFill="1" applyBorder="1"/>
    <xf numFmtId="0" fontId="3" fillId="0" borderId="0" xfId="0" applyFont="1" applyFill="1"/>
    <xf numFmtId="168" fontId="7" fillId="0" borderId="0" xfId="9" applyFont="1" applyFill="1">
      <alignment horizontal="right"/>
    </xf>
    <xf numFmtId="165" fontId="7" fillId="0" borderId="0" xfId="3" applyFont="1" applyFill="1" applyAlignment="1">
      <alignment horizontal="right"/>
    </xf>
    <xf numFmtId="165" fontId="7" fillId="0" borderId="0" xfId="3" quotePrefix="1" applyFont="1" applyFill="1" applyAlignment="1">
      <alignment horizontal="right"/>
    </xf>
    <xf numFmtId="38" fontId="1" fillId="0" borderId="0" xfId="0" applyNumberFormat="1" applyFont="1" applyFill="1"/>
    <xf numFmtId="38" fontId="0" fillId="0" borderId="0" xfId="0" applyNumberFormat="1" applyFill="1"/>
    <xf numFmtId="38" fontId="1" fillId="0" borderId="0" xfId="0" applyNumberFormat="1" applyFont="1" applyFill="1" applyAlignment="1"/>
    <xf numFmtId="38" fontId="1" fillId="0" borderId="0" xfId="0" applyNumberFormat="1" applyFont="1" applyFill="1" applyAlignment="1">
      <alignment horizontal="right"/>
    </xf>
    <xf numFmtId="38" fontId="3" fillId="0" borderId="0" xfId="0" applyNumberFormat="1" applyFont="1" applyFill="1" applyAlignment="1">
      <alignment horizontal="centerContinuous"/>
    </xf>
    <xf numFmtId="38" fontId="3" fillId="0" borderId="0" xfId="0" applyNumberFormat="1" applyFont="1" applyFill="1" applyAlignment="1">
      <alignment horizontal="right"/>
    </xf>
    <xf numFmtId="38" fontId="1" fillId="0" borderId="5" xfId="0" applyNumberFormat="1" applyFont="1" applyFill="1" applyBorder="1" applyAlignment="1">
      <alignment horizontal="right"/>
    </xf>
    <xf numFmtId="38" fontId="3" fillId="0" borderId="0" xfId="0" applyNumberFormat="1" applyFont="1" applyFill="1" applyBorder="1" applyAlignment="1">
      <alignment horizontal="right"/>
    </xf>
    <xf numFmtId="38" fontId="3" fillId="0" borderId="5" xfId="0" applyNumberFormat="1" applyFont="1" applyFill="1" applyBorder="1" applyAlignment="1">
      <alignment horizontal="right"/>
    </xf>
    <xf numFmtId="38" fontId="1" fillId="0" borderId="0" xfId="0" applyNumberFormat="1" applyFont="1" applyFill="1" applyBorder="1" applyAlignment="1">
      <alignment horizontal="right"/>
    </xf>
    <xf numFmtId="38" fontId="0" fillId="0" borderId="0" xfId="0" applyNumberFormat="1" applyFill="1" applyBorder="1"/>
    <xf numFmtId="38" fontId="1" fillId="0" borderId="6" xfId="0" applyNumberFormat="1" applyFont="1" applyFill="1" applyBorder="1"/>
    <xf numFmtId="38" fontId="2" fillId="0" borderId="0" xfId="0" applyNumberFormat="1" applyFont="1" applyFill="1" applyBorder="1"/>
    <xf numFmtId="38" fontId="3" fillId="0" borderId="6" xfId="0" applyNumberFormat="1" applyFont="1" applyFill="1" applyBorder="1"/>
    <xf numFmtId="38" fontId="5" fillId="0" borderId="0" xfId="0" applyNumberFormat="1" applyFont="1" applyFill="1"/>
    <xf numFmtId="38" fontId="1" fillId="0" borderId="0" xfId="0" applyNumberFormat="1" applyFont="1" applyFill="1" applyBorder="1"/>
    <xf numFmtId="38" fontId="3" fillId="0" borderId="0" xfId="0" applyNumberFormat="1" applyFont="1" applyFill="1" applyBorder="1"/>
    <xf numFmtId="165" fontId="4" fillId="0" borderId="0" xfId="3" applyFill="1" applyBorder="1"/>
    <xf numFmtId="165" fontId="2" fillId="0" borderId="0" xfId="3" applyFont="1" applyFill="1" applyBorder="1"/>
    <xf numFmtId="38" fontId="2" fillId="0" borderId="0" xfId="0" applyNumberFormat="1" applyFont="1" applyFill="1"/>
    <xf numFmtId="38" fontId="3" fillId="0" borderId="0" xfId="0" applyNumberFormat="1" applyFont="1" applyFill="1"/>
    <xf numFmtId="38" fontId="1" fillId="0" borderId="16" xfId="0" applyNumberFormat="1" applyFont="1" applyFill="1" applyBorder="1"/>
    <xf numFmtId="38" fontId="1" fillId="0" borderId="19" xfId="0" applyNumberFormat="1" applyFont="1" applyFill="1" applyBorder="1"/>
    <xf numFmtId="38" fontId="1" fillId="0" borderId="17" xfId="0" applyNumberFormat="1" applyFont="1" applyFill="1" applyBorder="1"/>
    <xf numFmtId="165" fontId="5" fillId="0" borderId="1" xfId="4" applyFont="1" applyFill="1"/>
    <xf numFmtId="21" fontId="0" fillId="0" borderId="6" xfId="0" applyNumberFormat="1" applyBorder="1"/>
    <xf numFmtId="38" fontId="4" fillId="0" borderId="0" xfId="0" applyNumberFormat="1" applyFont="1" applyFill="1"/>
    <xf numFmtId="0" fontId="1" fillId="0" borderId="0" xfId="0" applyFont="1" applyAlignment="1">
      <alignment horizontal="right"/>
    </xf>
    <xf numFmtId="49" fontId="8" fillId="0" borderId="0" xfId="0" applyNumberFormat="1" applyFont="1" applyFill="1" applyAlignment="1">
      <alignment horizontal="left"/>
    </xf>
    <xf numFmtId="0" fontId="11" fillId="0" borderId="0" xfId="0" applyFont="1" applyFill="1" applyAlignment="1">
      <alignment horizontal="right"/>
    </xf>
    <xf numFmtId="49" fontId="11" fillId="0" borderId="0" xfId="0" applyNumberFormat="1" applyFont="1" applyFill="1" applyAlignment="1">
      <alignment horizontal="right"/>
    </xf>
    <xf numFmtId="170" fontId="4" fillId="0" borderId="0" xfId="0" applyNumberFormat="1" applyFont="1" applyFill="1"/>
    <xf numFmtId="170" fontId="8" fillId="0" borderId="0" xfId="0" applyNumberFormat="1" applyFont="1" applyFill="1" applyAlignment="1"/>
    <xf numFmtId="0" fontId="19" fillId="2" borderId="0" xfId="0" applyFont="1" applyFill="1"/>
    <xf numFmtId="38" fontId="0" fillId="2" borderId="0" xfId="0" applyNumberFormat="1" applyFill="1" applyBorder="1"/>
    <xf numFmtId="0" fontId="20" fillId="2" borderId="0" xfId="0" applyFont="1" applyFill="1" applyAlignment="1">
      <alignment horizontal="right"/>
    </xf>
    <xf numFmtId="0" fontId="4" fillId="2" borderId="0" xfId="0" applyFont="1" applyFill="1" applyAlignment="1">
      <alignment horizontal="right"/>
    </xf>
    <xf numFmtId="38" fontId="0" fillId="2" borderId="3" xfId="0" applyNumberFormat="1" applyFill="1" applyBorder="1"/>
    <xf numFmtId="0" fontId="0" fillId="0" borderId="0" xfId="0" applyBorder="1"/>
    <xf numFmtId="165" fontId="4" fillId="0" borderId="1" xfId="4"/>
    <xf numFmtId="49" fontId="16" fillId="0" borderId="0" xfId="0" applyNumberFormat="1" applyFont="1" applyFill="1" applyBorder="1" applyAlignment="1" applyProtection="1">
      <alignment horizontal="left" wrapText="1"/>
    </xf>
    <xf numFmtId="168" fontId="8" fillId="0" borderId="0" xfId="9" applyFont="1">
      <alignment horizontal="right"/>
    </xf>
    <xf numFmtId="38" fontId="19" fillId="0" borderId="0" xfId="0" applyNumberFormat="1" applyFont="1" applyFill="1"/>
    <xf numFmtId="2" fontId="4" fillId="0" borderId="0" xfId="0" applyNumberFormat="1" applyFont="1"/>
    <xf numFmtId="0" fontId="21" fillId="0" borderId="0" xfId="0" applyFont="1" applyFill="1" applyAlignment="1">
      <alignment horizontal="center"/>
    </xf>
    <xf numFmtId="0" fontId="4" fillId="0" borderId="0" xfId="0" applyNumberFormat="1" applyFont="1" applyFill="1"/>
    <xf numFmtId="0" fontId="6" fillId="2" borderId="0" xfId="0" applyFont="1" applyFill="1" applyProtection="1"/>
    <xf numFmtId="0" fontId="6" fillId="2" borderId="0" xfId="0" applyFont="1" applyFill="1" applyBorder="1" applyProtection="1"/>
    <xf numFmtId="165" fontId="4" fillId="2" borderId="0" xfId="3" applyFill="1" applyProtection="1"/>
    <xf numFmtId="0" fontId="0" fillId="2" borderId="0" xfId="0" applyFill="1" applyProtection="1"/>
    <xf numFmtId="0" fontId="10" fillId="2" borderId="0" xfId="0" applyFont="1" applyFill="1" applyProtection="1"/>
    <xf numFmtId="0" fontId="5" fillId="2" borderId="0" xfId="0" applyFont="1" applyFill="1" applyProtection="1"/>
    <xf numFmtId="0" fontId="5" fillId="2" borderId="0" xfId="0" applyFont="1" applyFill="1" applyBorder="1" applyProtection="1"/>
    <xf numFmtId="0" fontId="19" fillId="2" borderId="0" xfId="0" applyFont="1" applyFill="1" applyProtection="1"/>
    <xf numFmtId="165" fontId="4" fillId="2" borderId="0" xfId="3" applyFont="1" applyFill="1" applyBorder="1" applyAlignment="1" applyProtection="1">
      <alignment horizontal="right"/>
    </xf>
    <xf numFmtId="165" fontId="5" fillId="2" borderId="0" xfId="3" applyFont="1" applyFill="1" applyBorder="1" applyAlignment="1" applyProtection="1">
      <alignment horizontal="right"/>
    </xf>
    <xf numFmtId="0" fontId="12" fillId="2" borderId="0" xfId="0" applyFont="1" applyFill="1" applyProtection="1"/>
    <xf numFmtId="0" fontId="13" fillId="2" borderId="0" xfId="0" applyFont="1" applyFill="1" applyProtection="1"/>
    <xf numFmtId="0" fontId="14" fillId="2" borderId="0" xfId="0" applyFont="1" applyFill="1" applyProtection="1"/>
    <xf numFmtId="0" fontId="14" fillId="2" borderId="0" xfId="0" applyFont="1" applyFill="1" applyBorder="1" applyProtection="1"/>
    <xf numFmtId="0" fontId="4" fillId="2" borderId="0" xfId="0" applyFont="1" applyFill="1" applyProtection="1"/>
    <xf numFmtId="0" fontId="4" fillId="2" borderId="0" xfId="0" applyFont="1" applyFill="1" applyBorder="1" applyProtection="1"/>
    <xf numFmtId="165" fontId="8" fillId="2" borderId="0" xfId="3" applyFont="1" applyFill="1" applyProtection="1"/>
    <xf numFmtId="0" fontId="8" fillId="2" borderId="0" xfId="0" applyFont="1" applyFill="1" applyProtection="1"/>
    <xf numFmtId="49" fontId="0" fillId="0" borderId="6" xfId="0" applyNumberFormat="1" applyBorder="1" applyProtection="1"/>
    <xf numFmtId="165" fontId="2" fillId="2" borderId="0" xfId="3" applyFont="1" applyFill="1" applyBorder="1" applyAlignment="1" applyProtection="1">
      <alignment horizontal="left"/>
    </xf>
    <xf numFmtId="0" fontId="8" fillId="2" borderId="0" xfId="0" applyFont="1" applyFill="1" applyBorder="1" applyProtection="1"/>
    <xf numFmtId="165" fontId="8" fillId="2" borderId="0" xfId="3" applyFont="1" applyFill="1" applyBorder="1" applyAlignment="1" applyProtection="1">
      <alignment horizontal="left"/>
    </xf>
    <xf numFmtId="49" fontId="8" fillId="3" borderId="6" xfId="3" applyNumberFormat="1" applyFont="1" applyFill="1" applyBorder="1" applyAlignment="1" applyProtection="1"/>
    <xf numFmtId="0" fontId="0" fillId="2" borderId="0" xfId="0" applyFill="1" applyBorder="1" applyProtection="1"/>
    <xf numFmtId="167" fontId="8" fillId="2" borderId="0" xfId="3" applyNumberFormat="1" applyFont="1" applyFill="1" applyBorder="1" applyAlignment="1" applyProtection="1">
      <alignment horizontal="right"/>
    </xf>
    <xf numFmtId="14" fontId="8" fillId="3" borderId="6" xfId="0" applyNumberFormat="1" applyFont="1" applyFill="1" applyBorder="1" applyProtection="1"/>
    <xf numFmtId="0" fontId="2" fillId="2" borderId="0" xfId="0" applyFont="1" applyFill="1" applyBorder="1" applyProtection="1"/>
    <xf numFmtId="14" fontId="8" fillId="2" borderId="0" xfId="0" applyNumberFormat="1" applyFont="1" applyFill="1" applyBorder="1" applyProtection="1"/>
    <xf numFmtId="14" fontId="5" fillId="2" borderId="0" xfId="0" applyNumberFormat="1" applyFont="1" applyFill="1" applyBorder="1" applyProtection="1"/>
    <xf numFmtId="167" fontId="5" fillId="2" borderId="0" xfId="3" applyNumberFormat="1" applyFont="1" applyFill="1" applyBorder="1" applyAlignment="1" applyProtection="1">
      <alignment horizontal="right"/>
    </xf>
    <xf numFmtId="14" fontId="5" fillId="0" borderId="16" xfId="0" applyNumberFormat="1" applyFont="1" applyFill="1" applyBorder="1" applyProtection="1"/>
    <xf numFmtId="0" fontId="5" fillId="2" borderId="19" xfId="0" applyFont="1" applyFill="1" applyBorder="1" applyProtection="1"/>
    <xf numFmtId="167" fontId="5" fillId="2" borderId="19" xfId="3" applyNumberFormat="1" applyFont="1" applyFill="1" applyBorder="1" applyAlignment="1" applyProtection="1">
      <alignment horizontal="right"/>
    </xf>
    <xf numFmtId="0" fontId="0" fillId="2" borderId="19" xfId="0" applyFill="1" applyBorder="1" applyProtection="1"/>
    <xf numFmtId="167" fontId="5" fillId="2" borderId="17" xfId="3" applyNumberFormat="1" applyFont="1" applyFill="1" applyBorder="1" applyAlignment="1" applyProtection="1">
      <alignment horizontal="right"/>
    </xf>
    <xf numFmtId="14" fontId="8" fillId="0" borderId="16" xfId="0" applyNumberFormat="1" applyFont="1" applyFill="1" applyBorder="1" applyProtection="1"/>
    <xf numFmtId="0" fontId="8" fillId="2" borderId="19" xfId="0" applyFont="1" applyFill="1" applyBorder="1" applyProtection="1"/>
    <xf numFmtId="167" fontId="8" fillId="2" borderId="19" xfId="3" applyNumberFormat="1" applyFont="1" applyFill="1" applyBorder="1" applyAlignment="1" applyProtection="1">
      <alignment horizontal="right"/>
    </xf>
    <xf numFmtId="167" fontId="8" fillId="2" borderId="17" xfId="3" applyNumberFormat="1" applyFont="1" applyFill="1" applyBorder="1" applyAlignment="1" applyProtection="1">
      <alignment horizontal="right"/>
    </xf>
    <xf numFmtId="14" fontId="8" fillId="0" borderId="10" xfId="0" applyNumberFormat="1" applyFont="1" applyFill="1" applyBorder="1" applyProtection="1"/>
    <xf numFmtId="0" fontId="8" fillId="2" borderId="3" xfId="0" applyFont="1" applyFill="1" applyBorder="1" applyProtection="1"/>
    <xf numFmtId="167" fontId="8" fillId="2" borderId="3" xfId="3" applyNumberFormat="1" applyFont="1" applyFill="1" applyBorder="1" applyAlignment="1" applyProtection="1">
      <alignment horizontal="right"/>
    </xf>
    <xf numFmtId="0" fontId="0" fillId="2" borderId="3" xfId="0" applyFill="1" applyBorder="1" applyProtection="1"/>
    <xf numFmtId="167" fontId="8" fillId="2" borderId="13" xfId="3" applyNumberFormat="1" applyFont="1" applyFill="1" applyBorder="1" applyAlignment="1" applyProtection="1">
      <alignment horizontal="right"/>
    </xf>
    <xf numFmtId="14" fontId="8" fillId="0" borderId="11" xfId="0" applyNumberFormat="1" applyFont="1" applyFill="1" applyBorder="1" applyProtection="1"/>
    <xf numFmtId="167" fontId="8" fillId="2" borderId="14" xfId="3" applyNumberFormat="1" applyFont="1" applyFill="1" applyBorder="1" applyAlignment="1" applyProtection="1">
      <alignment horizontal="right"/>
    </xf>
    <xf numFmtId="14" fontId="8" fillId="0" borderId="12" xfId="0" applyNumberFormat="1" applyFont="1" applyFill="1" applyBorder="1" applyProtection="1"/>
    <xf numFmtId="0" fontId="8" fillId="2" borderId="5" xfId="0" applyFont="1" applyFill="1" applyBorder="1" applyProtection="1"/>
    <xf numFmtId="167" fontId="8" fillId="2" borderId="5" xfId="3" applyNumberFormat="1" applyFont="1" applyFill="1" applyBorder="1" applyAlignment="1" applyProtection="1">
      <alignment horizontal="right"/>
    </xf>
    <xf numFmtId="0" fontId="0" fillId="2" borderId="5" xfId="0" applyFill="1" applyBorder="1" applyProtection="1"/>
    <xf numFmtId="167" fontId="8" fillId="2" borderId="15" xfId="3" applyNumberFormat="1" applyFont="1" applyFill="1" applyBorder="1" applyAlignment="1" applyProtection="1">
      <alignment horizontal="right"/>
    </xf>
    <xf numFmtId="165" fontId="5" fillId="0" borderId="6" xfId="3" applyFont="1" applyFill="1" applyBorder="1" applyProtection="1"/>
    <xf numFmtId="166" fontId="8" fillId="3" borderId="6" xfId="3" applyNumberFormat="1" applyFont="1" applyFill="1" applyBorder="1" applyAlignment="1" applyProtection="1">
      <alignment horizontal="right"/>
    </xf>
    <xf numFmtId="14" fontId="0" fillId="2" borderId="0" xfId="0" applyNumberFormat="1" applyFill="1" applyProtection="1"/>
    <xf numFmtId="14" fontId="8" fillId="2" borderId="0" xfId="3" applyNumberFormat="1" applyFont="1" applyFill="1" applyBorder="1" applyAlignment="1" applyProtection="1">
      <alignment horizontal="right"/>
    </xf>
    <xf numFmtId="165" fontId="4" fillId="2" borderId="0" xfId="3" applyFill="1" applyAlignment="1" applyProtection="1">
      <alignment horizontal="right"/>
    </xf>
    <xf numFmtId="165" fontId="8" fillId="0" borderId="7" xfId="3" applyFont="1" applyFill="1" applyBorder="1" applyProtection="1"/>
    <xf numFmtId="165" fontId="8" fillId="0" borderId="8" xfId="3" applyFont="1" applyFill="1" applyBorder="1" applyProtection="1"/>
    <xf numFmtId="165" fontId="8" fillId="0" borderId="9" xfId="3" applyFont="1" applyFill="1" applyBorder="1" applyProtection="1"/>
    <xf numFmtId="165" fontId="8" fillId="2" borderId="0" xfId="3" applyFont="1" applyFill="1" applyAlignment="1" applyProtection="1">
      <alignment horizontal="right"/>
    </xf>
    <xf numFmtId="165" fontId="8" fillId="0" borderId="6" xfId="3" applyFont="1" applyFill="1" applyBorder="1" applyProtection="1"/>
    <xf numFmtId="165" fontId="5" fillId="2" borderId="0" xfId="3" applyFont="1" applyFill="1" applyBorder="1" applyProtection="1"/>
    <xf numFmtId="165" fontId="4" fillId="0" borderId="7" xfId="3" applyFill="1" applyBorder="1" applyAlignment="1" applyProtection="1">
      <alignment horizontal="right"/>
    </xf>
    <xf numFmtId="165" fontId="4" fillId="0" borderId="9" xfId="3" applyFill="1" applyBorder="1" applyProtection="1"/>
    <xf numFmtId="165" fontId="4" fillId="3" borderId="6" xfId="3" applyFill="1" applyBorder="1" applyProtection="1"/>
    <xf numFmtId="165" fontId="4" fillId="0" borderId="6" xfId="3" applyFill="1" applyBorder="1" applyProtection="1"/>
    <xf numFmtId="0" fontId="5" fillId="2" borderId="0" xfId="0" applyFont="1" applyFill="1" applyAlignment="1" applyProtection="1"/>
    <xf numFmtId="165" fontId="0" fillId="3" borderId="6" xfId="3" applyFont="1" applyFill="1" applyBorder="1" applyProtection="1"/>
    <xf numFmtId="0" fontId="8" fillId="0" borderId="10" xfId="0" applyFont="1" applyFill="1" applyBorder="1" applyProtection="1"/>
    <xf numFmtId="165" fontId="4" fillId="2" borderId="3" xfId="3" applyFill="1" applyBorder="1" applyProtection="1"/>
    <xf numFmtId="165" fontId="4" fillId="2" borderId="13" xfId="3" applyFill="1" applyBorder="1" applyProtection="1"/>
    <xf numFmtId="0" fontId="8" fillId="0" borderId="12" xfId="0" applyFont="1" applyFill="1" applyBorder="1" applyProtection="1"/>
    <xf numFmtId="165" fontId="4" fillId="2" borderId="5" xfId="3" applyFill="1" applyBorder="1" applyProtection="1"/>
    <xf numFmtId="165" fontId="4" fillId="2" borderId="15" xfId="3" applyFill="1" applyBorder="1" applyProtection="1"/>
    <xf numFmtId="165" fontId="0" fillId="2" borderId="0" xfId="3" applyFont="1" applyFill="1" applyAlignment="1" applyProtection="1">
      <alignment horizontal="right"/>
    </xf>
    <xf numFmtId="165" fontId="4" fillId="0" borderId="7" xfId="3" applyFill="1" applyBorder="1" applyProtection="1"/>
    <xf numFmtId="165" fontId="4" fillId="0" borderId="8" xfId="3" applyFill="1" applyBorder="1" applyProtection="1"/>
    <xf numFmtId="0" fontId="1" fillId="2" borderId="0" xfId="0" applyFont="1" applyFill="1" applyProtection="1"/>
    <xf numFmtId="0" fontId="5" fillId="0" borderId="11" xfId="0" applyFont="1" applyFill="1" applyBorder="1" applyProtection="1"/>
    <xf numFmtId="49" fontId="0" fillId="0" borderId="0" xfId="0" applyNumberFormat="1"/>
    <xf numFmtId="49" fontId="0" fillId="2" borderId="6" xfId="0" applyNumberFormat="1" applyFill="1" applyBorder="1" applyAlignment="1"/>
    <xf numFmtId="0" fontId="7" fillId="0" borderId="0" xfId="0" applyNumberFormat="1" applyFont="1" applyFill="1"/>
    <xf numFmtId="0" fontId="6" fillId="0" borderId="0" xfId="0" applyFont="1" applyFill="1" applyAlignment="1">
      <alignment horizontal="left" vertical="top"/>
    </xf>
    <xf numFmtId="0" fontId="5" fillId="0" borderId="0" xfId="0" applyFont="1" applyFill="1" applyAlignment="1">
      <alignment horizontal="left" vertical="top"/>
    </xf>
    <xf numFmtId="0" fontId="0" fillId="0" borderId="0" xfId="0" applyAlignment="1">
      <alignment horizontal="left" vertical="top"/>
    </xf>
    <xf numFmtId="0" fontId="13" fillId="0" borderId="0" xfId="0" applyFont="1" applyFill="1"/>
    <xf numFmtId="0" fontId="14" fillId="0" borderId="0" xfId="0" applyFont="1" applyFill="1" applyAlignment="1">
      <alignment horizontal="left"/>
    </xf>
    <xf numFmtId="170" fontId="14" fillId="0" borderId="0" xfId="0" applyNumberFormat="1" applyFont="1" applyFill="1"/>
    <xf numFmtId="0" fontId="0" fillId="0" borderId="0" xfId="0" applyFill="1" applyAlignment="1">
      <alignment horizontal="justify" vertical="top" wrapText="1"/>
    </xf>
    <xf numFmtId="0" fontId="23" fillId="0" borderId="0" xfId="0" applyFont="1" applyFill="1" applyAlignment="1">
      <alignment horizontal="left" vertical="top" wrapText="1"/>
    </xf>
    <xf numFmtId="0" fontId="5" fillId="0" borderId="0" xfId="0" applyFont="1" applyFill="1" applyAlignment="1">
      <alignment horizontal="left" vertical="top" wrapText="1"/>
    </xf>
    <xf numFmtId="0" fontId="14" fillId="0" borderId="0" xfId="0" applyFont="1" applyFill="1" applyAlignment="1">
      <alignment horizontal="justify" vertical="top" wrapText="1"/>
    </xf>
    <xf numFmtId="49" fontId="0" fillId="0" borderId="0" xfId="0" applyNumberFormat="1" applyFill="1" applyAlignment="1">
      <alignment horizontal="justify" vertical="top" wrapText="1"/>
    </xf>
    <xf numFmtId="0" fontId="24" fillId="0" borderId="0" xfId="0" applyFont="1" applyFill="1" applyAlignment="1">
      <alignment horizontal="center" vertical="top"/>
    </xf>
    <xf numFmtId="49" fontId="0" fillId="0" borderId="0" xfId="0" applyNumberFormat="1" applyFill="1" applyAlignment="1"/>
    <xf numFmtId="0" fontId="22" fillId="0" borderId="0" xfId="2" applyFont="1" applyFill="1" applyBorder="1" applyAlignment="1" applyProtection="1">
      <alignment wrapText="1"/>
      <protection locked="0"/>
    </xf>
    <xf numFmtId="165" fontId="4" fillId="2" borderId="14" xfId="3" applyFill="1" applyBorder="1" applyProtection="1"/>
    <xf numFmtId="0" fontId="14" fillId="0" borderId="0" xfId="0" applyFont="1" applyFill="1" applyAlignment="1">
      <alignment vertical="top" wrapText="1"/>
    </xf>
    <xf numFmtId="0" fontId="14" fillId="0" borderId="0" xfId="0" applyFont="1" applyFill="1" applyAlignment="1">
      <alignment vertical="top"/>
    </xf>
    <xf numFmtId="0" fontId="0" fillId="0" borderId="0" xfId="0" quotePrefix="1"/>
    <xf numFmtId="0" fontId="23" fillId="0" borderId="0" xfId="0" applyFont="1" applyFill="1"/>
    <xf numFmtId="38" fontId="7" fillId="2" borderId="0" xfId="0" applyNumberFormat="1" applyFont="1" applyFill="1"/>
    <xf numFmtId="38" fontId="20" fillId="2" borderId="0" xfId="0" applyNumberFormat="1" applyFont="1" applyFill="1" applyAlignment="1">
      <alignment horizontal="right"/>
    </xf>
    <xf numFmtId="38" fontId="5" fillId="2" borderId="0" xfId="0" applyNumberFormat="1" applyFont="1" applyFill="1"/>
    <xf numFmtId="38" fontId="20" fillId="0" borderId="0" xfId="0" applyNumberFormat="1" applyFont="1" applyFill="1" applyAlignment="1">
      <alignment horizontal="right"/>
    </xf>
    <xf numFmtId="43" fontId="0" fillId="0" borderId="0" xfId="1" applyFont="1" applyFill="1" applyBorder="1"/>
    <xf numFmtId="0" fontId="22" fillId="2" borderId="0" xfId="2" applyFill="1" applyBorder="1" applyAlignment="1" applyProtection="1">
      <alignment horizontal="justify" vertical="top" wrapText="1"/>
    </xf>
    <xf numFmtId="0" fontId="5" fillId="0" borderId="0" xfId="0" applyFont="1" applyFill="1" applyAlignment="1">
      <alignment horizontal="justify" vertical="top" wrapText="1"/>
    </xf>
    <xf numFmtId="0" fontId="5" fillId="0" borderId="0" xfId="0" applyFont="1" applyFill="1" applyAlignment="1">
      <alignment vertical="top" wrapText="1"/>
    </xf>
    <xf numFmtId="0" fontId="4" fillId="0" borderId="0" xfId="0" applyFont="1" applyFill="1" applyAlignment="1">
      <alignment horizontal="justify" vertical="top" wrapText="1"/>
    </xf>
    <xf numFmtId="0" fontId="14" fillId="0" borderId="0" xfId="0" applyFont="1" applyFill="1" applyAlignment="1">
      <alignment vertical="top" wrapText="1"/>
    </xf>
    <xf numFmtId="0" fontId="14" fillId="0" borderId="0" xfId="0" applyFont="1" applyFill="1" applyAlignment="1">
      <alignment horizontal="justify" vertical="top" wrapText="1"/>
    </xf>
    <xf numFmtId="0" fontId="24" fillId="0" borderId="0" xfId="0" applyFont="1" applyFill="1" applyAlignment="1">
      <alignment horizontal="justify" vertical="top" wrapText="1"/>
    </xf>
    <xf numFmtId="0" fontId="6" fillId="0" borderId="0" xfId="0" applyFont="1" applyFill="1" applyAlignment="1">
      <alignment horizontal="left" vertical="top" wrapText="1"/>
    </xf>
    <xf numFmtId="0" fontId="9" fillId="0" borderId="0" xfId="0" applyFont="1" applyAlignment="1">
      <alignment horizontal="left" vertical="top" wrapText="1"/>
    </xf>
    <xf numFmtId="0" fontId="6" fillId="0" borderId="0" xfId="0" applyFont="1" applyFill="1" applyBorder="1" applyAlignment="1">
      <alignment wrapText="1"/>
    </xf>
    <xf numFmtId="49" fontId="0" fillId="0" borderId="0" xfId="0" applyNumberFormat="1" applyFill="1" applyAlignment="1">
      <alignment horizontal="justify" vertical="top" wrapText="1"/>
    </xf>
  </cellXfs>
  <cellStyles count="10">
    <cellStyle name="Comma" xfId="1" builtinId="3"/>
    <cellStyle name="Hyperlink" xfId="2" builtinId="8"/>
    <cellStyle name="Normal" xfId="0" builtinId="0"/>
    <cellStyle name="VT Currency" xfId="3"/>
    <cellStyle name="VT Intermediate Total" xfId="4"/>
    <cellStyle name="VT Sub Total" xfId="5"/>
    <cellStyle name="VT Topline" xfId="6"/>
    <cellStyle name="VT Total" xfId="7"/>
    <cellStyle name="VT Underline" xfId="8"/>
    <cellStyle name="VTNoteNumbers"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frc.org.uk/asb/technical/frsse.cf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vtsoftware.co.uk/support/prior.ht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A20"/>
  <sheetViews>
    <sheetView workbookViewId="0"/>
  </sheetViews>
  <sheetFormatPr defaultRowHeight="12.75"/>
  <sheetData>
    <row r="1" spans="1:1">
      <c r="A1">
        <v>500</v>
      </c>
    </row>
    <row r="20" spans="1:1">
      <c r="A20">
        <v>3</v>
      </c>
    </row>
  </sheetData>
  <phoneticPr fontId="17" type="noConversion"/>
  <pageMargins left="0.75" right="0.75" top="1" bottom="1" header="0.5" footer="0.5"/>
  <pageSetup paperSize="9" orientation="portrait" r:id="rId1"/>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sheetPr codeName="Sheet10"/>
  <dimension ref="A1:D99"/>
  <sheetViews>
    <sheetView tabSelected="1" topLeftCell="A56" workbookViewId="0">
      <selection activeCell="C100" sqref="C100"/>
    </sheetView>
  </sheetViews>
  <sheetFormatPr defaultRowHeight="12.75"/>
  <cols>
    <col min="1" max="1" width="22.85546875" customWidth="1"/>
    <col min="2" max="2" width="31" customWidth="1"/>
    <col min="3" max="3" width="21.85546875" customWidth="1"/>
  </cols>
  <sheetData>
    <row r="1" spans="1:3">
      <c r="A1" s="71"/>
      <c r="B1" s="5" t="s">
        <v>82</v>
      </c>
      <c r="C1" s="18">
        <v>1</v>
      </c>
    </row>
    <row r="2" spans="1:3">
      <c r="A2" s="72" t="s">
        <v>83</v>
      </c>
      <c r="B2" s="5" t="s">
        <v>84</v>
      </c>
      <c r="C2" s="18">
        <v>-4146</v>
      </c>
    </row>
    <row r="3" spans="1:3">
      <c r="A3" s="72"/>
      <c r="B3" s="5" t="s">
        <v>85</v>
      </c>
      <c r="C3" s="18">
        <v>-4146</v>
      </c>
    </row>
    <row r="4" spans="1:3">
      <c r="A4" s="72"/>
      <c r="B4" s="5" t="s">
        <v>86</v>
      </c>
      <c r="C4" s="18">
        <v>1</v>
      </c>
    </row>
    <row r="5" spans="1:3">
      <c r="A5" s="72"/>
      <c r="B5" s="5" t="s">
        <v>87</v>
      </c>
      <c r="C5" s="18">
        <v>-4146</v>
      </c>
    </row>
    <row r="6" spans="1:3">
      <c r="A6" s="72"/>
      <c r="B6" s="5" t="s">
        <v>88</v>
      </c>
      <c r="C6" s="18">
        <v>1</v>
      </c>
    </row>
    <row r="7" spans="1:3">
      <c r="A7" s="72"/>
      <c r="B7" s="5" t="s">
        <v>89</v>
      </c>
      <c r="C7" s="18">
        <v>-4146</v>
      </c>
    </row>
    <row r="8" spans="1:3">
      <c r="A8" s="72"/>
      <c r="B8" s="5" t="s">
        <v>90</v>
      </c>
      <c r="C8" s="18">
        <v>-4146</v>
      </c>
    </row>
    <row r="9" spans="1:3">
      <c r="A9" s="73"/>
      <c r="B9" s="5" t="s">
        <v>91</v>
      </c>
      <c r="C9" s="18">
        <v>-4146</v>
      </c>
    </row>
    <row r="10" spans="1:3">
      <c r="A10" s="72" t="s">
        <v>92</v>
      </c>
      <c r="B10" s="5" t="s">
        <v>84</v>
      </c>
      <c r="C10" s="18">
        <v>0</v>
      </c>
    </row>
    <row r="11" spans="1:3">
      <c r="A11" s="72"/>
      <c r="B11" s="5" t="s">
        <v>85</v>
      </c>
      <c r="C11" s="18">
        <v>0</v>
      </c>
    </row>
    <row r="12" spans="1:3">
      <c r="A12" s="73"/>
      <c r="B12" s="5" t="s">
        <v>93</v>
      </c>
      <c r="C12" s="26"/>
    </row>
    <row r="13" spans="1:3">
      <c r="A13" s="74" t="s">
        <v>94</v>
      </c>
      <c r="B13" s="75"/>
      <c r="C13" s="18">
        <v>0</v>
      </c>
    </row>
    <row r="14" spans="1:3">
      <c r="A14" s="74" t="s">
        <v>95</v>
      </c>
      <c r="B14" s="75"/>
      <c r="C14" s="18" t="b">
        <v>0</v>
      </c>
    </row>
    <row r="15" spans="1:3">
      <c r="A15" s="74" t="s">
        <v>96</v>
      </c>
      <c r="B15" s="75"/>
      <c r="C15" s="30">
        <v>531</v>
      </c>
    </row>
    <row r="16" spans="1:3">
      <c r="A16" s="74" t="s">
        <v>97</v>
      </c>
      <c r="B16" s="75"/>
      <c r="C16" s="31">
        <v>12</v>
      </c>
    </row>
    <row r="17" spans="1:3">
      <c r="A17" s="74" t="s">
        <v>98</v>
      </c>
      <c r="B17" s="75"/>
      <c r="C17" s="31">
        <v>0</v>
      </c>
    </row>
    <row r="18" spans="1:3">
      <c r="A18" s="74" t="s">
        <v>99</v>
      </c>
      <c r="B18" s="75"/>
      <c r="C18" s="31">
        <v>-4146</v>
      </c>
    </row>
    <row r="19" spans="1:3">
      <c r="A19" s="74" t="s">
        <v>100</v>
      </c>
      <c r="B19" s="75"/>
      <c r="C19" s="30">
        <v>14</v>
      </c>
    </row>
    <row r="20" spans="1:3">
      <c r="A20" s="74" t="s">
        <v>101</v>
      </c>
      <c r="B20" s="75"/>
      <c r="C20" s="31">
        <v>0</v>
      </c>
    </row>
    <row r="21" spans="1:3">
      <c r="A21" s="74" t="s">
        <v>102</v>
      </c>
      <c r="B21" s="75"/>
      <c r="C21" s="31" t="b">
        <v>1</v>
      </c>
    </row>
    <row r="22" spans="1:3">
      <c r="A22" s="74" t="s">
        <v>103</v>
      </c>
      <c r="B22" s="75"/>
      <c r="C22" s="31" t="b">
        <v>0</v>
      </c>
    </row>
    <row r="23" spans="1:3">
      <c r="A23" s="74" t="s">
        <v>104</v>
      </c>
      <c r="B23" s="75"/>
      <c r="C23" s="31"/>
    </row>
    <row r="24" spans="1:3">
      <c r="A24" s="74" t="s">
        <v>105</v>
      </c>
      <c r="B24" s="75"/>
      <c r="C24" s="31" t="b">
        <v>1</v>
      </c>
    </row>
    <row r="25" spans="1:3">
      <c r="A25" s="74" t="s">
        <v>106</v>
      </c>
      <c r="B25" s="75"/>
      <c r="C25" s="31" t="b">
        <v>0</v>
      </c>
    </row>
    <row r="26" spans="1:3">
      <c r="A26" s="74" t="s">
        <v>107</v>
      </c>
      <c r="B26" s="75"/>
      <c r="C26" s="31" t="s">
        <v>44</v>
      </c>
    </row>
    <row r="27" spans="1:3">
      <c r="A27" s="74" t="s">
        <v>108</v>
      </c>
      <c r="B27" s="75"/>
      <c r="C27" s="31" t="b">
        <v>1</v>
      </c>
    </row>
    <row r="28" spans="1:3">
      <c r="A28" s="74" t="s">
        <v>109</v>
      </c>
      <c r="B28" s="75"/>
      <c r="C28" s="181">
        <v>0</v>
      </c>
    </row>
    <row r="29" spans="1:3">
      <c r="A29" s="74" t="s">
        <v>110</v>
      </c>
      <c r="B29" s="75"/>
      <c r="C29" s="31">
        <v>1</v>
      </c>
    </row>
    <row r="30" spans="1:3">
      <c r="A30" s="74" t="s">
        <v>111</v>
      </c>
      <c r="B30" s="75"/>
      <c r="C30" s="31"/>
    </row>
    <row r="31" spans="1:3">
      <c r="A31" s="74" t="s">
        <v>112</v>
      </c>
      <c r="B31" s="75"/>
      <c r="C31" s="31" t="s">
        <v>113</v>
      </c>
    </row>
    <row r="32" spans="1:3">
      <c r="A32" s="74" t="s">
        <v>114</v>
      </c>
      <c r="B32" s="75"/>
      <c r="C32" s="31"/>
    </row>
    <row r="33" spans="1:4">
      <c r="A33" s="74" t="s">
        <v>115</v>
      </c>
      <c r="B33" s="75"/>
      <c r="C33" s="31"/>
    </row>
    <row r="34" spans="1:4">
      <c r="A34" s="74" t="s">
        <v>116</v>
      </c>
      <c r="B34" s="75"/>
      <c r="C34" s="31">
        <v>1</v>
      </c>
    </row>
    <row r="35" spans="1:4">
      <c r="A35" s="74" t="s">
        <v>117</v>
      </c>
      <c r="B35" s="75"/>
      <c r="C35" s="31">
        <v>37</v>
      </c>
    </row>
    <row r="36" spans="1:4">
      <c r="A36" s="74" t="s">
        <v>118</v>
      </c>
      <c r="B36" s="75"/>
      <c r="C36" s="31" t="b">
        <v>0</v>
      </c>
    </row>
    <row r="37" spans="1:4">
      <c r="A37" s="74" t="s">
        <v>119</v>
      </c>
      <c r="B37" s="75"/>
      <c r="C37" s="31" t="b">
        <v>1</v>
      </c>
    </row>
    <row r="38" spans="1:4">
      <c r="A38" s="74" t="s">
        <v>120</v>
      </c>
      <c r="B38" s="75"/>
      <c r="C38" s="31">
        <v>90</v>
      </c>
    </row>
    <row r="39" spans="1:4">
      <c r="A39" s="74" t="s">
        <v>121</v>
      </c>
      <c r="B39" s="75"/>
      <c r="C39" s="18">
        <v>1537</v>
      </c>
    </row>
    <row r="40" spans="1:4">
      <c r="A40" s="74" t="s">
        <v>122</v>
      </c>
      <c r="B40" s="75"/>
      <c r="C40" s="18" t="b">
        <v>1</v>
      </c>
    </row>
    <row r="41" spans="1:4">
      <c r="A41" s="74" t="s">
        <v>123</v>
      </c>
      <c r="B41" s="75"/>
      <c r="C41" s="18" t="s">
        <v>124</v>
      </c>
    </row>
    <row r="42" spans="1:4">
      <c r="A42" s="74" t="s">
        <v>125</v>
      </c>
      <c r="B42" s="75"/>
      <c r="C42" s="18" t="b">
        <v>1</v>
      </c>
    </row>
    <row r="43" spans="1:4">
      <c r="A43" s="74" t="s">
        <v>126</v>
      </c>
      <c r="B43" s="75"/>
      <c r="C43" s="18">
        <v>1537</v>
      </c>
    </row>
    <row r="44" spans="1:4">
      <c r="A44" s="74" t="s">
        <v>127</v>
      </c>
      <c r="B44" s="75"/>
      <c r="C44" s="18">
        <v>1538</v>
      </c>
    </row>
    <row r="46" spans="1:4">
      <c r="A46" t="s">
        <v>128</v>
      </c>
      <c r="C46">
        <v>4</v>
      </c>
    </row>
    <row r="47" spans="1:4">
      <c r="A47" t="s">
        <v>133</v>
      </c>
      <c r="C47" t="b">
        <v>0</v>
      </c>
      <c r="D47" t="b">
        <v>1</v>
      </c>
    </row>
    <row r="48" spans="1:4">
      <c r="A48" t="s">
        <v>134</v>
      </c>
      <c r="D48" t="b">
        <v>1</v>
      </c>
    </row>
    <row r="49" spans="1:4">
      <c r="A49" t="s">
        <v>135</v>
      </c>
    </row>
    <row r="50" spans="1:4">
      <c r="A50" t="s">
        <v>136</v>
      </c>
      <c r="C50" t="s">
        <v>137</v>
      </c>
      <c r="D50" t="b">
        <v>1</v>
      </c>
    </row>
    <row r="51" spans="1:4">
      <c r="A51" t="s">
        <v>138</v>
      </c>
      <c r="C51" t="b">
        <v>1</v>
      </c>
      <c r="D51" t="b">
        <v>1</v>
      </c>
    </row>
    <row r="52" spans="1:4">
      <c r="A52" t="s">
        <v>139</v>
      </c>
      <c r="C52" t="b">
        <v>1</v>
      </c>
      <c r="D52" t="b">
        <v>1</v>
      </c>
    </row>
    <row r="53" spans="1:4">
      <c r="A53" t="s">
        <v>140</v>
      </c>
      <c r="C53" t="b">
        <v>0</v>
      </c>
      <c r="D53" t="b">
        <v>1</v>
      </c>
    </row>
    <row r="54" spans="1:4">
      <c r="A54" t="s">
        <v>141</v>
      </c>
      <c r="C54" t="b">
        <v>1</v>
      </c>
      <c r="D54" t="b">
        <v>0</v>
      </c>
    </row>
    <row r="55" spans="1:4">
      <c r="A55" t="s">
        <v>142</v>
      </c>
      <c r="C55" t="b">
        <v>1</v>
      </c>
      <c r="D55" t="b">
        <v>1</v>
      </c>
    </row>
    <row r="56" spans="1:4">
      <c r="A56" t="s">
        <v>143</v>
      </c>
      <c r="C56" s="149" t="s">
        <v>47</v>
      </c>
    </row>
    <row r="57" spans="1:4">
      <c r="A57" t="s">
        <v>144</v>
      </c>
      <c r="C57" s="150">
        <v>40178</v>
      </c>
    </row>
    <row r="58" spans="1:4">
      <c r="A58" t="s">
        <v>145</v>
      </c>
      <c r="C58" s="150">
        <v>39813</v>
      </c>
    </row>
    <row r="59" spans="1:4">
      <c r="A59" t="s">
        <v>146</v>
      </c>
      <c r="C59" t="b">
        <v>1</v>
      </c>
    </row>
    <row r="60" spans="1:4">
      <c r="A60" t="s">
        <v>147</v>
      </c>
      <c r="C60" s="301" t="s">
        <v>48</v>
      </c>
    </row>
    <row r="61" spans="1:4">
      <c r="A61" t="s">
        <v>148</v>
      </c>
      <c r="C61" s="301" t="s">
        <v>49</v>
      </c>
    </row>
    <row r="62" spans="1:4">
      <c r="A62" t="s">
        <v>149</v>
      </c>
      <c r="C62" t="b">
        <v>1</v>
      </c>
    </row>
    <row r="63" spans="1:4">
      <c r="A63" t="s">
        <v>150</v>
      </c>
      <c r="C63" t="b">
        <v>0</v>
      </c>
      <c r="D63" t="b">
        <v>1</v>
      </c>
    </row>
    <row r="64" spans="1:4">
      <c r="A64" t="s">
        <v>151</v>
      </c>
      <c r="C64" t="b">
        <v>1</v>
      </c>
      <c r="D64" t="b">
        <v>1</v>
      </c>
    </row>
    <row r="65" spans="1:4">
      <c r="A65" t="s">
        <v>152</v>
      </c>
      <c r="C65">
        <v>500</v>
      </c>
    </row>
    <row r="66" spans="1:4">
      <c r="A66" t="s">
        <v>153</v>
      </c>
      <c r="C66">
        <v>38</v>
      </c>
      <c r="D66">
        <v>11</v>
      </c>
    </row>
    <row r="67" spans="1:4">
      <c r="A67" t="s">
        <v>154</v>
      </c>
      <c r="C67">
        <v>44</v>
      </c>
    </row>
    <row r="68" spans="1:4">
      <c r="A68" t="s">
        <v>155</v>
      </c>
      <c r="C68">
        <v>42</v>
      </c>
    </row>
    <row r="69" spans="1:4">
      <c r="A69" t="s">
        <v>156</v>
      </c>
      <c r="C69">
        <v>312</v>
      </c>
    </row>
    <row r="70" spans="1:4">
      <c r="C70">
        <v>13</v>
      </c>
    </row>
    <row r="77" spans="1:4">
      <c r="C77" t="b">
        <v>1</v>
      </c>
    </row>
    <row r="78" spans="1:4">
      <c r="C78">
        <v>8</v>
      </c>
    </row>
    <row r="79" spans="1:4">
      <c r="C79" t="b">
        <v>0</v>
      </c>
    </row>
    <row r="80" spans="1:4">
      <c r="C80" t="b">
        <v>1</v>
      </c>
    </row>
    <row r="81" spans="1:4">
      <c r="C81" t="b">
        <v>1</v>
      </c>
    </row>
    <row r="85" spans="1:4">
      <c r="C85" t="b">
        <v>0</v>
      </c>
    </row>
    <row r="86" spans="1:4">
      <c r="C86" t="b">
        <v>0</v>
      </c>
    </row>
    <row r="87" spans="1:4">
      <c r="A87" t="s">
        <v>574</v>
      </c>
      <c r="C87" t="b">
        <v>1</v>
      </c>
      <c r="D87" t="s">
        <v>575</v>
      </c>
    </row>
    <row r="99" spans="3:3">
      <c r="C99">
        <v>1</v>
      </c>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sheetPr codeName="Sheet11"/>
  <dimension ref="A2:K100"/>
  <sheetViews>
    <sheetView workbookViewId="0"/>
  </sheetViews>
  <sheetFormatPr defaultRowHeight="12.75"/>
  <cols>
    <col min="1" max="1" width="3.85546875" style="29" customWidth="1"/>
    <col min="2" max="2" width="7.42578125" customWidth="1"/>
    <col min="3" max="3" width="10.28515625" style="29" customWidth="1"/>
    <col min="4" max="4" width="27.28515625" style="3" customWidth="1"/>
    <col min="5" max="9" width="13.42578125" style="3" customWidth="1"/>
  </cols>
  <sheetData>
    <row r="2" spans="1:9">
      <c r="A2" s="28"/>
      <c r="B2" s="23"/>
      <c r="C2" s="28"/>
      <c r="D2" s="27"/>
      <c r="E2" s="6"/>
      <c r="F2" s="6"/>
      <c r="G2" s="6"/>
      <c r="H2" s="6"/>
      <c r="I2" s="6"/>
    </row>
    <row r="21" spans="11:11">
      <c r="K21" s="3"/>
    </row>
    <row r="22" spans="11:11">
      <c r="K22" s="3"/>
    </row>
    <row r="23" spans="11:11">
      <c r="K23" s="3"/>
    </row>
    <row r="24" spans="11:11">
      <c r="K24" s="3"/>
    </row>
    <row r="25" spans="11:11">
      <c r="K25" s="3"/>
    </row>
    <row r="26" spans="11:11">
      <c r="K26" s="3"/>
    </row>
    <row r="27" spans="11:11">
      <c r="K27" s="3"/>
    </row>
    <row r="28" spans="11:11">
      <c r="K28" s="3"/>
    </row>
    <row r="29" spans="11:11">
      <c r="K29" s="3"/>
    </row>
    <row r="30" spans="11:11">
      <c r="K30" s="3"/>
    </row>
    <row r="31" spans="11:11">
      <c r="K31" s="3"/>
    </row>
    <row r="32" spans="11:11">
      <c r="K32" s="3"/>
    </row>
    <row r="33" spans="11:11">
      <c r="K33" s="3"/>
    </row>
    <row r="34" spans="11:11">
      <c r="K34" s="3"/>
    </row>
    <row r="35" spans="11:11">
      <c r="K35" s="3"/>
    </row>
    <row r="36" spans="11:11">
      <c r="K36" s="3"/>
    </row>
    <row r="37" spans="11:11">
      <c r="K37" s="3"/>
    </row>
    <row r="38" spans="11:11">
      <c r="K38" s="3"/>
    </row>
    <row r="58" spans="11:11">
      <c r="K58" s="3"/>
    </row>
    <row r="100" spans="11:11">
      <c r="K100" s="3"/>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sheetPr codeName="Sheet12"/>
  <dimension ref="A1:R137"/>
  <sheetViews>
    <sheetView workbookViewId="0">
      <pane xSplit="4" ySplit="2" topLeftCell="G3" activePane="bottomRight" state="frozenSplit"/>
      <selection activeCell="D1" sqref="D1"/>
      <selection pane="topRight" activeCell="D1" sqref="D1"/>
      <selection pane="bottomLeft" activeCell="D2" sqref="D2"/>
      <selection pane="bottomRight" activeCell="D1" sqref="D1:D65536"/>
    </sheetView>
  </sheetViews>
  <sheetFormatPr defaultRowHeight="12.75"/>
  <cols>
    <col min="1" max="1" width="4.140625" style="29" customWidth="1"/>
    <col min="2" max="2" width="5" customWidth="1"/>
    <col min="3" max="3" width="0.140625" hidden="1" customWidth="1"/>
    <col min="4" max="4" width="35.85546875" style="281" customWidth="1"/>
    <col min="5" max="9" width="13.42578125" style="3" customWidth="1"/>
    <col min="17" max="17" width="4.42578125" customWidth="1"/>
  </cols>
  <sheetData>
    <row r="1" spans="1:18">
      <c r="P1" t="s">
        <v>157</v>
      </c>
      <c r="R1" t="s">
        <v>158</v>
      </c>
    </row>
    <row r="2" spans="1:18">
      <c r="A2" s="28" t="s">
        <v>159</v>
      </c>
      <c r="B2" s="23" t="s">
        <v>160</v>
      </c>
      <c r="C2" s="23"/>
      <c r="D2" s="282" t="s">
        <v>161</v>
      </c>
      <c r="E2" s="6"/>
      <c r="F2" s="6"/>
      <c r="G2" s="6"/>
      <c r="H2" s="6"/>
      <c r="I2" s="6"/>
      <c r="J2" t="s">
        <v>162</v>
      </c>
      <c r="M2">
        <v>135</v>
      </c>
      <c r="P2" t="s">
        <v>163</v>
      </c>
      <c r="R2" t="s">
        <v>164</v>
      </c>
    </row>
    <row r="3" spans="1:18">
      <c r="A3" s="29">
        <v>1</v>
      </c>
      <c r="B3" t="s">
        <v>165</v>
      </c>
      <c r="D3" s="281" t="s">
        <v>166</v>
      </c>
      <c r="P3" s="3">
        <v>-10000</v>
      </c>
      <c r="Q3" s="3"/>
      <c r="R3">
        <v>-100000</v>
      </c>
    </row>
    <row r="4" spans="1:18">
      <c r="A4" s="29">
        <v>2</v>
      </c>
      <c r="B4" t="s">
        <v>165</v>
      </c>
      <c r="D4" s="281" t="s">
        <v>167</v>
      </c>
      <c r="P4" s="3">
        <v>261</v>
      </c>
      <c r="Q4" s="3"/>
      <c r="R4">
        <v>502</v>
      </c>
    </row>
    <row r="5" spans="1:18">
      <c r="A5" s="29">
        <v>3</v>
      </c>
      <c r="B5" t="s">
        <v>165</v>
      </c>
      <c r="D5" s="281" t="s">
        <v>168</v>
      </c>
      <c r="P5" s="3">
        <v>3</v>
      </c>
      <c r="Q5" s="3"/>
      <c r="R5">
        <v>503</v>
      </c>
    </row>
    <row r="6" spans="1:18">
      <c r="A6" s="29">
        <v>4</v>
      </c>
      <c r="B6" t="s">
        <v>165</v>
      </c>
      <c r="D6" s="281" t="s">
        <v>169</v>
      </c>
      <c r="P6" s="3">
        <v>4</v>
      </c>
      <c r="Q6" s="3"/>
      <c r="R6">
        <v>504</v>
      </c>
    </row>
    <row r="7" spans="1:18">
      <c r="A7" s="29">
        <v>5</v>
      </c>
      <c r="B7" t="s">
        <v>165</v>
      </c>
      <c r="D7" s="281" t="s">
        <v>170</v>
      </c>
      <c r="P7" s="3">
        <v>5</v>
      </c>
      <c r="Q7" s="3"/>
      <c r="R7">
        <v>505</v>
      </c>
    </row>
    <row r="8" spans="1:18">
      <c r="A8" s="29">
        <v>6</v>
      </c>
      <c r="B8" t="s">
        <v>165</v>
      </c>
      <c r="D8" s="281" t="s">
        <v>171</v>
      </c>
      <c r="P8" s="3">
        <v>6</v>
      </c>
      <c r="Q8" s="3"/>
      <c r="R8">
        <v>506</v>
      </c>
    </row>
    <row r="9" spans="1:18">
      <c r="A9" s="29">
        <v>7</v>
      </c>
      <c r="B9" t="s">
        <v>165</v>
      </c>
      <c r="D9" s="281" t="s">
        <v>172</v>
      </c>
      <c r="P9" s="3">
        <v>7</v>
      </c>
      <c r="Q9" s="3"/>
      <c r="R9">
        <v>507</v>
      </c>
    </row>
    <row r="10" spans="1:18">
      <c r="A10" s="29">
        <v>8</v>
      </c>
      <c r="B10" t="s">
        <v>165</v>
      </c>
      <c r="D10" s="281" t="s">
        <v>173</v>
      </c>
      <c r="P10" s="3">
        <v>8</v>
      </c>
      <c r="Q10" s="3"/>
      <c r="R10">
        <v>508</v>
      </c>
    </row>
    <row r="11" spans="1:18">
      <c r="A11" s="29">
        <v>9</v>
      </c>
      <c r="B11" t="s">
        <v>165</v>
      </c>
      <c r="D11" s="281" t="s">
        <v>174</v>
      </c>
      <c r="P11" s="3">
        <v>9</v>
      </c>
      <c r="Q11" s="3"/>
      <c r="R11">
        <v>509</v>
      </c>
    </row>
    <row r="12" spans="1:18">
      <c r="A12" s="29">
        <v>10</v>
      </c>
      <c r="B12" t="s">
        <v>165</v>
      </c>
      <c r="D12" s="281" t="s">
        <v>175</v>
      </c>
      <c r="P12" s="3">
        <v>10</v>
      </c>
      <c r="Q12" s="3"/>
      <c r="R12">
        <v>510</v>
      </c>
    </row>
    <row r="13" spans="1:18">
      <c r="A13" s="29">
        <v>11</v>
      </c>
      <c r="B13" t="s">
        <v>165</v>
      </c>
      <c r="D13" s="281" t="s">
        <v>176</v>
      </c>
      <c r="P13" s="3">
        <v>11</v>
      </c>
      <c r="Q13" s="3"/>
      <c r="R13">
        <v>511</v>
      </c>
    </row>
    <row r="14" spans="1:18">
      <c r="A14" s="29">
        <v>12</v>
      </c>
      <c r="B14" t="s">
        <v>165</v>
      </c>
      <c r="D14" s="281" t="s">
        <v>177</v>
      </c>
      <c r="P14" s="3">
        <v>61</v>
      </c>
      <c r="Q14" s="3"/>
      <c r="R14">
        <v>561</v>
      </c>
    </row>
    <row r="15" spans="1:18">
      <c r="A15" s="29">
        <v>13</v>
      </c>
      <c r="B15" t="s">
        <v>165</v>
      </c>
      <c r="D15" s="281" t="s">
        <v>178</v>
      </c>
      <c r="M15" s="3"/>
      <c r="P15" s="3">
        <v>12</v>
      </c>
      <c r="Q15" s="3"/>
      <c r="R15">
        <v>512</v>
      </c>
    </row>
    <row r="16" spans="1:18">
      <c r="A16" s="29">
        <v>14</v>
      </c>
      <c r="B16" t="s">
        <v>165</v>
      </c>
      <c r="D16" s="281" t="s">
        <v>179</v>
      </c>
      <c r="P16" s="3">
        <v>13</v>
      </c>
      <c r="Q16" s="3"/>
      <c r="R16">
        <v>513</v>
      </c>
    </row>
    <row r="17" spans="1:18">
      <c r="A17" s="29">
        <v>15</v>
      </c>
      <c r="B17" t="s">
        <v>165</v>
      </c>
      <c r="D17" s="281" t="s">
        <v>180</v>
      </c>
      <c r="P17" s="3">
        <v>14</v>
      </c>
      <c r="Q17" s="3"/>
      <c r="R17">
        <v>514</v>
      </c>
    </row>
    <row r="18" spans="1:18">
      <c r="A18" s="29">
        <v>16</v>
      </c>
      <c r="B18" t="s">
        <v>165</v>
      </c>
      <c r="D18" s="281" t="s">
        <v>181</v>
      </c>
      <c r="P18" s="3">
        <v>15</v>
      </c>
      <c r="Q18" s="3"/>
      <c r="R18">
        <v>515</v>
      </c>
    </row>
    <row r="19" spans="1:18">
      <c r="A19" s="29">
        <v>17</v>
      </c>
      <c r="B19" t="s">
        <v>165</v>
      </c>
      <c r="D19" s="281" t="s">
        <v>182</v>
      </c>
      <c r="P19" s="3">
        <v>16</v>
      </c>
      <c r="Q19" s="3"/>
      <c r="R19">
        <v>516</v>
      </c>
    </row>
    <row r="20" spans="1:18">
      <c r="A20" s="29">
        <v>18</v>
      </c>
      <c r="B20" t="s">
        <v>165</v>
      </c>
      <c r="D20" s="281" t="s">
        <v>183</v>
      </c>
      <c r="P20" s="3">
        <v>17</v>
      </c>
      <c r="Q20" s="3"/>
      <c r="R20">
        <v>517</v>
      </c>
    </row>
    <row r="21" spans="1:18">
      <c r="A21" s="29">
        <v>19</v>
      </c>
      <c r="B21" t="s">
        <v>165</v>
      </c>
      <c r="D21" s="281" t="s">
        <v>184</v>
      </c>
      <c r="P21" s="3">
        <v>18</v>
      </c>
      <c r="Q21" s="3"/>
      <c r="R21">
        <v>518</v>
      </c>
    </row>
    <row r="22" spans="1:18">
      <c r="A22" s="29">
        <v>20</v>
      </c>
      <c r="B22" t="s">
        <v>165</v>
      </c>
      <c r="D22" s="281" t="s">
        <v>185</v>
      </c>
      <c r="P22" s="3">
        <v>19</v>
      </c>
      <c r="Q22" s="3"/>
      <c r="R22">
        <v>519</v>
      </c>
    </row>
    <row r="23" spans="1:18">
      <c r="A23" s="29">
        <v>21</v>
      </c>
      <c r="B23" t="s">
        <v>165</v>
      </c>
      <c r="D23" s="281" t="s">
        <v>186</v>
      </c>
      <c r="P23" s="3">
        <v>20</v>
      </c>
      <c r="Q23" s="3"/>
      <c r="R23">
        <v>520</v>
      </c>
    </row>
    <row r="24" spans="1:18">
      <c r="A24" s="29">
        <v>22</v>
      </c>
      <c r="B24" t="s">
        <v>165</v>
      </c>
      <c r="D24" s="281" t="s">
        <v>187</v>
      </c>
      <c r="P24" s="3">
        <v>21</v>
      </c>
      <c r="Q24" s="3"/>
      <c r="R24">
        <v>521</v>
      </c>
    </row>
    <row r="25" spans="1:18">
      <c r="A25" s="29">
        <v>23</v>
      </c>
      <c r="B25" t="s">
        <v>165</v>
      </c>
      <c r="D25" s="281" t="s">
        <v>188</v>
      </c>
      <c r="P25" s="3">
        <v>22</v>
      </c>
      <c r="Q25" s="3"/>
      <c r="R25">
        <v>522</v>
      </c>
    </row>
    <row r="26" spans="1:18">
      <c r="A26" s="29">
        <v>24</v>
      </c>
      <c r="B26" t="s">
        <v>165</v>
      </c>
      <c r="D26" s="281" t="s">
        <v>189</v>
      </c>
      <c r="P26" s="3">
        <v>23</v>
      </c>
      <c r="Q26" s="3"/>
      <c r="R26">
        <v>523</v>
      </c>
    </row>
    <row r="27" spans="1:18">
      <c r="A27" s="29">
        <v>25</v>
      </c>
      <c r="B27" t="s">
        <v>165</v>
      </c>
      <c r="D27" s="281" t="s">
        <v>190</v>
      </c>
      <c r="P27" s="3">
        <v>24</v>
      </c>
      <c r="Q27" s="3"/>
      <c r="R27">
        <v>524</v>
      </c>
    </row>
    <row r="28" spans="1:18">
      <c r="A28" s="29">
        <v>26</v>
      </c>
      <c r="B28" t="s">
        <v>165</v>
      </c>
      <c r="D28" s="281" t="s">
        <v>191</v>
      </c>
      <c r="P28" s="3">
        <v>25</v>
      </c>
      <c r="Q28" s="3"/>
      <c r="R28">
        <v>525</v>
      </c>
    </row>
    <row r="29" spans="1:18">
      <c r="A29" s="29">
        <v>27</v>
      </c>
      <c r="B29" t="s">
        <v>165</v>
      </c>
      <c r="D29" s="281" t="s">
        <v>192</v>
      </c>
      <c r="P29" s="3">
        <v>26</v>
      </c>
      <c r="Q29" s="3"/>
      <c r="R29">
        <v>526</v>
      </c>
    </row>
    <row r="30" spans="1:18">
      <c r="A30" s="29">
        <v>28</v>
      </c>
      <c r="B30" t="s">
        <v>165</v>
      </c>
      <c r="D30" s="281" t="s">
        <v>193</v>
      </c>
      <c r="P30" s="3">
        <v>27</v>
      </c>
      <c r="Q30" s="3"/>
      <c r="R30">
        <v>527</v>
      </c>
    </row>
    <row r="31" spans="1:18">
      <c r="A31" s="29">
        <v>29</v>
      </c>
      <c r="B31" t="s">
        <v>165</v>
      </c>
      <c r="D31" s="281" t="s">
        <v>194</v>
      </c>
      <c r="P31" s="3">
        <v>28</v>
      </c>
      <c r="Q31" s="3"/>
      <c r="R31">
        <v>528</v>
      </c>
    </row>
    <row r="32" spans="1:18">
      <c r="A32" s="29">
        <v>30</v>
      </c>
      <c r="B32" t="s">
        <v>165</v>
      </c>
      <c r="D32" s="281" t="s">
        <v>195</v>
      </c>
      <c r="P32" s="3">
        <v>29</v>
      </c>
      <c r="Q32" s="3"/>
      <c r="R32">
        <v>529</v>
      </c>
    </row>
    <row r="33" spans="1:18">
      <c r="A33" s="29">
        <v>31</v>
      </c>
      <c r="B33" t="s">
        <v>165</v>
      </c>
      <c r="D33" s="281" t="s">
        <v>196</v>
      </c>
      <c r="P33" s="3">
        <v>30</v>
      </c>
      <c r="Q33" s="3"/>
      <c r="R33">
        <v>530</v>
      </c>
    </row>
    <row r="34" spans="1:18">
      <c r="A34" s="29">
        <v>32</v>
      </c>
      <c r="B34" t="s">
        <v>165</v>
      </c>
      <c r="D34" s="281" t="s">
        <v>197</v>
      </c>
      <c r="P34" s="3">
        <v>31</v>
      </c>
      <c r="Q34" s="3"/>
      <c r="R34">
        <v>531</v>
      </c>
    </row>
    <row r="35" spans="1:18">
      <c r="A35" s="29">
        <v>33</v>
      </c>
      <c r="B35" t="s">
        <v>165</v>
      </c>
      <c r="D35" s="281" t="s">
        <v>198</v>
      </c>
      <c r="P35" s="3">
        <v>43</v>
      </c>
      <c r="Q35" s="3"/>
      <c r="R35">
        <v>543</v>
      </c>
    </row>
    <row r="36" spans="1:18">
      <c r="A36" s="29">
        <v>34</v>
      </c>
      <c r="B36" t="s">
        <v>165</v>
      </c>
      <c r="D36" s="281" t="s">
        <v>199</v>
      </c>
      <c r="P36" s="3">
        <v>44</v>
      </c>
      <c r="Q36" s="3"/>
      <c r="R36">
        <v>544</v>
      </c>
    </row>
    <row r="37" spans="1:18">
      <c r="A37" s="29">
        <v>35</v>
      </c>
      <c r="B37" t="s">
        <v>165</v>
      </c>
      <c r="D37" s="281" t="s">
        <v>200</v>
      </c>
      <c r="P37" s="3">
        <v>32</v>
      </c>
      <c r="Q37" s="3"/>
      <c r="R37">
        <v>532</v>
      </c>
    </row>
    <row r="38" spans="1:18">
      <c r="A38" s="29">
        <v>36</v>
      </c>
      <c r="B38" t="s">
        <v>165</v>
      </c>
      <c r="D38" s="281" t="s">
        <v>201</v>
      </c>
      <c r="P38" s="3">
        <v>33</v>
      </c>
      <c r="Q38" s="3"/>
      <c r="R38">
        <v>533</v>
      </c>
    </row>
    <row r="39" spans="1:18">
      <c r="A39" s="29">
        <v>37</v>
      </c>
      <c r="B39" t="s">
        <v>165</v>
      </c>
      <c r="D39" s="281" t="s">
        <v>202</v>
      </c>
      <c r="P39" s="3">
        <v>34</v>
      </c>
      <c r="Q39" s="3"/>
      <c r="R39">
        <v>534</v>
      </c>
    </row>
    <row r="40" spans="1:18">
      <c r="A40" s="29">
        <v>38</v>
      </c>
      <c r="B40" t="s">
        <v>165</v>
      </c>
      <c r="D40" s="281" t="s">
        <v>203</v>
      </c>
      <c r="P40" s="3">
        <v>35</v>
      </c>
      <c r="Q40" s="3"/>
      <c r="R40">
        <v>535</v>
      </c>
    </row>
    <row r="41" spans="1:18">
      <c r="A41" s="29">
        <v>39</v>
      </c>
      <c r="B41" t="s">
        <v>165</v>
      </c>
      <c r="D41" s="281" t="s">
        <v>204</v>
      </c>
      <c r="P41" s="3">
        <v>36</v>
      </c>
      <c r="Q41" s="3"/>
      <c r="R41">
        <v>536</v>
      </c>
    </row>
    <row r="42" spans="1:18">
      <c r="A42" s="29">
        <v>40</v>
      </c>
      <c r="B42" t="s">
        <v>165</v>
      </c>
      <c r="D42" s="281" t="s">
        <v>205</v>
      </c>
      <c r="P42" s="3">
        <v>37</v>
      </c>
      <c r="Q42" s="3"/>
      <c r="R42">
        <v>537</v>
      </c>
    </row>
    <row r="43" spans="1:18">
      <c r="A43" s="29">
        <v>41</v>
      </c>
      <c r="B43" t="s">
        <v>165</v>
      </c>
      <c r="D43" s="281" t="s">
        <v>206</v>
      </c>
      <c r="P43" s="3">
        <v>38</v>
      </c>
      <c r="Q43" s="3"/>
      <c r="R43">
        <v>538</v>
      </c>
    </row>
    <row r="44" spans="1:18">
      <c r="A44" s="29">
        <v>42</v>
      </c>
      <c r="B44" t="s">
        <v>165</v>
      </c>
      <c r="D44" s="281" t="s">
        <v>207</v>
      </c>
      <c r="P44" s="3">
        <v>39</v>
      </c>
      <c r="Q44" s="3"/>
      <c r="R44">
        <v>539</v>
      </c>
    </row>
    <row r="45" spans="1:18">
      <c r="A45" s="29">
        <v>43</v>
      </c>
      <c r="B45" t="s">
        <v>165</v>
      </c>
      <c r="D45" s="281" t="s">
        <v>208</v>
      </c>
      <c r="P45" s="3">
        <v>40</v>
      </c>
      <c r="Q45" s="3"/>
      <c r="R45">
        <v>540</v>
      </c>
    </row>
    <row r="46" spans="1:18">
      <c r="A46" s="29">
        <v>44</v>
      </c>
      <c r="B46" t="s">
        <v>165</v>
      </c>
      <c r="D46" s="281" t="s">
        <v>210</v>
      </c>
      <c r="P46" s="3">
        <v>41</v>
      </c>
      <c r="Q46" s="3"/>
      <c r="R46">
        <v>541</v>
      </c>
    </row>
    <row r="47" spans="1:18">
      <c r="A47" s="29">
        <v>45</v>
      </c>
      <c r="B47" t="s">
        <v>165</v>
      </c>
      <c r="D47" s="281" t="s">
        <v>211</v>
      </c>
      <c r="P47" s="3">
        <v>42</v>
      </c>
      <c r="Q47" s="3"/>
      <c r="R47">
        <v>542</v>
      </c>
    </row>
    <row r="48" spans="1:18">
      <c r="A48" s="29">
        <v>46</v>
      </c>
      <c r="B48" t="s">
        <v>165</v>
      </c>
      <c r="D48" s="281" t="s">
        <v>212</v>
      </c>
      <c r="P48" s="3">
        <v>45</v>
      </c>
      <c r="Q48" s="3"/>
      <c r="R48">
        <v>545</v>
      </c>
    </row>
    <row r="49" spans="1:18">
      <c r="A49" s="29">
        <v>47</v>
      </c>
      <c r="B49" t="s">
        <v>165</v>
      </c>
      <c r="D49" s="281" t="s">
        <v>213</v>
      </c>
      <c r="P49" s="3">
        <v>46</v>
      </c>
      <c r="Q49" s="3"/>
      <c r="R49">
        <v>546</v>
      </c>
    </row>
    <row r="50" spans="1:18">
      <c r="A50" s="29">
        <v>48</v>
      </c>
      <c r="B50" t="s">
        <v>165</v>
      </c>
      <c r="D50" s="281" t="s">
        <v>214</v>
      </c>
      <c r="P50" s="3">
        <v>47</v>
      </c>
      <c r="Q50" s="3"/>
      <c r="R50">
        <v>547</v>
      </c>
    </row>
    <row r="51" spans="1:18">
      <c r="A51" s="29">
        <v>49</v>
      </c>
      <c r="B51" t="s">
        <v>165</v>
      </c>
      <c r="D51" s="281" t="s">
        <v>215</v>
      </c>
      <c r="P51" s="3">
        <v>48</v>
      </c>
      <c r="Q51" s="3"/>
      <c r="R51">
        <v>548</v>
      </c>
    </row>
    <row r="52" spans="1:18">
      <c r="A52" s="29">
        <v>50</v>
      </c>
      <c r="B52" t="s">
        <v>165</v>
      </c>
      <c r="D52" s="281" t="s">
        <v>216</v>
      </c>
      <c r="P52" s="3">
        <v>49</v>
      </c>
      <c r="Q52" s="3"/>
      <c r="R52">
        <v>549</v>
      </c>
    </row>
    <row r="53" spans="1:18">
      <c r="A53" s="29">
        <v>51</v>
      </c>
      <c r="B53" t="s">
        <v>165</v>
      </c>
      <c r="D53" s="281" t="s">
        <v>217</v>
      </c>
      <c r="P53" s="3">
        <v>50</v>
      </c>
      <c r="Q53" s="3"/>
      <c r="R53">
        <v>550</v>
      </c>
    </row>
    <row r="54" spans="1:18">
      <c r="A54" s="29">
        <v>52</v>
      </c>
      <c r="B54" t="s">
        <v>165</v>
      </c>
      <c r="D54" s="281" t="s">
        <v>218</v>
      </c>
      <c r="P54" s="3">
        <v>51</v>
      </c>
      <c r="Q54" s="3"/>
      <c r="R54">
        <v>551</v>
      </c>
    </row>
    <row r="55" spans="1:18">
      <c r="A55" s="29">
        <v>53</v>
      </c>
      <c r="B55" t="s">
        <v>165</v>
      </c>
      <c r="D55" s="281" t="s">
        <v>219</v>
      </c>
      <c r="P55" s="3">
        <v>52</v>
      </c>
      <c r="Q55" s="3"/>
      <c r="R55">
        <v>552</v>
      </c>
    </row>
    <row r="56" spans="1:18">
      <c r="A56" s="29">
        <v>54</v>
      </c>
      <c r="B56" t="s">
        <v>165</v>
      </c>
      <c r="D56" s="281" t="s">
        <v>220</v>
      </c>
      <c r="P56" s="3">
        <v>53</v>
      </c>
      <c r="Q56" s="3"/>
      <c r="R56">
        <v>553</v>
      </c>
    </row>
    <row r="57" spans="1:18">
      <c r="A57" s="29">
        <v>55</v>
      </c>
      <c r="B57" t="s">
        <v>165</v>
      </c>
      <c r="D57" s="281" t="s">
        <v>221</v>
      </c>
      <c r="P57" s="3">
        <v>54</v>
      </c>
      <c r="Q57" s="3"/>
      <c r="R57">
        <v>554</v>
      </c>
    </row>
    <row r="58" spans="1:18">
      <c r="A58" s="29">
        <v>56</v>
      </c>
      <c r="B58" t="s">
        <v>165</v>
      </c>
      <c r="D58" s="281" t="s">
        <v>222</v>
      </c>
      <c r="P58" s="3">
        <v>55</v>
      </c>
      <c r="Q58" s="3"/>
      <c r="R58">
        <v>555</v>
      </c>
    </row>
    <row r="59" spans="1:18">
      <c r="A59" s="29">
        <v>57</v>
      </c>
      <c r="B59" t="s">
        <v>165</v>
      </c>
      <c r="D59" s="281" t="s">
        <v>223</v>
      </c>
      <c r="P59" s="3">
        <v>56</v>
      </c>
      <c r="Q59" s="3"/>
      <c r="R59">
        <v>556</v>
      </c>
    </row>
    <row r="60" spans="1:18">
      <c r="A60" s="29">
        <v>58</v>
      </c>
      <c r="B60" t="s">
        <v>165</v>
      </c>
      <c r="D60" s="281" t="s">
        <v>224</v>
      </c>
      <c r="P60" s="3">
        <v>-60</v>
      </c>
      <c r="Q60" s="3"/>
      <c r="R60">
        <v>-540</v>
      </c>
    </row>
    <row r="61" spans="1:18">
      <c r="A61" s="29">
        <v>59</v>
      </c>
      <c r="B61" t="s">
        <v>165</v>
      </c>
      <c r="D61" s="281" t="s">
        <v>225</v>
      </c>
      <c r="P61" s="3">
        <v>-1</v>
      </c>
      <c r="Q61" s="3"/>
      <c r="R61">
        <v>-21</v>
      </c>
    </row>
    <row r="62" spans="1:18">
      <c r="A62" s="29">
        <v>60</v>
      </c>
      <c r="B62" t="s">
        <v>165</v>
      </c>
      <c r="D62" s="281" t="s">
        <v>226</v>
      </c>
      <c r="P62" s="3">
        <v>57</v>
      </c>
      <c r="Q62" s="3"/>
      <c r="R62">
        <v>557</v>
      </c>
    </row>
    <row r="63" spans="1:18">
      <c r="A63" s="29">
        <v>61</v>
      </c>
      <c r="B63" t="s">
        <v>165</v>
      </c>
      <c r="D63" s="281" t="s">
        <v>227</v>
      </c>
      <c r="P63" s="3">
        <v>58</v>
      </c>
      <c r="Q63" s="3"/>
      <c r="R63">
        <v>558</v>
      </c>
    </row>
    <row r="64" spans="1:18">
      <c r="A64" s="29">
        <v>62</v>
      </c>
      <c r="B64" t="s">
        <v>228</v>
      </c>
      <c r="D64" s="281" t="s">
        <v>229</v>
      </c>
      <c r="P64" s="3">
        <v>1680</v>
      </c>
      <c r="Q64" s="3"/>
      <c r="R64">
        <v>559</v>
      </c>
    </row>
    <row r="65" spans="1:18">
      <c r="A65" s="29">
        <v>63</v>
      </c>
      <c r="B65" t="s">
        <v>228</v>
      </c>
      <c r="D65" s="281" t="s">
        <v>230</v>
      </c>
      <c r="P65" s="3">
        <v>60</v>
      </c>
      <c r="Q65" s="3"/>
      <c r="R65">
        <v>560</v>
      </c>
    </row>
    <row r="66" spans="1:18">
      <c r="A66" s="29">
        <v>64</v>
      </c>
      <c r="B66" t="s">
        <v>228</v>
      </c>
      <c r="D66" s="281" t="s">
        <v>231</v>
      </c>
      <c r="P66" s="3">
        <v>61</v>
      </c>
      <c r="Q66" s="3"/>
      <c r="R66">
        <v>561</v>
      </c>
    </row>
    <row r="67" spans="1:18">
      <c r="A67" s="29">
        <v>65</v>
      </c>
      <c r="B67" t="s">
        <v>228</v>
      </c>
      <c r="D67" s="281" t="s">
        <v>232</v>
      </c>
      <c r="P67" s="3">
        <v>1689</v>
      </c>
      <c r="Q67" s="3"/>
      <c r="R67">
        <v>562</v>
      </c>
    </row>
    <row r="68" spans="1:18">
      <c r="A68" s="29">
        <v>66</v>
      </c>
      <c r="B68" t="s">
        <v>228</v>
      </c>
      <c r="D68" s="281" t="s">
        <v>233</v>
      </c>
      <c r="P68" s="3">
        <v>63</v>
      </c>
      <c r="Q68" s="3"/>
      <c r="R68">
        <v>563</v>
      </c>
    </row>
    <row r="69" spans="1:18">
      <c r="A69" s="29">
        <v>67</v>
      </c>
      <c r="B69" t="s">
        <v>228</v>
      </c>
      <c r="D69" s="281" t="s">
        <v>234</v>
      </c>
      <c r="P69" s="3">
        <v>64</v>
      </c>
      <c r="Q69" s="3"/>
      <c r="R69">
        <v>564</v>
      </c>
    </row>
    <row r="70" spans="1:18">
      <c r="A70" s="29">
        <v>68</v>
      </c>
      <c r="B70" t="s">
        <v>228</v>
      </c>
      <c r="D70" s="281" t="s">
        <v>235</v>
      </c>
      <c r="P70" s="3">
        <v>2266</v>
      </c>
      <c r="Q70" s="3"/>
      <c r="R70">
        <v>565</v>
      </c>
    </row>
    <row r="71" spans="1:18">
      <c r="A71" s="29">
        <v>69</v>
      </c>
      <c r="B71" t="s">
        <v>228</v>
      </c>
      <c r="D71" s="281" t="s">
        <v>236</v>
      </c>
      <c r="P71" s="3">
        <v>66</v>
      </c>
      <c r="Q71" s="3"/>
      <c r="R71">
        <v>566</v>
      </c>
    </row>
    <row r="72" spans="1:18">
      <c r="A72" s="29">
        <v>70</v>
      </c>
      <c r="B72" t="s">
        <v>228</v>
      </c>
      <c r="D72" s="281" t="s">
        <v>237</v>
      </c>
      <c r="P72" s="3">
        <v>67</v>
      </c>
      <c r="Q72" s="3"/>
      <c r="R72">
        <v>567</v>
      </c>
    </row>
    <row r="73" spans="1:18">
      <c r="A73" s="29">
        <v>71</v>
      </c>
      <c r="B73" t="s">
        <v>228</v>
      </c>
      <c r="D73" s="281" t="s">
        <v>238</v>
      </c>
      <c r="P73" s="3">
        <v>68</v>
      </c>
      <c r="Q73" s="3"/>
      <c r="R73">
        <v>568</v>
      </c>
    </row>
    <row r="74" spans="1:18">
      <c r="A74" s="29">
        <v>72</v>
      </c>
      <c r="B74" t="s">
        <v>228</v>
      </c>
      <c r="D74" s="281" t="s">
        <v>239</v>
      </c>
      <c r="P74" s="3">
        <v>2282</v>
      </c>
      <c r="Q74" s="3"/>
      <c r="R74">
        <v>569</v>
      </c>
    </row>
    <row r="75" spans="1:18">
      <c r="A75" s="29">
        <v>73</v>
      </c>
      <c r="B75" t="s">
        <v>228</v>
      </c>
      <c r="D75" s="281" t="s">
        <v>240</v>
      </c>
      <c r="P75" s="3">
        <v>70</v>
      </c>
      <c r="Q75" s="3"/>
      <c r="R75">
        <v>570</v>
      </c>
    </row>
    <row r="76" spans="1:18">
      <c r="A76" s="29">
        <v>74</v>
      </c>
      <c r="B76" t="s">
        <v>228</v>
      </c>
      <c r="D76" s="281" t="s">
        <v>241</v>
      </c>
      <c r="P76" s="3">
        <v>71</v>
      </c>
      <c r="Q76" s="3"/>
      <c r="R76">
        <v>571</v>
      </c>
    </row>
    <row r="77" spans="1:18">
      <c r="A77" s="29">
        <v>75</v>
      </c>
      <c r="B77" t="s">
        <v>228</v>
      </c>
      <c r="D77" s="281" t="s">
        <v>242</v>
      </c>
      <c r="P77" s="3">
        <v>72</v>
      </c>
      <c r="Q77" s="3"/>
      <c r="R77">
        <v>572</v>
      </c>
    </row>
    <row r="78" spans="1:18">
      <c r="A78" s="29">
        <v>76</v>
      </c>
      <c r="B78" t="s">
        <v>228</v>
      </c>
      <c r="D78" s="281" t="s">
        <v>243</v>
      </c>
      <c r="P78" s="3">
        <v>1722</v>
      </c>
      <c r="Q78" s="3"/>
      <c r="R78">
        <v>573</v>
      </c>
    </row>
    <row r="79" spans="1:18">
      <c r="A79" s="29">
        <v>77</v>
      </c>
      <c r="B79" t="s">
        <v>228</v>
      </c>
      <c r="D79" s="281" t="s">
        <v>244</v>
      </c>
      <c r="P79" s="3">
        <v>74</v>
      </c>
      <c r="Q79" s="3"/>
      <c r="R79">
        <v>574</v>
      </c>
    </row>
    <row r="80" spans="1:18">
      <c r="A80" s="29">
        <v>78</v>
      </c>
      <c r="B80" t="s">
        <v>228</v>
      </c>
      <c r="D80" s="281" t="s">
        <v>245</v>
      </c>
      <c r="P80" s="3">
        <v>75</v>
      </c>
      <c r="Q80" s="3"/>
      <c r="R80">
        <v>575</v>
      </c>
    </row>
    <row r="81" spans="1:18">
      <c r="A81" s="29">
        <v>79</v>
      </c>
      <c r="B81" t="s">
        <v>228</v>
      </c>
      <c r="D81" s="281" t="s">
        <v>246</v>
      </c>
      <c r="P81" s="3">
        <v>1731</v>
      </c>
      <c r="Q81" s="3"/>
      <c r="R81">
        <v>576</v>
      </c>
    </row>
    <row r="82" spans="1:18">
      <c r="A82" s="29">
        <v>80</v>
      </c>
      <c r="B82" t="s">
        <v>228</v>
      </c>
      <c r="D82" s="281" t="s">
        <v>247</v>
      </c>
      <c r="P82" s="3">
        <v>77</v>
      </c>
      <c r="Q82" s="3"/>
      <c r="R82">
        <v>577</v>
      </c>
    </row>
    <row r="83" spans="1:18">
      <c r="A83" s="29">
        <v>81</v>
      </c>
      <c r="B83" t="s">
        <v>228</v>
      </c>
      <c r="D83" s="281" t="s">
        <v>248</v>
      </c>
      <c r="P83" s="3">
        <v>78</v>
      </c>
      <c r="Q83" s="3"/>
      <c r="R83">
        <v>578</v>
      </c>
    </row>
    <row r="84" spans="1:18">
      <c r="A84" s="29">
        <v>82</v>
      </c>
      <c r="B84" t="s">
        <v>228</v>
      </c>
      <c r="D84" s="281" t="s">
        <v>249</v>
      </c>
      <c r="P84" s="3">
        <v>1740</v>
      </c>
      <c r="Q84" s="3"/>
      <c r="R84">
        <v>579</v>
      </c>
    </row>
    <row r="85" spans="1:18">
      <c r="A85" s="29">
        <v>83</v>
      </c>
      <c r="B85" t="s">
        <v>228</v>
      </c>
      <c r="D85" s="281" t="s">
        <v>250</v>
      </c>
      <c r="P85" s="3">
        <v>80</v>
      </c>
      <c r="Q85" s="3"/>
      <c r="R85">
        <v>580</v>
      </c>
    </row>
    <row r="86" spans="1:18">
      <c r="A86" s="29">
        <v>84</v>
      </c>
      <c r="B86" t="s">
        <v>228</v>
      </c>
      <c r="D86" s="281" t="s">
        <v>251</v>
      </c>
      <c r="P86" s="3">
        <v>81</v>
      </c>
      <c r="Q86" s="3"/>
      <c r="R86">
        <v>581</v>
      </c>
    </row>
    <row r="87" spans="1:18">
      <c r="A87" s="29">
        <v>85</v>
      </c>
      <c r="B87" t="s">
        <v>228</v>
      </c>
      <c r="D87" s="281" t="s">
        <v>252</v>
      </c>
      <c r="P87" s="3">
        <v>1749</v>
      </c>
      <c r="Q87" s="3"/>
      <c r="R87">
        <v>582</v>
      </c>
    </row>
    <row r="88" spans="1:18">
      <c r="A88" s="29">
        <v>86</v>
      </c>
      <c r="B88" t="s">
        <v>228</v>
      </c>
      <c r="D88" s="281" t="s">
        <v>253</v>
      </c>
      <c r="P88" s="3">
        <v>83</v>
      </c>
      <c r="Q88" s="3"/>
      <c r="R88">
        <v>583</v>
      </c>
    </row>
    <row r="89" spans="1:18">
      <c r="A89" s="29">
        <v>87</v>
      </c>
      <c r="B89" t="s">
        <v>228</v>
      </c>
      <c r="D89" s="281" t="s">
        <v>254</v>
      </c>
      <c r="P89" s="3">
        <v>84</v>
      </c>
      <c r="Q89" s="3"/>
      <c r="R89">
        <v>584</v>
      </c>
    </row>
    <row r="90" spans="1:18">
      <c r="A90" s="29">
        <v>88</v>
      </c>
      <c r="B90" t="s">
        <v>228</v>
      </c>
      <c r="D90" s="281" t="s">
        <v>255</v>
      </c>
      <c r="P90" s="3">
        <v>1758</v>
      </c>
      <c r="Q90" s="3"/>
      <c r="R90">
        <v>585</v>
      </c>
    </row>
    <row r="91" spans="1:18">
      <c r="A91" s="29">
        <v>89</v>
      </c>
      <c r="B91" t="s">
        <v>228</v>
      </c>
      <c r="D91" s="281" t="s">
        <v>256</v>
      </c>
      <c r="P91" s="3">
        <v>86</v>
      </c>
      <c r="Q91" s="3"/>
      <c r="R91">
        <v>586</v>
      </c>
    </row>
    <row r="92" spans="1:18">
      <c r="A92" s="29">
        <v>90</v>
      </c>
      <c r="B92" t="s">
        <v>228</v>
      </c>
      <c r="D92" s="281" t="s">
        <v>257</v>
      </c>
      <c r="P92" s="3">
        <v>87</v>
      </c>
      <c r="Q92" s="3"/>
      <c r="R92">
        <v>587</v>
      </c>
    </row>
    <row r="93" spans="1:18">
      <c r="A93" s="29">
        <v>91</v>
      </c>
      <c r="B93" t="s">
        <v>228</v>
      </c>
      <c r="D93" s="281" t="s">
        <v>258</v>
      </c>
      <c r="P93" s="3">
        <v>1767</v>
      </c>
      <c r="Q93" s="3"/>
      <c r="R93">
        <v>588</v>
      </c>
    </row>
    <row r="94" spans="1:18">
      <c r="A94" s="29">
        <v>92</v>
      </c>
      <c r="B94" t="s">
        <v>228</v>
      </c>
      <c r="D94" s="281" t="s">
        <v>259</v>
      </c>
      <c r="P94" s="3">
        <v>89</v>
      </c>
      <c r="Q94" s="3"/>
      <c r="R94">
        <v>589</v>
      </c>
    </row>
    <row r="95" spans="1:18">
      <c r="A95" s="29">
        <v>93</v>
      </c>
      <c r="B95" t="s">
        <v>228</v>
      </c>
      <c r="D95" s="281" t="s">
        <v>260</v>
      </c>
      <c r="P95" s="3">
        <v>90</v>
      </c>
      <c r="Q95" s="3"/>
      <c r="R95">
        <v>590</v>
      </c>
    </row>
    <row r="96" spans="1:18">
      <c r="A96" s="29">
        <v>94</v>
      </c>
      <c r="B96" t="s">
        <v>228</v>
      </c>
      <c r="D96" s="281" t="s">
        <v>261</v>
      </c>
      <c r="P96" s="3">
        <v>1776</v>
      </c>
      <c r="Q96" s="3"/>
      <c r="R96">
        <v>591</v>
      </c>
    </row>
    <row r="97" spans="1:18">
      <c r="A97" s="29">
        <v>95</v>
      </c>
      <c r="B97" t="s">
        <v>228</v>
      </c>
      <c r="D97" s="281" t="s">
        <v>262</v>
      </c>
      <c r="M97" s="3"/>
      <c r="P97" s="3">
        <v>92</v>
      </c>
      <c r="Q97" s="3"/>
      <c r="R97">
        <v>592</v>
      </c>
    </row>
    <row r="98" spans="1:18">
      <c r="A98" s="29">
        <v>96</v>
      </c>
      <c r="B98" t="s">
        <v>228</v>
      </c>
      <c r="D98" s="281" t="s">
        <v>263</v>
      </c>
      <c r="P98" s="3">
        <v>93</v>
      </c>
      <c r="Q98" s="3"/>
      <c r="R98">
        <v>593</v>
      </c>
    </row>
    <row r="99" spans="1:18">
      <c r="A99" s="29">
        <v>97</v>
      </c>
      <c r="B99" t="s">
        <v>228</v>
      </c>
      <c r="D99" s="281" t="s">
        <v>264</v>
      </c>
      <c r="P99" s="3">
        <v>94</v>
      </c>
      <c r="Q99" s="3"/>
      <c r="R99">
        <v>594</v>
      </c>
    </row>
    <row r="100" spans="1:18">
      <c r="A100" s="29">
        <v>98</v>
      </c>
      <c r="B100" t="s">
        <v>228</v>
      </c>
      <c r="D100" s="281" t="s">
        <v>265</v>
      </c>
      <c r="P100" s="3">
        <v>95</v>
      </c>
      <c r="Q100" s="3"/>
      <c r="R100">
        <v>595</v>
      </c>
    </row>
    <row r="101" spans="1:18">
      <c r="A101" s="29">
        <v>99</v>
      </c>
      <c r="B101" t="s">
        <v>228</v>
      </c>
      <c r="D101" s="281" t="s">
        <v>266</v>
      </c>
      <c r="P101" s="3">
        <v>96</v>
      </c>
      <c r="Q101" s="3"/>
      <c r="R101">
        <v>596</v>
      </c>
    </row>
    <row r="102" spans="1:18">
      <c r="A102" s="29">
        <v>100</v>
      </c>
      <c r="B102" t="s">
        <v>228</v>
      </c>
      <c r="D102" s="281" t="s">
        <v>267</v>
      </c>
      <c r="P102" s="3">
        <v>97</v>
      </c>
      <c r="Q102" s="3"/>
      <c r="R102">
        <v>597</v>
      </c>
    </row>
    <row r="103" spans="1:18">
      <c r="A103" s="29">
        <v>101</v>
      </c>
      <c r="B103" t="s">
        <v>228</v>
      </c>
      <c r="D103" s="281" t="s">
        <v>268</v>
      </c>
      <c r="P103" s="3">
        <v>124</v>
      </c>
      <c r="Q103" s="3"/>
      <c r="R103">
        <v>626</v>
      </c>
    </row>
    <row r="104" spans="1:18">
      <c r="A104" s="29">
        <v>102</v>
      </c>
      <c r="B104" t="s">
        <v>228</v>
      </c>
      <c r="D104" s="281" t="s">
        <v>269</v>
      </c>
      <c r="P104" s="3">
        <v>125</v>
      </c>
      <c r="Q104" s="3"/>
      <c r="R104">
        <v>627</v>
      </c>
    </row>
    <row r="105" spans="1:18">
      <c r="A105" s="29">
        <v>103</v>
      </c>
      <c r="B105" t="s">
        <v>228</v>
      </c>
      <c r="D105" s="281" t="s">
        <v>270</v>
      </c>
      <c r="P105" s="3">
        <v>98</v>
      </c>
      <c r="Q105" s="3"/>
      <c r="R105">
        <v>598</v>
      </c>
    </row>
    <row r="106" spans="1:18">
      <c r="A106" s="29">
        <v>104</v>
      </c>
      <c r="B106" t="s">
        <v>228</v>
      </c>
      <c r="D106" s="281" t="s">
        <v>271</v>
      </c>
      <c r="P106" s="3">
        <v>99</v>
      </c>
      <c r="Q106" s="3"/>
      <c r="R106">
        <v>599</v>
      </c>
    </row>
    <row r="107" spans="1:18">
      <c r="A107" s="29">
        <v>105</v>
      </c>
      <c r="B107" t="s">
        <v>228</v>
      </c>
      <c r="D107" s="281" t="s">
        <v>272</v>
      </c>
      <c r="P107" s="3">
        <v>100</v>
      </c>
      <c r="Q107" s="3"/>
      <c r="R107">
        <v>600</v>
      </c>
    </row>
    <row r="108" spans="1:18">
      <c r="A108" s="29">
        <v>106</v>
      </c>
      <c r="B108" t="s">
        <v>228</v>
      </c>
      <c r="D108" s="281" t="s">
        <v>273</v>
      </c>
      <c r="P108" s="3">
        <v>101</v>
      </c>
      <c r="Q108" s="3"/>
      <c r="R108">
        <v>601</v>
      </c>
    </row>
    <row r="109" spans="1:18">
      <c r="A109" s="29">
        <v>107</v>
      </c>
      <c r="B109" t="s">
        <v>228</v>
      </c>
      <c r="D109" s="281" t="s">
        <v>274</v>
      </c>
      <c r="P109" s="3">
        <v>44386</v>
      </c>
      <c r="Q109" s="3"/>
      <c r="R109">
        <v>28848</v>
      </c>
    </row>
    <row r="110" spans="1:18">
      <c r="A110" s="29">
        <v>108</v>
      </c>
      <c r="B110" t="s">
        <v>228</v>
      </c>
      <c r="D110" s="281" t="s">
        <v>275</v>
      </c>
      <c r="P110" s="3">
        <v>103</v>
      </c>
      <c r="Q110" s="3"/>
      <c r="R110">
        <v>603</v>
      </c>
    </row>
    <row r="111" spans="1:18">
      <c r="A111" s="29">
        <v>109</v>
      </c>
      <c r="B111" t="s">
        <v>228</v>
      </c>
      <c r="D111" s="281" t="s">
        <v>276</v>
      </c>
      <c r="P111" s="3">
        <v>64</v>
      </c>
      <c r="Q111" s="3"/>
      <c r="R111">
        <v>324</v>
      </c>
    </row>
    <row r="112" spans="1:18">
      <c r="A112" s="29">
        <v>110</v>
      </c>
      <c r="B112" t="s">
        <v>228</v>
      </c>
      <c r="D112" s="281" t="s">
        <v>282</v>
      </c>
      <c r="P112" s="3">
        <v>60</v>
      </c>
      <c r="Q112" s="3"/>
      <c r="R112">
        <v>300</v>
      </c>
    </row>
    <row r="113" spans="1:18">
      <c r="A113" s="29">
        <v>111</v>
      </c>
      <c r="B113" t="s">
        <v>228</v>
      </c>
      <c r="D113" s="281" t="s">
        <v>283</v>
      </c>
      <c r="P113" s="3">
        <v>125</v>
      </c>
      <c r="Q113" s="3"/>
      <c r="R113">
        <v>625</v>
      </c>
    </row>
    <row r="114" spans="1:18">
      <c r="A114" s="29">
        <v>112</v>
      </c>
      <c r="B114" t="s">
        <v>228</v>
      </c>
      <c r="D114" s="281" t="s">
        <v>284</v>
      </c>
      <c r="P114" s="3">
        <v>124</v>
      </c>
      <c r="Q114" s="3"/>
      <c r="R114">
        <v>623</v>
      </c>
    </row>
    <row r="115" spans="1:18">
      <c r="A115" s="29">
        <v>113</v>
      </c>
      <c r="B115" t="s">
        <v>228</v>
      </c>
      <c r="D115" s="281" t="s">
        <v>285</v>
      </c>
      <c r="P115" s="3">
        <v>2</v>
      </c>
      <c r="Q115" s="3"/>
      <c r="R115">
        <v>3</v>
      </c>
    </row>
    <row r="116" spans="1:18">
      <c r="A116" s="29">
        <v>114</v>
      </c>
      <c r="B116" t="s">
        <v>228</v>
      </c>
      <c r="D116" s="281" t="s">
        <v>286</v>
      </c>
      <c r="P116" s="3">
        <v>104</v>
      </c>
      <c r="Q116" s="3"/>
      <c r="R116">
        <v>604</v>
      </c>
    </row>
    <row r="117" spans="1:18">
      <c r="A117" s="29">
        <v>115</v>
      </c>
      <c r="B117" t="s">
        <v>228</v>
      </c>
      <c r="D117" s="281" t="s">
        <v>287</v>
      </c>
      <c r="P117" s="3">
        <v>105</v>
      </c>
      <c r="Q117" s="3"/>
      <c r="R117">
        <v>605</v>
      </c>
    </row>
    <row r="118" spans="1:18">
      <c r="A118" s="29">
        <v>116</v>
      </c>
      <c r="B118" t="s">
        <v>228</v>
      </c>
      <c r="D118" s="281" t="s">
        <v>288</v>
      </c>
      <c r="P118" s="3">
        <v>106</v>
      </c>
      <c r="Q118" s="3"/>
      <c r="R118">
        <v>606</v>
      </c>
    </row>
    <row r="119" spans="1:18">
      <c r="A119" s="29">
        <v>117</v>
      </c>
      <c r="B119" t="s">
        <v>228</v>
      </c>
      <c r="D119" s="281" t="s">
        <v>289</v>
      </c>
      <c r="P119" s="3">
        <v>107</v>
      </c>
      <c r="Q119" s="3"/>
      <c r="R119">
        <v>607</v>
      </c>
    </row>
    <row r="120" spans="1:18">
      <c r="A120" s="29">
        <v>118</v>
      </c>
      <c r="B120" t="s">
        <v>228</v>
      </c>
      <c r="D120" s="281" t="s">
        <v>290</v>
      </c>
      <c r="P120" s="3">
        <v>103</v>
      </c>
      <c r="Q120" s="3"/>
      <c r="R120">
        <v>600</v>
      </c>
    </row>
    <row r="121" spans="1:18">
      <c r="A121" s="29">
        <v>119</v>
      </c>
      <c r="B121" t="s">
        <v>228</v>
      </c>
      <c r="D121" s="281" t="s">
        <v>291</v>
      </c>
      <c r="P121" s="3">
        <v>5</v>
      </c>
      <c r="Q121" s="3"/>
      <c r="R121">
        <v>8</v>
      </c>
    </row>
    <row r="122" spans="1:18">
      <c r="A122" s="29">
        <v>120</v>
      </c>
      <c r="B122" t="s">
        <v>228</v>
      </c>
      <c r="D122" s="281" t="s">
        <v>292</v>
      </c>
      <c r="P122" s="3">
        <v>109</v>
      </c>
      <c r="Q122" s="3"/>
      <c r="R122">
        <v>609</v>
      </c>
    </row>
    <row r="123" spans="1:18">
      <c r="A123" s="29">
        <v>121</v>
      </c>
      <c r="B123" t="s">
        <v>228</v>
      </c>
      <c r="D123" s="281" t="s">
        <v>293</v>
      </c>
      <c r="P123" s="3">
        <v>2446</v>
      </c>
      <c r="Q123" s="3"/>
      <c r="R123">
        <v>610</v>
      </c>
    </row>
    <row r="124" spans="1:18">
      <c r="A124" s="29">
        <v>122</v>
      </c>
      <c r="B124" t="s">
        <v>228</v>
      </c>
      <c r="D124" s="281" t="s">
        <v>294</v>
      </c>
      <c r="P124" s="3">
        <v>336</v>
      </c>
      <c r="Q124" s="3"/>
      <c r="R124">
        <v>1836</v>
      </c>
    </row>
    <row r="125" spans="1:18">
      <c r="A125" s="29">
        <v>123</v>
      </c>
      <c r="B125" t="s">
        <v>228</v>
      </c>
      <c r="D125" s="281" t="s">
        <v>295</v>
      </c>
      <c r="P125" s="3">
        <v>1845</v>
      </c>
      <c r="Q125" s="3"/>
      <c r="R125">
        <v>614</v>
      </c>
    </row>
    <row r="126" spans="1:18">
      <c r="A126" s="29">
        <v>124</v>
      </c>
      <c r="B126" t="s">
        <v>228</v>
      </c>
      <c r="D126" s="281" t="s">
        <v>296</v>
      </c>
      <c r="P126" s="3">
        <v>115</v>
      </c>
      <c r="Q126" s="3"/>
      <c r="R126">
        <v>615</v>
      </c>
    </row>
    <row r="127" spans="1:18">
      <c r="A127" s="29">
        <v>125</v>
      </c>
      <c r="B127" t="s">
        <v>228</v>
      </c>
      <c r="D127" s="281" t="s">
        <v>297</v>
      </c>
      <c r="P127" s="3">
        <v>116</v>
      </c>
      <c r="Q127" s="3"/>
      <c r="R127">
        <v>616</v>
      </c>
    </row>
    <row r="128" spans="1:18">
      <c r="A128" s="29">
        <v>126</v>
      </c>
      <c r="B128" t="s">
        <v>228</v>
      </c>
      <c r="D128" s="281" t="s">
        <v>298</v>
      </c>
      <c r="P128" s="3">
        <v>1854</v>
      </c>
      <c r="Q128" s="3"/>
      <c r="R128">
        <v>617</v>
      </c>
    </row>
    <row r="129" spans="1:18">
      <c r="A129" s="29">
        <v>127</v>
      </c>
      <c r="B129" t="s">
        <v>228</v>
      </c>
      <c r="D129" s="281" t="s">
        <v>299</v>
      </c>
      <c r="P129" s="3">
        <v>118</v>
      </c>
      <c r="Q129" s="3"/>
      <c r="R129">
        <v>618</v>
      </c>
    </row>
    <row r="130" spans="1:18">
      <c r="A130" s="29">
        <v>128</v>
      </c>
      <c r="B130" t="s">
        <v>228</v>
      </c>
      <c r="D130" s="281" t="s">
        <v>300</v>
      </c>
      <c r="P130" s="3">
        <v>119</v>
      </c>
      <c r="Q130" s="3"/>
      <c r="R130">
        <v>619</v>
      </c>
    </row>
    <row r="131" spans="1:18">
      <c r="A131" s="29">
        <v>129</v>
      </c>
      <c r="B131" t="s">
        <v>228</v>
      </c>
      <c r="D131" s="281" t="s">
        <v>301</v>
      </c>
      <c r="K131" s="3"/>
      <c r="P131" s="3">
        <v>1241</v>
      </c>
      <c r="Q131" s="3"/>
      <c r="R131">
        <v>620</v>
      </c>
    </row>
    <row r="132" spans="1:18">
      <c r="A132" s="29">
        <v>130</v>
      </c>
      <c r="B132" t="s">
        <v>228</v>
      </c>
      <c r="D132" s="281" t="s">
        <v>302</v>
      </c>
      <c r="P132" s="3">
        <v>-138</v>
      </c>
      <c r="Q132" s="3"/>
      <c r="R132">
        <v>621</v>
      </c>
    </row>
    <row r="133" spans="1:18">
      <c r="A133" s="29">
        <v>131</v>
      </c>
      <c r="B133" t="s">
        <v>228</v>
      </c>
      <c r="D133" s="281" t="s">
        <v>303</v>
      </c>
      <c r="P133" s="3">
        <v>-3</v>
      </c>
      <c r="Q133" s="3"/>
      <c r="R133" s="3">
        <v>622</v>
      </c>
    </row>
    <row r="134" spans="1:18">
      <c r="A134" s="29">
        <v>132</v>
      </c>
      <c r="B134" t="s">
        <v>228</v>
      </c>
      <c r="D134" s="281" t="s">
        <v>304</v>
      </c>
      <c r="P134">
        <v>123</v>
      </c>
      <c r="R134">
        <v>-625</v>
      </c>
    </row>
    <row r="135" spans="1:18">
      <c r="A135" s="29">
        <v>133</v>
      </c>
      <c r="B135" t="s">
        <v>228</v>
      </c>
      <c r="D135" s="281" t="s">
        <v>305</v>
      </c>
      <c r="P135">
        <v>-68541</v>
      </c>
      <c r="R135">
        <v>624</v>
      </c>
    </row>
    <row r="136" spans="1:18">
      <c r="A136" s="29">
        <v>134</v>
      </c>
      <c r="B136" t="s">
        <v>228</v>
      </c>
      <c r="D136" s="281" t="s">
        <v>306</v>
      </c>
      <c r="P136">
        <v>50</v>
      </c>
      <c r="R136">
        <v>21</v>
      </c>
    </row>
    <row r="137" spans="1:18">
      <c r="A137" s="29">
        <v>135</v>
      </c>
      <c r="B137" t="s">
        <v>228</v>
      </c>
      <c r="D137" s="281" t="s">
        <v>307</v>
      </c>
      <c r="P137">
        <v>-173</v>
      </c>
      <c r="R137">
        <v>604</v>
      </c>
    </row>
  </sheetData>
  <phoneticPr fontId="17" type="noConversion"/>
  <printOptions gridLines="1"/>
  <pageMargins left="0.75" right="0.75" top="1" bottom="1" header="0.5" footer="0.5"/>
  <pageSetup paperSize="9" orientation="portrait"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sheetPr codeName="Sheet13"/>
  <dimension ref="A2:I2"/>
  <sheetViews>
    <sheetView workbookViewId="0"/>
  </sheetViews>
  <sheetFormatPr defaultRowHeight="12.75"/>
  <cols>
    <col min="1" max="1" width="3.85546875" style="29" customWidth="1"/>
    <col min="2" max="2" width="7.42578125" customWidth="1"/>
    <col min="3" max="3" width="10.28515625" customWidth="1"/>
    <col min="4" max="4" width="27.28515625" style="3" customWidth="1"/>
    <col min="5" max="9" width="13.42578125" style="3" customWidth="1"/>
  </cols>
  <sheetData>
    <row r="2" spans="1:9">
      <c r="A2" s="28"/>
      <c r="B2" s="23"/>
      <c r="C2" s="23"/>
      <c r="D2" s="27"/>
      <c r="E2" s="6"/>
      <c r="F2" s="6"/>
      <c r="G2" s="6"/>
      <c r="H2" s="6"/>
      <c r="I2" s="6"/>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sheetPr codeName="Sheet14"/>
  <dimension ref="A2:I2"/>
  <sheetViews>
    <sheetView workbookViewId="0"/>
  </sheetViews>
  <sheetFormatPr defaultRowHeight="12.75"/>
  <cols>
    <col min="1" max="1" width="3.85546875" style="29" customWidth="1"/>
    <col min="2" max="2" width="7.42578125" customWidth="1"/>
    <col min="3" max="3" width="10.28515625" customWidth="1"/>
    <col min="4" max="4" width="27.28515625" style="3" customWidth="1"/>
    <col min="5" max="9" width="13.42578125" style="3" customWidth="1"/>
  </cols>
  <sheetData>
    <row r="2" spans="1:9">
      <c r="A2" s="28"/>
      <c r="B2" s="23"/>
      <c r="C2" s="23"/>
      <c r="D2" s="27"/>
      <c r="E2" s="6"/>
      <c r="F2" s="6"/>
      <c r="G2" s="6"/>
      <c r="H2" s="6"/>
      <c r="I2" s="6"/>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sheetPr codeName="Sheet15"/>
  <dimension ref="A1:B14"/>
  <sheetViews>
    <sheetView workbookViewId="0">
      <selection activeCell="A8" sqref="A8"/>
    </sheetView>
  </sheetViews>
  <sheetFormatPr defaultRowHeight="12.75"/>
  <cols>
    <col min="1" max="1" width="7.5703125" style="147" customWidth="1"/>
    <col min="2" max="2" width="76.7109375" style="148" customWidth="1"/>
    <col min="3" max="3" width="4.42578125" style="143" customWidth="1"/>
    <col min="4" max="16384" width="9.140625" style="143"/>
  </cols>
  <sheetData>
    <row r="1" spans="1:2">
      <c r="A1" s="141" t="s">
        <v>308</v>
      </c>
      <c r="B1" s="142" t="str">
        <f>Company_Name</f>
        <v>A Company Limited</v>
      </c>
    </row>
    <row r="2" spans="1:2">
      <c r="A2" s="141" t="s">
        <v>160</v>
      </c>
      <c r="B2" s="144" t="s">
        <v>131</v>
      </c>
    </row>
    <row r="3" spans="1:2">
      <c r="A3" s="141" t="s">
        <v>309</v>
      </c>
      <c r="B3" s="144" t="s">
        <v>314</v>
      </c>
    </row>
    <row r="4" spans="1:2">
      <c r="A4" s="141" t="s">
        <v>310</v>
      </c>
      <c r="B4" s="196" t="s">
        <v>316</v>
      </c>
    </row>
    <row r="5" spans="1:2">
      <c r="A5" s="141" t="s">
        <v>311</v>
      </c>
      <c r="B5" s="144" t="s">
        <v>317</v>
      </c>
    </row>
    <row r="6" spans="1:2">
      <c r="A6" s="141"/>
      <c r="B6" s="144"/>
    </row>
    <row r="7" spans="1:2" ht="15" customHeight="1">
      <c r="A7" s="145" t="s">
        <v>312</v>
      </c>
      <c r="B7" s="146" t="s">
        <v>313</v>
      </c>
    </row>
    <row r="8" spans="1:2" ht="38.25">
      <c r="B8" s="148" t="s">
        <v>71</v>
      </c>
    </row>
    <row r="9" spans="1:2">
      <c r="A9"/>
    </row>
    <row r="10" spans="1:2">
      <c r="A10"/>
      <c r="B10" s="148" t="s">
        <v>0</v>
      </c>
    </row>
    <row r="11" spans="1:2">
      <c r="A11"/>
    </row>
    <row r="12" spans="1:2" ht="25.5">
      <c r="A12"/>
      <c r="B12" s="148" t="s">
        <v>315</v>
      </c>
    </row>
    <row r="14" spans="1:2" ht="25.5">
      <c r="B14" s="297" t="s">
        <v>1</v>
      </c>
    </row>
  </sheetData>
  <phoneticPr fontId="17" type="noConversion"/>
  <hyperlinks>
    <hyperlink ref="B14" r:id="rId1" display="Click here for the full text of the Financial Reporting Standard for Smaller Entities"/>
  </hyperlinks>
  <pageMargins left="0.74803149606299213" right="0.74803149606299213" top="0.74803149606299213" bottom="0.74803149606299213" header="0.51181102362204722" footer="0.51181102362204722"/>
  <pageSetup paperSize="9" orientation="portrait" r:id="rId2"/>
  <headerFooter alignWithMargins="0">
    <oddFooter>&amp;C&amp;A   &amp;F   &amp;P   &amp;D</oddFooter>
  </headerFooter>
</worksheet>
</file>

<file path=xl/worksheets/sheet16.xml><?xml version="1.0" encoding="utf-8"?>
<worksheet xmlns="http://schemas.openxmlformats.org/spreadsheetml/2006/main" xmlns:r="http://schemas.openxmlformats.org/officeDocument/2006/relationships">
  <sheetPr codeName="Sheet17"/>
  <dimension ref="A1:N153"/>
  <sheetViews>
    <sheetView workbookViewId="0">
      <pane xSplit="2" ySplit="3" topLeftCell="E4" activePane="bottomRight" state="frozenSplit"/>
      <selection pane="topRight" activeCell="B1" sqref="B1"/>
      <selection pane="bottomLeft" activeCell="A4" sqref="A4"/>
      <selection pane="bottomRight" activeCell="E4" sqref="E4"/>
    </sheetView>
  </sheetViews>
  <sheetFormatPr defaultRowHeight="12.75"/>
  <cols>
    <col min="1" max="1" width="24.85546875" style="44" customWidth="1"/>
    <col min="2" max="2" width="28.5703125" style="44" customWidth="1"/>
    <col min="3" max="4" width="28.5703125" style="44" hidden="1" customWidth="1"/>
    <col min="5" max="5" width="12.7109375" style="305" customWidth="1"/>
    <col min="6" max="9" width="10.7109375" style="305" customWidth="1"/>
    <col min="10" max="10" width="1.85546875" style="44" customWidth="1"/>
    <col min="11" max="11" width="12.7109375" style="76" customWidth="1"/>
    <col min="12" max="12" width="1.5703125" style="44" customWidth="1"/>
    <col min="13" max="13" width="12.7109375" style="76" customWidth="1"/>
    <col min="14" max="16384" width="9.140625" style="44"/>
  </cols>
  <sheetData>
    <row r="1" spans="1:13" ht="15">
      <c r="A1" s="36" t="str">
        <f>Company_Name</f>
        <v>A Company Limited</v>
      </c>
      <c r="B1" s="36"/>
      <c r="C1" s="36"/>
      <c r="D1" s="36"/>
      <c r="E1" s="303"/>
      <c r="F1" s="303"/>
      <c r="G1" s="303"/>
      <c r="H1" s="303"/>
      <c r="I1" s="303"/>
      <c r="J1" s="36"/>
      <c r="M1" s="77"/>
    </row>
    <row r="2" spans="1:13">
      <c r="A2" s="36" t="s">
        <v>327</v>
      </c>
      <c r="B2" s="189"/>
      <c r="C2" s="189"/>
      <c r="D2" s="189"/>
      <c r="E2" s="304" t="s">
        <v>328</v>
      </c>
      <c r="F2" s="306" t="s">
        <v>264</v>
      </c>
      <c r="G2" s="306" t="s">
        <v>68</v>
      </c>
      <c r="H2" s="306" t="s">
        <v>69</v>
      </c>
      <c r="I2" s="306" t="s">
        <v>70</v>
      </c>
      <c r="J2" s="191"/>
      <c r="K2" s="78" t="s">
        <v>77</v>
      </c>
      <c r="L2" s="79"/>
      <c r="M2" s="78" t="s">
        <v>329</v>
      </c>
    </row>
    <row r="3" spans="1:13">
      <c r="A3" s="80" t="s">
        <v>330</v>
      </c>
      <c r="B3" s="36"/>
      <c r="C3" s="36"/>
      <c r="D3" s="36"/>
      <c r="E3" s="81" t="str">
        <f>UNITS</f>
        <v xml:space="preserve">£ </v>
      </c>
      <c r="F3" s="81" t="str">
        <f>UNITS</f>
        <v xml:space="preserve">£ </v>
      </c>
      <c r="G3" s="81" t="str">
        <f>UNITS</f>
        <v xml:space="preserve">£ </v>
      </c>
      <c r="H3" s="81" t="str">
        <f>UNITS</f>
        <v xml:space="preserve">£ </v>
      </c>
      <c r="I3" s="81" t="str">
        <f>UNITS</f>
        <v xml:space="preserve">£ </v>
      </c>
      <c r="J3" s="192"/>
      <c r="K3" s="81" t="str">
        <f>UNITS</f>
        <v xml:space="preserve">£ </v>
      </c>
      <c r="L3" s="45"/>
      <c r="M3" s="81" t="str">
        <f>UNITS</f>
        <v xml:space="preserve">£ </v>
      </c>
    </row>
    <row r="4" spans="1:13">
      <c r="A4" s="80"/>
      <c r="B4" s="36"/>
      <c r="C4" s="36"/>
      <c r="D4" s="36"/>
      <c r="E4" s="303"/>
      <c r="F4" s="303"/>
      <c r="G4" s="303"/>
      <c r="H4" s="303"/>
      <c r="I4" s="303"/>
      <c r="J4" s="36"/>
      <c r="K4" s="81"/>
      <c r="L4" s="45"/>
      <c r="M4" s="81"/>
    </row>
    <row r="5" spans="1:13">
      <c r="A5" s="44" t="s">
        <v>331</v>
      </c>
      <c r="B5" s="36"/>
      <c r="C5" s="36"/>
      <c r="D5" s="36"/>
      <c r="E5" s="303"/>
      <c r="F5" s="303"/>
      <c r="G5" s="303"/>
      <c r="H5" s="303"/>
      <c r="I5" s="303"/>
      <c r="J5" s="36"/>
      <c r="K5" s="81"/>
      <c r="L5" s="45"/>
      <c r="M5" s="81"/>
    </row>
    <row r="6" spans="1:13">
      <c r="A6" s="44" t="s">
        <v>166</v>
      </c>
      <c r="B6" s="55" t="s">
        <v>332</v>
      </c>
      <c r="C6" s="55"/>
      <c r="D6" s="55"/>
      <c r="E6" s="166">
        <v>-100000</v>
      </c>
      <c r="F6" s="166"/>
      <c r="G6" s="166"/>
      <c r="H6" s="166"/>
      <c r="I6" s="166"/>
      <c r="J6" s="166"/>
      <c r="K6" s="166">
        <f>SUM(E6:J6)</f>
        <v>-100000</v>
      </c>
      <c r="M6" s="166">
        <v>-80000</v>
      </c>
    </row>
    <row r="7" spans="1:13">
      <c r="A7" s="44" t="s">
        <v>333</v>
      </c>
      <c r="B7" s="55" t="s">
        <v>334</v>
      </c>
      <c r="C7" s="55"/>
      <c r="D7" s="55"/>
      <c r="E7" s="166">
        <v>140700</v>
      </c>
      <c r="F7" s="166"/>
      <c r="G7" s="166">
        <f>SUM(E7:E55)</f>
        <v>172600</v>
      </c>
      <c r="H7" s="307"/>
      <c r="I7" s="166"/>
      <c r="J7" s="166"/>
      <c r="K7" s="166">
        <f t="shared" ref="K7:K70" si="0">SUM(E7:J7)</f>
        <v>313300</v>
      </c>
      <c r="M7" s="166">
        <v>50000</v>
      </c>
    </row>
    <row r="8" spans="1:13">
      <c r="B8" s="50" t="s">
        <v>50</v>
      </c>
      <c r="C8" s="50"/>
      <c r="D8" s="50"/>
      <c r="E8" s="166">
        <v>10000</v>
      </c>
      <c r="F8" s="166">
        <v>10000</v>
      </c>
      <c r="G8" s="166"/>
      <c r="H8" s="166"/>
      <c r="I8" s="166"/>
      <c r="J8" s="166"/>
      <c r="K8" s="166">
        <f t="shared" si="0"/>
        <v>20000</v>
      </c>
      <c r="M8" s="166">
        <v>6000</v>
      </c>
    </row>
    <row r="9" spans="1:13">
      <c r="B9" s="55" t="s">
        <v>335</v>
      </c>
      <c r="C9" s="55"/>
      <c r="D9" s="55"/>
      <c r="E9" s="166">
        <v>0</v>
      </c>
      <c r="F9" s="166"/>
      <c r="G9" s="166"/>
      <c r="H9" s="166"/>
      <c r="I9" s="166"/>
      <c r="J9" s="166"/>
      <c r="K9" s="166">
        <f t="shared" si="0"/>
        <v>0</v>
      </c>
      <c r="M9" s="166"/>
    </row>
    <row r="10" spans="1:13">
      <c r="B10" s="55" t="s">
        <v>336</v>
      </c>
      <c r="C10" s="55"/>
      <c r="D10" s="55"/>
      <c r="E10" s="166">
        <v>0</v>
      </c>
      <c r="F10" s="166"/>
      <c r="G10" s="166"/>
      <c r="H10" s="166"/>
      <c r="I10" s="166"/>
      <c r="J10" s="166"/>
      <c r="K10" s="166">
        <f t="shared" si="0"/>
        <v>0</v>
      </c>
      <c r="M10" s="166"/>
    </row>
    <row r="11" spans="1:13">
      <c r="B11" s="55" t="s">
        <v>337</v>
      </c>
      <c r="C11" s="55"/>
      <c r="D11" s="55"/>
      <c r="E11" s="166">
        <v>0</v>
      </c>
      <c r="F11" s="166"/>
      <c r="G11" s="166"/>
      <c r="H11" s="166"/>
      <c r="I11" s="166"/>
      <c r="J11" s="166"/>
      <c r="K11" s="166">
        <f t="shared" si="0"/>
        <v>0</v>
      </c>
      <c r="M11" s="166"/>
    </row>
    <row r="12" spans="1:13">
      <c r="B12" s="55" t="s">
        <v>338</v>
      </c>
      <c r="C12" s="55"/>
      <c r="D12" s="55"/>
      <c r="E12" s="166">
        <v>0</v>
      </c>
      <c r="F12" s="166"/>
      <c r="G12" s="166"/>
      <c r="H12" s="166"/>
      <c r="I12" s="166"/>
      <c r="J12" s="166"/>
      <c r="K12" s="166">
        <f t="shared" si="0"/>
        <v>0</v>
      </c>
      <c r="M12" s="166"/>
    </row>
    <row r="13" spans="1:13">
      <c r="B13" s="55" t="s">
        <v>339</v>
      </c>
      <c r="C13" s="55"/>
      <c r="D13" s="55"/>
      <c r="E13" s="166">
        <v>0</v>
      </c>
      <c r="F13" s="166"/>
      <c r="G13" s="166"/>
      <c r="H13" s="166"/>
      <c r="I13" s="166"/>
      <c r="J13" s="166"/>
      <c r="K13" s="166">
        <f t="shared" si="0"/>
        <v>0</v>
      </c>
      <c r="M13" s="166"/>
    </row>
    <row r="14" spans="1:13">
      <c r="B14" s="55" t="s">
        <v>340</v>
      </c>
      <c r="C14" s="55"/>
      <c r="D14" s="55"/>
      <c r="E14" s="166">
        <v>0</v>
      </c>
      <c r="F14" s="166"/>
      <c r="G14" s="166"/>
      <c r="H14" s="166"/>
      <c r="I14" s="166"/>
      <c r="J14" s="166"/>
      <c r="K14" s="166">
        <f t="shared" si="0"/>
        <v>0</v>
      </c>
      <c r="M14" s="166"/>
    </row>
    <row r="15" spans="1:13">
      <c r="A15" s="44" t="s">
        <v>175</v>
      </c>
      <c r="B15" s="55" t="s">
        <v>175</v>
      </c>
      <c r="C15" s="55"/>
      <c r="D15" s="55"/>
      <c r="E15" s="166">
        <v>0</v>
      </c>
      <c r="F15" s="166"/>
      <c r="G15" s="166"/>
      <c r="H15" s="166"/>
      <c r="I15" s="166"/>
      <c r="J15" s="166"/>
      <c r="K15" s="166">
        <f t="shared" si="0"/>
        <v>0</v>
      </c>
      <c r="M15" s="166"/>
    </row>
    <row r="16" spans="1:13">
      <c r="A16" s="44" t="s">
        <v>341</v>
      </c>
      <c r="B16" s="55" t="s">
        <v>342</v>
      </c>
      <c r="C16" s="55"/>
      <c r="D16" s="55"/>
      <c r="E16" s="166">
        <v>20000</v>
      </c>
      <c r="F16" s="166"/>
      <c r="G16" s="166"/>
      <c r="H16" s="307"/>
      <c r="I16" s="166"/>
      <c r="J16" s="166"/>
      <c r="K16" s="166">
        <f t="shared" si="0"/>
        <v>20000</v>
      </c>
      <c r="M16" s="166">
        <v>15000</v>
      </c>
    </row>
    <row r="17" spans="1:13">
      <c r="B17" s="84" t="str">
        <f>IF(MoreThanOne,"Directors' salaries","Director's salary")</f>
        <v>Directors' salaries</v>
      </c>
      <c r="C17" s="84"/>
      <c r="D17" s="84"/>
      <c r="E17" s="166">
        <v>0</v>
      </c>
      <c r="F17" s="166"/>
      <c r="G17" s="166"/>
      <c r="H17" s="166"/>
      <c r="I17" s="166"/>
      <c r="J17" s="166"/>
      <c r="K17" s="166">
        <f t="shared" si="0"/>
        <v>0</v>
      </c>
      <c r="M17" s="166"/>
    </row>
    <row r="18" spans="1:13">
      <c r="B18" s="55" t="s">
        <v>343</v>
      </c>
      <c r="C18" s="55"/>
      <c r="D18" s="55"/>
      <c r="E18" s="166">
        <v>0</v>
      </c>
      <c r="F18" s="166"/>
      <c r="G18" s="166"/>
      <c r="H18" s="166"/>
      <c r="I18" s="166"/>
      <c r="J18" s="166"/>
      <c r="K18" s="166">
        <f t="shared" si="0"/>
        <v>0</v>
      </c>
      <c r="M18" s="166"/>
    </row>
    <row r="19" spans="1:13">
      <c r="B19" s="55" t="s">
        <v>344</v>
      </c>
      <c r="C19" s="55"/>
      <c r="D19" s="55"/>
      <c r="E19" s="166">
        <v>0</v>
      </c>
      <c r="F19" s="166"/>
      <c r="G19" s="166"/>
      <c r="H19" s="166"/>
      <c r="I19" s="166"/>
      <c r="J19" s="166"/>
      <c r="K19" s="166">
        <f t="shared" si="0"/>
        <v>0</v>
      </c>
      <c r="M19" s="166"/>
    </row>
    <row r="20" spans="1:13">
      <c r="B20" s="55" t="s">
        <v>345</v>
      </c>
      <c r="C20" s="55"/>
      <c r="D20" s="55"/>
      <c r="E20" s="166">
        <v>0</v>
      </c>
      <c r="F20" s="166"/>
      <c r="G20" s="166"/>
      <c r="H20" s="166"/>
      <c r="I20" s="166"/>
      <c r="J20" s="166"/>
      <c r="K20" s="166">
        <f t="shared" si="0"/>
        <v>0</v>
      </c>
      <c r="M20" s="166"/>
    </row>
    <row r="21" spans="1:13">
      <c r="A21" s="37"/>
      <c r="B21" s="55" t="s">
        <v>346</v>
      </c>
      <c r="C21" s="55"/>
      <c r="D21" s="55"/>
      <c r="E21" s="166">
        <v>0</v>
      </c>
      <c r="F21" s="166"/>
      <c r="G21" s="166"/>
      <c r="H21" s="166"/>
      <c r="I21" s="166"/>
      <c r="J21" s="166"/>
      <c r="K21" s="166">
        <f t="shared" si="0"/>
        <v>0</v>
      </c>
      <c r="M21" s="166"/>
    </row>
    <row r="22" spans="1:13">
      <c r="A22" s="37"/>
      <c r="B22" s="55" t="s">
        <v>347</v>
      </c>
      <c r="C22" s="55"/>
      <c r="D22" s="55"/>
      <c r="E22" s="166">
        <v>0</v>
      </c>
      <c r="F22" s="166"/>
      <c r="G22" s="166"/>
      <c r="H22" s="166"/>
      <c r="I22" s="166"/>
      <c r="J22" s="166"/>
      <c r="K22" s="166">
        <f t="shared" si="0"/>
        <v>0</v>
      </c>
      <c r="M22" s="166"/>
    </row>
    <row r="23" spans="1:13">
      <c r="A23" s="37"/>
      <c r="B23" s="55" t="s">
        <v>348</v>
      </c>
      <c r="C23" s="55"/>
      <c r="D23" s="55"/>
      <c r="E23" s="166">
        <v>0</v>
      </c>
      <c r="F23" s="166"/>
      <c r="G23" s="166"/>
      <c r="H23" s="166"/>
      <c r="I23" s="166"/>
      <c r="J23" s="166"/>
      <c r="K23" s="166">
        <f t="shared" si="0"/>
        <v>0</v>
      </c>
      <c r="M23" s="166"/>
    </row>
    <row r="24" spans="1:13">
      <c r="A24" s="37"/>
      <c r="B24" s="55" t="s">
        <v>349</v>
      </c>
      <c r="C24" s="55"/>
      <c r="D24" s="55"/>
      <c r="E24" s="166">
        <v>0</v>
      </c>
      <c r="F24" s="166"/>
      <c r="G24" s="166"/>
      <c r="H24" s="166"/>
      <c r="I24" s="166"/>
      <c r="J24" s="166"/>
      <c r="K24" s="166">
        <f t="shared" si="0"/>
        <v>0</v>
      </c>
      <c r="M24" s="166"/>
    </row>
    <row r="25" spans="1:13">
      <c r="A25" s="37"/>
      <c r="B25" s="55" t="s">
        <v>350</v>
      </c>
      <c r="C25" s="55"/>
      <c r="D25" s="55"/>
      <c r="E25" s="166">
        <v>0</v>
      </c>
      <c r="F25" s="166"/>
      <c r="G25" s="166"/>
      <c r="H25" s="166"/>
      <c r="I25" s="166"/>
      <c r="J25" s="166"/>
      <c r="K25" s="166">
        <f t="shared" si="0"/>
        <v>0</v>
      </c>
      <c r="M25" s="166"/>
    </row>
    <row r="26" spans="1:13">
      <c r="A26" s="37" t="s">
        <v>351</v>
      </c>
      <c r="B26" s="55" t="s">
        <v>352</v>
      </c>
      <c r="C26" s="55"/>
      <c r="D26" s="55"/>
      <c r="E26" s="166">
        <v>0</v>
      </c>
      <c r="F26" s="166"/>
      <c r="G26" s="166"/>
      <c r="H26" s="166"/>
      <c r="I26" s="166"/>
      <c r="J26" s="166"/>
      <c r="K26" s="166">
        <f t="shared" si="0"/>
        <v>0</v>
      </c>
      <c r="M26" s="166"/>
    </row>
    <row r="27" spans="1:13">
      <c r="A27" s="37"/>
      <c r="B27" s="55" t="s">
        <v>353</v>
      </c>
      <c r="C27" s="55"/>
      <c r="D27" s="55"/>
      <c r="E27" s="166">
        <v>0</v>
      </c>
      <c r="F27" s="166"/>
      <c r="G27" s="166"/>
      <c r="H27" s="166"/>
      <c r="I27" s="166"/>
      <c r="J27" s="166"/>
      <c r="K27" s="166">
        <f t="shared" si="0"/>
        <v>0</v>
      </c>
      <c r="M27" s="166"/>
    </row>
    <row r="28" spans="1:13">
      <c r="A28" s="37"/>
      <c r="B28" s="55" t="s">
        <v>354</v>
      </c>
      <c r="C28" s="55"/>
      <c r="D28" s="55"/>
      <c r="E28" s="166">
        <v>0</v>
      </c>
      <c r="F28" s="166"/>
      <c r="G28" s="166"/>
      <c r="H28" s="166"/>
      <c r="I28" s="166"/>
      <c r="J28" s="166"/>
      <c r="K28" s="166">
        <f t="shared" si="0"/>
        <v>0</v>
      </c>
      <c r="M28" s="166"/>
    </row>
    <row r="29" spans="1:13">
      <c r="A29" s="37"/>
      <c r="B29" s="55" t="s">
        <v>355</v>
      </c>
      <c r="C29" s="55"/>
      <c r="D29" s="55"/>
      <c r="E29" s="166">
        <v>0</v>
      </c>
      <c r="F29" s="166"/>
      <c r="G29" s="166"/>
      <c r="H29" s="166"/>
      <c r="I29" s="166"/>
      <c r="J29" s="166"/>
      <c r="K29" s="166">
        <f t="shared" si="0"/>
        <v>0</v>
      </c>
      <c r="M29" s="166"/>
    </row>
    <row r="30" spans="1:13">
      <c r="A30" s="37"/>
      <c r="B30" s="55" t="s">
        <v>356</v>
      </c>
      <c r="C30" s="55"/>
      <c r="D30" s="55"/>
      <c r="E30" s="166">
        <v>0</v>
      </c>
      <c r="F30" s="166"/>
      <c r="G30" s="166"/>
      <c r="H30" s="166"/>
      <c r="I30" s="166"/>
      <c r="J30" s="166"/>
      <c r="K30" s="166">
        <f t="shared" si="0"/>
        <v>0</v>
      </c>
      <c r="M30" s="166"/>
    </row>
    <row r="31" spans="1:13">
      <c r="A31" s="37"/>
      <c r="B31" s="55" t="s">
        <v>357</v>
      </c>
      <c r="C31" s="55"/>
      <c r="D31" s="55"/>
      <c r="E31" s="166">
        <v>0</v>
      </c>
      <c r="F31" s="166"/>
      <c r="G31" s="166"/>
      <c r="H31" s="166"/>
      <c r="I31" s="166"/>
      <c r="J31" s="166"/>
      <c r="K31" s="166">
        <f t="shared" si="0"/>
        <v>0</v>
      </c>
      <c r="M31" s="166"/>
    </row>
    <row r="32" spans="1:13">
      <c r="A32" s="37" t="s">
        <v>358</v>
      </c>
      <c r="B32" s="55" t="s">
        <v>359</v>
      </c>
      <c r="C32" s="55"/>
      <c r="D32" s="55"/>
      <c r="E32" s="166">
        <v>500</v>
      </c>
      <c r="F32" s="166"/>
      <c r="G32" s="166"/>
      <c r="H32" s="307"/>
      <c r="I32" s="166"/>
      <c r="J32" s="166"/>
      <c r="K32" s="166">
        <f t="shared" si="0"/>
        <v>500</v>
      </c>
      <c r="M32" s="166">
        <v>350</v>
      </c>
    </row>
    <row r="33" spans="1:13">
      <c r="A33" s="37"/>
      <c r="B33" s="55" t="s">
        <v>360</v>
      </c>
      <c r="C33" s="55"/>
      <c r="D33" s="55"/>
      <c r="E33" s="166">
        <v>0</v>
      </c>
      <c r="F33" s="166"/>
      <c r="G33" s="166"/>
      <c r="H33" s="166"/>
      <c r="I33" s="166"/>
      <c r="J33" s="166"/>
      <c r="K33" s="166">
        <f t="shared" si="0"/>
        <v>0</v>
      </c>
      <c r="M33" s="166"/>
    </row>
    <row r="34" spans="1:13">
      <c r="A34" s="37"/>
      <c r="B34" s="55" t="s">
        <v>361</v>
      </c>
      <c r="C34" s="55"/>
      <c r="D34" s="55"/>
      <c r="E34" s="166">
        <v>0</v>
      </c>
      <c r="F34" s="166"/>
      <c r="G34" s="166"/>
      <c r="H34" s="166"/>
      <c r="I34" s="166"/>
      <c r="J34" s="166"/>
      <c r="K34" s="166">
        <f t="shared" si="0"/>
        <v>0</v>
      </c>
      <c r="M34" s="166"/>
    </row>
    <row r="35" spans="1:13">
      <c r="A35" s="37"/>
      <c r="B35" s="55" t="s">
        <v>362</v>
      </c>
      <c r="C35" s="55"/>
      <c r="D35" s="55"/>
      <c r="E35" s="166">
        <v>0</v>
      </c>
      <c r="F35" s="166"/>
      <c r="G35" s="166"/>
      <c r="H35" s="166"/>
      <c r="I35" s="166"/>
      <c r="J35" s="166"/>
      <c r="K35" s="166">
        <f t="shared" si="0"/>
        <v>0</v>
      </c>
      <c r="M35" s="166"/>
    </row>
    <row r="36" spans="1:13">
      <c r="A36" s="37"/>
      <c r="B36" s="55" t="s">
        <v>363</v>
      </c>
      <c r="C36" s="55"/>
      <c r="D36" s="55"/>
      <c r="E36" s="166">
        <v>0</v>
      </c>
      <c r="F36" s="166"/>
      <c r="G36" s="166"/>
      <c r="H36" s="166"/>
      <c r="I36" s="166"/>
      <c r="J36" s="166"/>
      <c r="K36" s="166">
        <f t="shared" si="0"/>
        <v>0</v>
      </c>
      <c r="M36" s="166"/>
    </row>
    <row r="37" spans="1:13">
      <c r="A37" s="37"/>
      <c r="B37" s="55" t="s">
        <v>364</v>
      </c>
      <c r="C37" s="55"/>
      <c r="D37" s="55"/>
      <c r="E37" s="166">
        <v>0</v>
      </c>
      <c r="F37" s="166"/>
      <c r="G37" s="166"/>
      <c r="H37" s="166"/>
      <c r="I37" s="166"/>
      <c r="J37" s="166"/>
      <c r="K37" s="166">
        <f t="shared" si="0"/>
        <v>0</v>
      </c>
      <c r="M37" s="166"/>
    </row>
    <row r="38" spans="1:13">
      <c r="A38" s="37"/>
      <c r="B38" s="55" t="s">
        <v>365</v>
      </c>
      <c r="C38" s="55"/>
      <c r="D38" s="55"/>
      <c r="E38" s="166">
        <v>0</v>
      </c>
      <c r="F38" s="166"/>
      <c r="G38" s="166"/>
      <c r="H38" s="166"/>
      <c r="I38" s="166"/>
      <c r="J38" s="166"/>
      <c r="K38" s="166">
        <f t="shared" si="0"/>
        <v>0</v>
      </c>
      <c r="M38" s="166"/>
    </row>
    <row r="39" spans="1:13">
      <c r="A39" s="37"/>
      <c r="B39" s="55" t="s">
        <v>366</v>
      </c>
      <c r="C39" s="55"/>
      <c r="D39" s="55"/>
      <c r="E39" s="166">
        <v>0</v>
      </c>
      <c r="F39" s="166"/>
      <c r="G39" s="166"/>
      <c r="H39" s="166"/>
      <c r="I39" s="166"/>
      <c r="J39" s="166"/>
      <c r="K39" s="166">
        <f t="shared" si="0"/>
        <v>0</v>
      </c>
      <c r="M39" s="166"/>
    </row>
    <row r="40" spans="1:13">
      <c r="A40" s="37"/>
      <c r="B40" s="55" t="s">
        <v>367</v>
      </c>
      <c r="C40" s="55"/>
      <c r="D40" s="55"/>
      <c r="E40" s="166">
        <v>0</v>
      </c>
      <c r="F40" s="166"/>
      <c r="G40" s="166"/>
      <c r="H40" s="166"/>
      <c r="I40" s="166"/>
      <c r="J40" s="166"/>
      <c r="K40" s="166">
        <f t="shared" si="0"/>
        <v>0</v>
      </c>
      <c r="M40" s="166"/>
    </row>
    <row r="41" spans="1:13">
      <c r="A41" s="37"/>
      <c r="B41" s="55" t="s">
        <v>368</v>
      </c>
      <c r="C41" s="55"/>
      <c r="D41" s="55"/>
      <c r="E41" s="166">
        <v>0</v>
      </c>
      <c r="F41" s="166"/>
      <c r="G41" s="166"/>
      <c r="H41" s="166"/>
      <c r="I41" s="166"/>
      <c r="J41" s="166"/>
      <c r="K41" s="166">
        <f t="shared" si="0"/>
        <v>0</v>
      </c>
      <c r="M41" s="166"/>
    </row>
    <row r="42" spans="1:13">
      <c r="A42" s="37"/>
      <c r="B42" s="55" t="s">
        <v>369</v>
      </c>
      <c r="C42" s="55"/>
      <c r="D42" s="55"/>
      <c r="E42" s="166">
        <v>200</v>
      </c>
      <c r="F42" s="166"/>
      <c r="G42" s="166"/>
      <c r="H42" s="307">
        <f>E42/$G$7</f>
        <v>0</v>
      </c>
      <c r="I42" s="166"/>
      <c r="J42" s="166"/>
      <c r="K42" s="166">
        <f t="shared" si="0"/>
        <v>200</v>
      </c>
      <c r="M42" s="166">
        <v>100</v>
      </c>
    </row>
    <row r="43" spans="1:13">
      <c r="A43" s="37"/>
      <c r="B43" s="55" t="s">
        <v>370</v>
      </c>
      <c r="C43" s="55"/>
      <c r="D43" s="55"/>
      <c r="E43" s="166">
        <v>0</v>
      </c>
      <c r="F43" s="166"/>
      <c r="G43" s="166"/>
      <c r="H43" s="166"/>
      <c r="I43" s="166"/>
      <c r="J43" s="166"/>
      <c r="K43" s="166">
        <f t="shared" si="0"/>
        <v>0</v>
      </c>
      <c r="M43" s="166"/>
    </row>
    <row r="44" spans="1:13">
      <c r="A44" s="37"/>
      <c r="B44" s="55" t="s">
        <v>371</v>
      </c>
      <c r="C44" s="55"/>
      <c r="D44" s="55"/>
      <c r="E44" s="166">
        <v>1200</v>
      </c>
      <c r="F44" s="166"/>
      <c r="G44" s="166">
        <v>1200</v>
      </c>
      <c r="H44" s="166"/>
      <c r="I44" s="166"/>
      <c r="J44" s="166"/>
      <c r="K44" s="166">
        <f t="shared" si="0"/>
        <v>2400</v>
      </c>
      <c r="M44" s="166">
        <v>400</v>
      </c>
    </row>
    <row r="45" spans="1:13">
      <c r="A45" s="37"/>
      <c r="B45" s="55" t="s">
        <v>372</v>
      </c>
      <c r="C45" s="55"/>
      <c r="D45" s="55"/>
      <c r="E45" s="166">
        <v>0</v>
      </c>
      <c r="F45" s="166"/>
      <c r="G45" s="166"/>
      <c r="H45" s="166"/>
      <c r="I45" s="166"/>
      <c r="J45" s="166"/>
      <c r="K45" s="166">
        <f t="shared" si="0"/>
        <v>0</v>
      </c>
      <c r="M45" s="166"/>
    </row>
    <row r="46" spans="1:13">
      <c r="A46" s="37"/>
      <c r="B46" s="55" t="s">
        <v>373</v>
      </c>
      <c r="C46" s="55"/>
      <c r="D46" s="55"/>
      <c r="E46" s="166">
        <v>0</v>
      </c>
      <c r="F46" s="166"/>
      <c r="G46" s="166"/>
      <c r="H46" s="166"/>
      <c r="I46" s="166"/>
      <c r="J46" s="166"/>
      <c r="K46" s="166">
        <f t="shared" si="0"/>
        <v>0</v>
      </c>
      <c r="M46" s="166"/>
    </row>
    <row r="47" spans="1:13">
      <c r="A47" s="37"/>
      <c r="B47" s="55" t="s">
        <v>374</v>
      </c>
      <c r="C47" s="55"/>
      <c r="D47" s="55"/>
      <c r="E47" s="166">
        <v>0</v>
      </c>
      <c r="F47" s="166"/>
      <c r="G47" s="166"/>
      <c r="H47" s="166"/>
      <c r="I47" s="166"/>
      <c r="J47" s="166"/>
      <c r="K47" s="166">
        <f t="shared" si="0"/>
        <v>0</v>
      </c>
      <c r="M47" s="166"/>
    </row>
    <row r="48" spans="1:13">
      <c r="A48" s="37" t="s">
        <v>375</v>
      </c>
      <c r="B48" s="55" t="s">
        <v>376</v>
      </c>
      <c r="C48" s="55"/>
      <c r="D48" s="55"/>
      <c r="E48" s="166">
        <v>0</v>
      </c>
      <c r="F48" s="166"/>
      <c r="G48" s="166"/>
      <c r="H48" s="166"/>
      <c r="I48" s="166"/>
      <c r="J48" s="166"/>
      <c r="K48" s="166">
        <f t="shared" si="0"/>
        <v>0</v>
      </c>
      <c r="M48" s="166"/>
    </row>
    <row r="49" spans="1:13">
      <c r="A49" s="37"/>
      <c r="B49" s="55" t="s">
        <v>377</v>
      </c>
      <c r="C49" s="55"/>
      <c r="D49" s="55"/>
      <c r="E49" s="166">
        <v>0</v>
      </c>
      <c r="F49" s="166"/>
      <c r="G49" s="166"/>
      <c r="H49" s="166"/>
      <c r="I49" s="166"/>
      <c r="J49" s="166"/>
      <c r="K49" s="166">
        <f t="shared" si="0"/>
        <v>0</v>
      </c>
      <c r="M49" s="166"/>
    </row>
    <row r="50" spans="1:13">
      <c r="A50" s="37"/>
      <c r="B50" s="55" t="s">
        <v>378</v>
      </c>
      <c r="C50" s="55"/>
      <c r="D50" s="55"/>
      <c r="E50" s="166">
        <v>0</v>
      </c>
      <c r="F50" s="166"/>
      <c r="G50" s="166"/>
      <c r="H50" s="166"/>
      <c r="I50" s="166"/>
      <c r="J50" s="166"/>
      <c r="K50" s="166">
        <f t="shared" si="0"/>
        <v>0</v>
      </c>
      <c r="M50" s="166"/>
    </row>
    <row r="51" spans="1:13">
      <c r="A51" s="37"/>
      <c r="B51" s="55" t="s">
        <v>379</v>
      </c>
      <c r="C51" s="55"/>
      <c r="D51" s="55"/>
      <c r="E51" s="166">
        <v>0</v>
      </c>
      <c r="F51" s="166"/>
      <c r="G51" s="166"/>
      <c r="H51" s="166"/>
      <c r="I51" s="166"/>
      <c r="J51" s="166"/>
      <c r="K51" s="166">
        <f t="shared" si="0"/>
        <v>0</v>
      </c>
      <c r="M51" s="166"/>
    </row>
    <row r="52" spans="1:13">
      <c r="A52" s="37"/>
      <c r="B52" s="55" t="s">
        <v>380</v>
      </c>
      <c r="C52" s="55"/>
      <c r="D52" s="55"/>
      <c r="E52" s="166">
        <v>0</v>
      </c>
      <c r="F52" s="166"/>
      <c r="G52" s="166"/>
      <c r="H52" s="166"/>
      <c r="I52" s="166"/>
      <c r="J52" s="166"/>
      <c r="K52" s="166">
        <f t="shared" si="0"/>
        <v>0</v>
      </c>
      <c r="M52" s="166"/>
    </row>
    <row r="53" spans="1:13">
      <c r="A53" s="37"/>
      <c r="B53" s="55" t="s">
        <v>381</v>
      </c>
      <c r="C53" s="55"/>
      <c r="D53" s="55"/>
      <c r="E53" s="166">
        <v>0</v>
      </c>
      <c r="F53" s="166"/>
      <c r="G53" s="166"/>
      <c r="H53" s="166"/>
      <c r="I53" s="166"/>
      <c r="J53" s="166"/>
      <c r="K53" s="166">
        <f t="shared" si="0"/>
        <v>0</v>
      </c>
      <c r="M53" s="166"/>
    </row>
    <row r="54" spans="1:13">
      <c r="A54" s="37"/>
      <c r="B54" s="55" t="s">
        <v>382</v>
      </c>
      <c r="C54" s="55"/>
      <c r="D54" s="55"/>
      <c r="E54" s="166">
        <v>0</v>
      </c>
      <c r="F54" s="166"/>
      <c r="G54" s="166"/>
      <c r="H54" s="166"/>
      <c r="I54" s="166"/>
      <c r="J54" s="166"/>
      <c r="K54" s="166">
        <f t="shared" si="0"/>
        <v>0</v>
      </c>
      <c r="M54" s="166"/>
    </row>
    <row r="55" spans="1:13">
      <c r="A55" s="37" t="s">
        <v>216</v>
      </c>
      <c r="B55" s="55" t="s">
        <v>216</v>
      </c>
      <c r="C55" s="55"/>
      <c r="D55" s="55"/>
      <c r="E55" s="166">
        <v>0</v>
      </c>
      <c r="F55" s="166"/>
      <c r="G55" s="166"/>
      <c r="H55" s="166"/>
      <c r="I55" s="166"/>
      <c r="J55" s="166"/>
      <c r="K55" s="166">
        <f t="shared" si="0"/>
        <v>0</v>
      </c>
      <c r="M55" s="166"/>
    </row>
    <row r="56" spans="1:13">
      <c r="A56" s="37" t="s">
        <v>383</v>
      </c>
      <c r="B56" s="44" t="s">
        <v>384</v>
      </c>
      <c r="E56" s="166">
        <v>0</v>
      </c>
      <c r="F56" s="166"/>
      <c r="G56" s="166"/>
      <c r="H56" s="166"/>
      <c r="I56" s="166"/>
      <c r="J56" s="166"/>
      <c r="K56" s="166">
        <f t="shared" si="0"/>
        <v>0</v>
      </c>
      <c r="M56" s="166"/>
    </row>
    <row r="57" spans="1:13">
      <c r="A57" s="37"/>
      <c r="B57" s="44" t="s">
        <v>385</v>
      </c>
      <c r="E57" s="166">
        <v>0</v>
      </c>
      <c r="F57" s="166"/>
      <c r="G57" s="166"/>
      <c r="H57" s="166"/>
      <c r="I57" s="166"/>
      <c r="J57" s="166"/>
      <c r="K57" s="166">
        <f t="shared" si="0"/>
        <v>0</v>
      </c>
      <c r="M57" s="166"/>
    </row>
    <row r="58" spans="1:13">
      <c r="A58" s="37"/>
      <c r="B58" s="44" t="s">
        <v>386</v>
      </c>
      <c r="E58" s="166">
        <v>0</v>
      </c>
      <c r="F58" s="166"/>
      <c r="G58" s="166"/>
      <c r="H58" s="166"/>
      <c r="I58" s="166"/>
      <c r="J58" s="166"/>
      <c r="K58" s="166">
        <f t="shared" si="0"/>
        <v>0</v>
      </c>
      <c r="M58" s="166"/>
    </row>
    <row r="59" spans="1:13">
      <c r="A59" s="44" t="s">
        <v>220</v>
      </c>
      <c r="B59" s="44" t="s">
        <v>220</v>
      </c>
      <c r="E59" s="166">
        <v>0</v>
      </c>
      <c r="F59" s="166"/>
      <c r="G59" s="166"/>
      <c r="H59" s="166"/>
      <c r="I59" s="166"/>
      <c r="J59" s="166"/>
      <c r="K59" s="166">
        <f t="shared" si="0"/>
        <v>0</v>
      </c>
      <c r="M59" s="166"/>
    </row>
    <row r="60" spans="1:13">
      <c r="A60" s="44" t="s">
        <v>221</v>
      </c>
      <c r="B60" s="44" t="s">
        <v>221</v>
      </c>
      <c r="E60" s="166">
        <v>0</v>
      </c>
      <c r="F60" s="166"/>
      <c r="G60" s="166"/>
      <c r="H60" s="166"/>
      <c r="I60" s="166"/>
      <c r="J60" s="166"/>
      <c r="K60" s="166">
        <f t="shared" si="0"/>
        <v>0</v>
      </c>
      <c r="M60" s="166"/>
    </row>
    <row r="61" spans="1:13">
      <c r="A61" s="44" t="s">
        <v>222</v>
      </c>
      <c r="B61" s="44" t="s">
        <v>222</v>
      </c>
      <c r="E61" s="166">
        <v>0</v>
      </c>
      <c r="F61" s="166"/>
      <c r="G61" s="166"/>
      <c r="H61" s="166"/>
      <c r="I61" s="166"/>
      <c r="J61" s="166"/>
      <c r="K61" s="166">
        <f t="shared" si="0"/>
        <v>0</v>
      </c>
      <c r="M61" s="166"/>
    </row>
    <row r="62" spans="1:13">
      <c r="B62" s="44" t="s">
        <v>387</v>
      </c>
      <c r="E62" s="166">
        <v>0</v>
      </c>
      <c r="F62" s="166"/>
      <c r="G62" s="166"/>
      <c r="H62" s="166"/>
      <c r="I62" s="166"/>
      <c r="J62" s="166"/>
      <c r="K62" s="166">
        <f t="shared" si="0"/>
        <v>0</v>
      </c>
      <c r="M62" s="166"/>
    </row>
    <row r="63" spans="1:13">
      <c r="A63" s="44" t="s">
        <v>388</v>
      </c>
      <c r="B63" s="44" t="s">
        <v>224</v>
      </c>
      <c r="E63" s="166">
        <v>2000</v>
      </c>
      <c r="F63" s="166"/>
      <c r="G63" s="166"/>
      <c r="H63" s="166">
        <v>2000</v>
      </c>
      <c r="I63" s="166"/>
      <c r="J63" s="166"/>
      <c r="K63" s="166">
        <f t="shared" si="0"/>
        <v>4000</v>
      </c>
      <c r="M63" s="166">
        <v>2000</v>
      </c>
    </row>
    <row r="64" spans="1:13">
      <c r="B64" s="44" t="s">
        <v>225</v>
      </c>
      <c r="E64" s="166">
        <v>0</v>
      </c>
      <c r="F64" s="166"/>
      <c r="G64" s="166"/>
      <c r="H64" s="166"/>
      <c r="I64" s="166"/>
      <c r="J64" s="166"/>
      <c r="K64" s="166">
        <f t="shared" si="0"/>
        <v>0</v>
      </c>
      <c r="M64" s="166"/>
    </row>
    <row r="65" spans="1:14">
      <c r="B65" s="44" t="s">
        <v>226</v>
      </c>
      <c r="E65" s="166">
        <v>0</v>
      </c>
      <c r="F65" s="166"/>
      <c r="G65" s="166"/>
      <c r="H65" s="166"/>
      <c r="I65" s="166"/>
      <c r="J65" s="166"/>
      <c r="K65" s="166">
        <f t="shared" si="0"/>
        <v>0</v>
      </c>
      <c r="M65" s="166"/>
    </row>
    <row r="66" spans="1:14">
      <c r="A66" s="44" t="s">
        <v>389</v>
      </c>
      <c r="B66" s="44" t="s">
        <v>390</v>
      </c>
      <c r="E66" s="166">
        <v>0</v>
      </c>
      <c r="F66" s="166"/>
      <c r="G66" s="166"/>
      <c r="H66" s="166"/>
      <c r="I66" s="166"/>
      <c r="J66" s="166"/>
      <c r="K66" s="166">
        <f t="shared" si="0"/>
        <v>0</v>
      </c>
      <c r="M66" s="166"/>
      <c r="N66" s="44" t="s">
        <v>391</v>
      </c>
    </row>
    <row r="67" spans="1:14">
      <c r="E67" s="166">
        <v>0</v>
      </c>
      <c r="F67" s="166"/>
      <c r="G67" s="166"/>
      <c r="H67" s="166"/>
      <c r="I67" s="166"/>
      <c r="J67" s="166"/>
      <c r="K67" s="166">
        <f t="shared" si="0"/>
        <v>0</v>
      </c>
      <c r="M67" s="166"/>
    </row>
    <row r="68" spans="1:14">
      <c r="A68" s="82"/>
      <c r="E68" s="166">
        <v>0</v>
      </c>
      <c r="F68" s="166"/>
      <c r="G68" s="166"/>
      <c r="H68" s="166"/>
      <c r="I68" s="166"/>
      <c r="J68" s="166"/>
      <c r="K68" s="166">
        <f t="shared" si="0"/>
        <v>0</v>
      </c>
      <c r="M68" s="166"/>
    </row>
    <row r="69" spans="1:14">
      <c r="E69" s="166">
        <v>0</v>
      </c>
      <c r="F69" s="166"/>
      <c r="G69" s="166"/>
      <c r="H69" s="166"/>
      <c r="I69" s="166"/>
      <c r="J69" s="166"/>
      <c r="K69" s="166">
        <f t="shared" si="0"/>
        <v>0</v>
      </c>
      <c r="M69" s="166"/>
    </row>
    <row r="70" spans="1:14">
      <c r="E70" s="166">
        <v>0</v>
      </c>
      <c r="F70" s="166"/>
      <c r="G70" s="166"/>
      <c r="H70" s="166"/>
      <c r="I70" s="166"/>
      <c r="J70" s="166"/>
      <c r="K70" s="166">
        <f t="shared" si="0"/>
        <v>0</v>
      </c>
      <c r="M70" s="166"/>
    </row>
    <row r="71" spans="1:14">
      <c r="A71" s="44" t="s">
        <v>397</v>
      </c>
      <c r="E71" s="193">
        <f>SUM(E6:E70)</f>
        <v>74600</v>
      </c>
      <c r="F71" s="193">
        <f>SUM(F6:F70)</f>
        <v>10000</v>
      </c>
      <c r="G71" s="193">
        <f>SUM(G6:G70)</f>
        <v>173800</v>
      </c>
      <c r="H71" s="193">
        <f>SUM(H6:H70)</f>
        <v>2000</v>
      </c>
      <c r="I71" s="193">
        <f>SUM(I6:I70)</f>
        <v>0</v>
      </c>
      <c r="J71" s="193"/>
      <c r="K71" s="193">
        <f>SUM(K6:K70)</f>
        <v>260400</v>
      </c>
      <c r="M71" s="193">
        <f>SUM(M6:M70)</f>
        <v>-6150</v>
      </c>
    </row>
    <row r="72" spans="1:14">
      <c r="E72" s="190"/>
      <c r="F72" s="190"/>
      <c r="G72" s="190"/>
      <c r="H72" s="190"/>
      <c r="I72" s="190"/>
      <c r="J72" s="190"/>
      <c r="K72" s="190"/>
      <c r="M72" s="190"/>
    </row>
    <row r="73" spans="1:14">
      <c r="A73" s="44" t="s">
        <v>398</v>
      </c>
      <c r="E73" s="190"/>
      <c r="F73" s="190"/>
      <c r="G73" s="190"/>
      <c r="H73" s="190"/>
      <c r="I73" s="190"/>
      <c r="J73" s="190"/>
      <c r="K73" s="190"/>
      <c r="M73" s="190"/>
    </row>
    <row r="74" spans="1:14">
      <c r="A74" s="44" t="s">
        <v>399</v>
      </c>
      <c r="B74" s="44" t="s">
        <v>400</v>
      </c>
      <c r="E74" s="166">
        <v>0</v>
      </c>
      <c r="F74" s="166"/>
      <c r="G74" s="166"/>
      <c r="H74" s="166"/>
      <c r="I74" s="166"/>
      <c r="J74" s="166"/>
      <c r="K74" s="166">
        <f>SUM(E74:J74)</f>
        <v>0</v>
      </c>
      <c r="M74" s="166"/>
    </row>
    <row r="75" spans="1:14">
      <c r="B75" s="44" t="s">
        <v>401</v>
      </c>
      <c r="E75" s="166">
        <v>0</v>
      </c>
      <c r="F75" s="166"/>
      <c r="G75" s="166"/>
      <c r="H75" s="166"/>
      <c r="I75" s="166"/>
      <c r="J75" s="166"/>
      <c r="K75" s="166">
        <f t="shared" ref="K75:K138" si="1">SUM(E75:J75)</f>
        <v>0</v>
      </c>
      <c r="M75" s="166"/>
    </row>
    <row r="76" spans="1:14">
      <c r="B76" s="44" t="s">
        <v>402</v>
      </c>
      <c r="E76" s="166">
        <v>0</v>
      </c>
      <c r="F76" s="166"/>
      <c r="G76" s="166"/>
      <c r="H76" s="166"/>
      <c r="I76" s="166"/>
      <c r="J76" s="166"/>
      <c r="K76" s="166">
        <f t="shared" si="1"/>
        <v>0</v>
      </c>
      <c r="M76" s="166"/>
    </row>
    <row r="77" spans="1:14">
      <c r="B77" s="44" t="s">
        <v>403</v>
      </c>
      <c r="E77" s="166">
        <v>0</v>
      </c>
      <c r="F77" s="166"/>
      <c r="G77" s="166"/>
      <c r="H77" s="166"/>
      <c r="I77" s="166"/>
      <c r="J77" s="166"/>
      <c r="K77" s="166">
        <f t="shared" si="1"/>
        <v>0</v>
      </c>
      <c r="M77" s="166"/>
    </row>
    <row r="78" spans="1:14">
      <c r="B78" s="44" t="s">
        <v>404</v>
      </c>
      <c r="E78" s="166">
        <v>0</v>
      </c>
      <c r="F78" s="166"/>
      <c r="G78" s="166"/>
      <c r="H78" s="166"/>
      <c r="I78" s="166"/>
      <c r="J78" s="166"/>
      <c r="K78" s="166">
        <f t="shared" si="1"/>
        <v>0</v>
      </c>
      <c r="M78" s="166"/>
    </row>
    <row r="79" spans="1:14">
      <c r="B79" s="44" t="s">
        <v>405</v>
      </c>
      <c r="E79" s="166">
        <v>0</v>
      </c>
      <c r="F79" s="166"/>
      <c r="G79" s="166"/>
      <c r="H79" s="166"/>
      <c r="I79" s="166"/>
      <c r="J79" s="166"/>
      <c r="K79" s="166">
        <f t="shared" si="1"/>
        <v>0</v>
      </c>
      <c r="M79" s="166"/>
    </row>
    <row r="80" spans="1:14">
      <c r="A80" s="44" t="s">
        <v>406</v>
      </c>
      <c r="B80" s="44" t="s">
        <v>400</v>
      </c>
      <c r="E80" s="166">
        <v>0</v>
      </c>
      <c r="F80" s="166"/>
      <c r="G80" s="166"/>
      <c r="H80" s="166"/>
      <c r="I80" s="166"/>
      <c r="J80" s="166"/>
      <c r="K80" s="166">
        <f t="shared" si="1"/>
        <v>0</v>
      </c>
      <c r="M80" s="166"/>
    </row>
    <row r="81" spans="1:13">
      <c r="B81" s="44" t="s">
        <v>401</v>
      </c>
      <c r="E81" s="166">
        <v>0</v>
      </c>
      <c r="F81" s="166"/>
      <c r="G81" s="166"/>
      <c r="H81" s="166"/>
      <c r="I81" s="166"/>
      <c r="J81" s="166"/>
      <c r="K81" s="166">
        <f t="shared" si="1"/>
        <v>0</v>
      </c>
      <c r="M81" s="166"/>
    </row>
    <row r="82" spans="1:13">
      <c r="B82" s="44" t="s">
        <v>407</v>
      </c>
      <c r="E82" s="166">
        <v>0</v>
      </c>
      <c r="F82" s="166"/>
      <c r="G82" s="166"/>
      <c r="H82" s="166"/>
      <c r="I82" s="166"/>
      <c r="J82" s="166"/>
      <c r="K82" s="166">
        <f t="shared" si="1"/>
        <v>0</v>
      </c>
      <c r="M82" s="166"/>
    </row>
    <row r="83" spans="1:13">
      <c r="B83" s="44" t="s">
        <v>402</v>
      </c>
      <c r="E83" s="166">
        <v>0</v>
      </c>
      <c r="F83" s="166"/>
      <c r="G83" s="166"/>
      <c r="H83" s="166"/>
      <c r="I83" s="166"/>
      <c r="J83" s="166"/>
      <c r="K83" s="166">
        <f t="shared" si="1"/>
        <v>0</v>
      </c>
      <c r="M83" s="166"/>
    </row>
    <row r="84" spans="1:13">
      <c r="B84" s="44" t="s">
        <v>408</v>
      </c>
      <c r="E84" s="166">
        <v>0</v>
      </c>
      <c r="F84" s="166"/>
      <c r="G84" s="166"/>
      <c r="H84" s="166"/>
      <c r="I84" s="166"/>
      <c r="J84" s="166"/>
      <c r="K84" s="166">
        <f t="shared" si="1"/>
        <v>0</v>
      </c>
      <c r="M84" s="166"/>
    </row>
    <row r="85" spans="1:13">
      <c r="B85" s="44" t="s">
        <v>409</v>
      </c>
      <c r="E85" s="166">
        <v>0</v>
      </c>
      <c r="F85" s="166"/>
      <c r="G85" s="166"/>
      <c r="H85" s="166"/>
      <c r="I85" s="166"/>
      <c r="J85" s="166"/>
      <c r="K85" s="166">
        <f t="shared" si="1"/>
        <v>0</v>
      </c>
      <c r="M85" s="166"/>
    </row>
    <row r="86" spans="1:13">
      <c r="B86" s="44" t="s">
        <v>410</v>
      </c>
      <c r="E86" s="166">
        <v>0</v>
      </c>
      <c r="F86" s="166"/>
      <c r="G86" s="166"/>
      <c r="H86" s="166"/>
      <c r="I86" s="166"/>
      <c r="J86" s="166"/>
      <c r="K86" s="166">
        <f t="shared" si="1"/>
        <v>0</v>
      </c>
      <c r="M86" s="166"/>
    </row>
    <row r="87" spans="1:13">
      <c r="B87" s="44" t="s">
        <v>411</v>
      </c>
      <c r="E87" s="166">
        <v>0</v>
      </c>
      <c r="F87" s="166"/>
      <c r="G87" s="166"/>
      <c r="H87" s="166"/>
      <c r="I87" s="166"/>
      <c r="J87" s="166"/>
      <c r="K87" s="166">
        <f t="shared" si="1"/>
        <v>0</v>
      </c>
      <c r="M87" s="166"/>
    </row>
    <row r="88" spans="1:13">
      <c r="A88" s="44" t="s">
        <v>385</v>
      </c>
      <c r="B88" s="44" t="s">
        <v>400</v>
      </c>
      <c r="E88" s="166">
        <v>5000</v>
      </c>
      <c r="F88" s="166"/>
      <c r="G88" s="166"/>
      <c r="H88" s="166"/>
      <c r="I88" s="166"/>
      <c r="J88" s="166"/>
      <c r="K88" s="166">
        <f t="shared" si="1"/>
        <v>5000</v>
      </c>
      <c r="M88" s="166">
        <v>4000</v>
      </c>
    </row>
    <row r="89" spans="1:13">
      <c r="B89" s="44" t="s">
        <v>401</v>
      </c>
      <c r="E89" s="166">
        <v>0</v>
      </c>
      <c r="F89" s="166"/>
      <c r="G89" s="166"/>
      <c r="H89" s="166"/>
      <c r="I89" s="166"/>
      <c r="J89" s="166"/>
      <c r="K89" s="166">
        <f t="shared" si="1"/>
        <v>0</v>
      </c>
      <c r="M89" s="166">
        <v>1000</v>
      </c>
    </row>
    <row r="90" spans="1:13">
      <c r="B90" s="44" t="s">
        <v>402</v>
      </c>
      <c r="E90" s="166">
        <v>0</v>
      </c>
      <c r="F90" s="166"/>
      <c r="G90" s="166"/>
      <c r="H90" s="166"/>
      <c r="I90" s="166"/>
      <c r="J90" s="166"/>
      <c r="K90" s="166">
        <f t="shared" si="1"/>
        <v>0</v>
      </c>
      <c r="M90" s="166"/>
    </row>
    <row r="91" spans="1:13">
      <c r="B91" s="44" t="s">
        <v>408</v>
      </c>
      <c r="E91" s="166">
        <v>-3000</v>
      </c>
      <c r="F91" s="166"/>
      <c r="G91" s="166"/>
      <c r="H91" s="166"/>
      <c r="I91" s="166"/>
      <c r="J91" s="166"/>
      <c r="K91" s="166">
        <f t="shared" si="1"/>
        <v>-3000</v>
      </c>
      <c r="M91" s="166">
        <v>-2000</v>
      </c>
    </row>
    <row r="92" spans="1:13">
      <c r="B92" s="44" t="s">
        <v>412</v>
      </c>
      <c r="E92" s="166">
        <v>-1200</v>
      </c>
      <c r="F92" s="166"/>
      <c r="G92" s="166">
        <v>-1200</v>
      </c>
      <c r="H92" s="166"/>
      <c r="I92" s="166"/>
      <c r="J92" s="166"/>
      <c r="K92" s="166">
        <f t="shared" si="1"/>
        <v>-2400</v>
      </c>
      <c r="M92" s="166">
        <v>-1000</v>
      </c>
    </row>
    <row r="93" spans="1:13">
      <c r="B93" s="44" t="s">
        <v>411</v>
      </c>
      <c r="E93" s="166">
        <v>0</v>
      </c>
      <c r="F93" s="166"/>
      <c r="G93" s="166"/>
      <c r="H93" s="166"/>
      <c r="I93" s="166"/>
      <c r="J93" s="166"/>
      <c r="K93" s="166">
        <f t="shared" si="1"/>
        <v>0</v>
      </c>
      <c r="M93" s="166"/>
    </row>
    <row r="94" spans="1:13">
      <c r="A94" s="44" t="s">
        <v>414</v>
      </c>
      <c r="B94" s="44" t="s">
        <v>400</v>
      </c>
      <c r="E94" s="166">
        <v>0</v>
      </c>
      <c r="F94" s="166"/>
      <c r="G94" s="166"/>
      <c r="H94" s="166"/>
      <c r="I94" s="166"/>
      <c r="J94" s="166"/>
      <c r="K94" s="166">
        <f t="shared" si="1"/>
        <v>0</v>
      </c>
      <c r="M94" s="166"/>
    </row>
    <row r="95" spans="1:13">
      <c r="B95" s="44" t="s">
        <v>401</v>
      </c>
      <c r="E95" s="166">
        <v>0</v>
      </c>
      <c r="F95" s="166"/>
      <c r="G95" s="166"/>
      <c r="H95" s="166"/>
      <c r="I95" s="166"/>
      <c r="J95" s="166"/>
      <c r="K95" s="166">
        <f t="shared" si="1"/>
        <v>0</v>
      </c>
      <c r="M95" s="166"/>
    </row>
    <row r="96" spans="1:13">
      <c r="B96" s="44" t="s">
        <v>402</v>
      </c>
      <c r="E96" s="166">
        <v>0</v>
      </c>
      <c r="F96" s="166"/>
      <c r="G96" s="166"/>
      <c r="H96" s="166"/>
      <c r="I96" s="166"/>
      <c r="J96" s="166"/>
      <c r="K96" s="166">
        <f t="shared" si="1"/>
        <v>0</v>
      </c>
      <c r="M96" s="166"/>
    </row>
    <row r="97" spans="1:13">
      <c r="B97" s="44" t="s">
        <v>408</v>
      </c>
      <c r="E97" s="166">
        <v>0</v>
      </c>
      <c r="F97" s="166"/>
      <c r="G97" s="166"/>
      <c r="H97" s="166"/>
      <c r="I97" s="166"/>
      <c r="J97" s="166"/>
      <c r="K97" s="166">
        <f t="shared" si="1"/>
        <v>0</v>
      </c>
      <c r="M97" s="166"/>
    </row>
    <row r="98" spans="1:13">
      <c r="B98" s="44" t="s">
        <v>412</v>
      </c>
      <c r="E98" s="166">
        <v>0</v>
      </c>
      <c r="F98" s="166"/>
      <c r="G98" s="166"/>
      <c r="H98" s="166"/>
      <c r="I98" s="166"/>
      <c r="J98" s="166"/>
      <c r="K98" s="166">
        <f t="shared" si="1"/>
        <v>0</v>
      </c>
      <c r="M98" s="166"/>
    </row>
    <row r="99" spans="1:13">
      <c r="B99" s="44" t="s">
        <v>411</v>
      </c>
      <c r="E99" s="166">
        <v>0</v>
      </c>
      <c r="F99" s="166"/>
      <c r="G99" s="166"/>
      <c r="H99" s="166"/>
      <c r="I99" s="166"/>
      <c r="J99" s="166"/>
      <c r="K99" s="166">
        <f t="shared" si="1"/>
        <v>0</v>
      </c>
      <c r="M99" s="166"/>
    </row>
    <row r="100" spans="1:13">
      <c r="A100" s="44" t="s">
        <v>415</v>
      </c>
      <c r="B100" s="44" t="s">
        <v>416</v>
      </c>
      <c r="E100" s="166">
        <v>0</v>
      </c>
      <c r="F100" s="166"/>
      <c r="G100" s="166"/>
      <c r="H100" s="166"/>
      <c r="I100" s="166"/>
      <c r="J100" s="166"/>
      <c r="K100" s="166">
        <f t="shared" si="1"/>
        <v>0</v>
      </c>
      <c r="M100" s="166"/>
    </row>
    <row r="101" spans="1:13">
      <c r="B101" s="44" t="s">
        <v>417</v>
      </c>
      <c r="E101" s="166">
        <v>0</v>
      </c>
      <c r="F101" s="166"/>
      <c r="G101" s="166"/>
      <c r="H101" s="166"/>
      <c r="I101" s="166"/>
      <c r="J101" s="166"/>
      <c r="K101" s="166">
        <f t="shared" si="1"/>
        <v>0</v>
      </c>
      <c r="M101" s="166"/>
    </row>
    <row r="102" spans="1:13">
      <c r="B102" s="44" t="s">
        <v>418</v>
      </c>
      <c r="E102" s="166">
        <v>0</v>
      </c>
      <c r="F102" s="166"/>
      <c r="G102" s="166"/>
      <c r="H102" s="166"/>
      <c r="I102" s="166"/>
      <c r="J102" s="166"/>
      <c r="K102" s="166">
        <f t="shared" si="1"/>
        <v>0</v>
      </c>
      <c r="M102" s="166"/>
    </row>
    <row r="103" spans="1:13">
      <c r="A103" s="44" t="s">
        <v>419</v>
      </c>
      <c r="B103" s="44" t="s">
        <v>416</v>
      </c>
      <c r="E103" s="166">
        <v>0</v>
      </c>
      <c r="F103" s="166"/>
      <c r="G103" s="166"/>
      <c r="H103" s="166"/>
      <c r="I103" s="166"/>
      <c r="J103" s="166"/>
      <c r="K103" s="166">
        <f t="shared" si="1"/>
        <v>0</v>
      </c>
      <c r="M103" s="166"/>
    </row>
    <row r="104" spans="1:13">
      <c r="B104" s="44" t="s">
        <v>417</v>
      </c>
      <c r="E104" s="166">
        <v>0</v>
      </c>
      <c r="F104" s="166"/>
      <c r="G104" s="166"/>
      <c r="H104" s="166"/>
      <c r="I104" s="166"/>
      <c r="J104" s="166"/>
      <c r="K104" s="166">
        <f t="shared" si="1"/>
        <v>0</v>
      </c>
      <c r="M104" s="166"/>
    </row>
    <row r="105" spans="1:13">
      <c r="B105" s="44" t="s">
        <v>418</v>
      </c>
      <c r="E105" s="166">
        <v>0</v>
      </c>
      <c r="F105" s="166"/>
      <c r="G105" s="166"/>
      <c r="H105" s="166"/>
      <c r="I105" s="166"/>
      <c r="J105" s="166"/>
      <c r="K105" s="166">
        <f t="shared" si="1"/>
        <v>0</v>
      </c>
      <c r="M105" s="166"/>
    </row>
    <row r="106" spans="1:13">
      <c r="A106" s="44" t="s">
        <v>420</v>
      </c>
      <c r="B106" s="44" t="s">
        <v>416</v>
      </c>
      <c r="E106" s="166">
        <v>0</v>
      </c>
      <c r="F106" s="166"/>
      <c r="G106" s="166"/>
      <c r="H106" s="166"/>
      <c r="I106" s="166"/>
      <c r="J106" s="166"/>
      <c r="K106" s="166">
        <f t="shared" si="1"/>
        <v>0</v>
      </c>
      <c r="M106" s="166"/>
    </row>
    <row r="107" spans="1:13">
      <c r="B107" s="44" t="s">
        <v>417</v>
      </c>
      <c r="E107" s="166">
        <v>0</v>
      </c>
      <c r="F107" s="166"/>
      <c r="G107" s="166"/>
      <c r="H107" s="166"/>
      <c r="I107" s="166"/>
      <c r="J107" s="166"/>
      <c r="K107" s="166">
        <f t="shared" si="1"/>
        <v>0</v>
      </c>
      <c r="M107" s="166"/>
    </row>
    <row r="108" spans="1:13">
      <c r="B108" s="44" t="s">
        <v>418</v>
      </c>
      <c r="E108" s="166">
        <v>0</v>
      </c>
      <c r="F108" s="166"/>
      <c r="G108" s="166"/>
      <c r="H108" s="166"/>
      <c r="I108" s="166"/>
      <c r="J108" s="166"/>
      <c r="K108" s="166">
        <f t="shared" si="1"/>
        <v>0</v>
      </c>
      <c r="M108" s="166"/>
    </row>
    <row r="109" spans="1:13">
      <c r="A109" s="44" t="s">
        <v>264</v>
      </c>
      <c r="B109" s="44" t="s">
        <v>264</v>
      </c>
      <c r="E109" s="166">
        <v>-10000</v>
      </c>
      <c r="F109" s="166">
        <v>-10000</v>
      </c>
      <c r="G109" s="166"/>
      <c r="H109" s="166"/>
      <c r="I109" s="166"/>
      <c r="J109" s="166"/>
      <c r="K109" s="166">
        <f t="shared" si="1"/>
        <v>-20000</v>
      </c>
      <c r="M109" s="166"/>
    </row>
    <row r="110" spans="1:13">
      <c r="A110" s="44" t="s">
        <v>421</v>
      </c>
      <c r="B110" s="44" t="s">
        <v>422</v>
      </c>
      <c r="E110" s="166">
        <v>0</v>
      </c>
      <c r="F110" s="166"/>
      <c r="G110" s="166"/>
      <c r="H110" s="166"/>
      <c r="I110" s="166"/>
      <c r="J110" s="166"/>
      <c r="K110" s="166">
        <f t="shared" si="1"/>
        <v>0</v>
      </c>
      <c r="L110" s="69"/>
      <c r="M110" s="166"/>
    </row>
    <row r="111" spans="1:13">
      <c r="B111" s="44" t="s">
        <v>423</v>
      </c>
      <c r="E111" s="166">
        <v>0</v>
      </c>
      <c r="F111" s="166"/>
      <c r="G111" s="166"/>
      <c r="H111" s="166"/>
      <c r="I111" s="166"/>
      <c r="J111" s="166"/>
      <c r="K111" s="166">
        <f t="shared" si="1"/>
        <v>0</v>
      </c>
      <c r="L111" s="69"/>
      <c r="M111" s="166"/>
    </row>
    <row r="112" spans="1:13">
      <c r="B112" s="44" t="s">
        <v>424</v>
      </c>
      <c r="E112" s="166">
        <v>0</v>
      </c>
      <c r="F112" s="166"/>
      <c r="G112" s="166"/>
      <c r="H112" s="166"/>
      <c r="I112" s="166"/>
      <c r="J112" s="166"/>
      <c r="K112" s="166">
        <f t="shared" si="1"/>
        <v>0</v>
      </c>
      <c r="L112" s="69"/>
      <c r="M112" s="166"/>
    </row>
    <row r="113" spans="1:13">
      <c r="A113" s="44" t="s">
        <v>425</v>
      </c>
      <c r="B113" s="44" t="s">
        <v>426</v>
      </c>
      <c r="E113" s="166">
        <v>0</v>
      </c>
      <c r="F113" s="166"/>
      <c r="G113" s="166"/>
      <c r="H113" s="166"/>
      <c r="I113" s="166"/>
      <c r="J113" s="166"/>
      <c r="K113" s="166">
        <f t="shared" si="1"/>
        <v>0</v>
      </c>
      <c r="L113" s="138"/>
      <c r="M113" s="194"/>
    </row>
    <row r="114" spans="1:13">
      <c r="B114" s="44" t="s">
        <v>427</v>
      </c>
      <c r="E114" s="166">
        <v>0</v>
      </c>
      <c r="F114" s="166"/>
      <c r="G114" s="166"/>
      <c r="H114" s="166"/>
      <c r="I114" s="166"/>
      <c r="J114" s="166"/>
      <c r="K114" s="166">
        <f t="shared" si="1"/>
        <v>0</v>
      </c>
      <c r="L114" s="138"/>
      <c r="M114" s="194"/>
    </row>
    <row r="115" spans="1:13">
      <c r="A115" s="44" t="s">
        <v>428</v>
      </c>
      <c r="B115" s="44" t="s">
        <v>428</v>
      </c>
      <c r="E115" s="166">
        <v>20850</v>
      </c>
      <c r="F115" s="166"/>
      <c r="G115" s="166"/>
      <c r="H115" s="166"/>
      <c r="I115" s="166"/>
      <c r="J115" s="166"/>
      <c r="K115" s="166">
        <f t="shared" si="1"/>
        <v>20850</v>
      </c>
      <c r="L115" s="69"/>
      <c r="M115" s="166">
        <v>1550</v>
      </c>
    </row>
    <row r="116" spans="1:13">
      <c r="A116" s="44" t="s">
        <v>429</v>
      </c>
      <c r="B116" s="44" t="s">
        <v>430</v>
      </c>
      <c r="E116" s="166">
        <v>0</v>
      </c>
      <c r="F116" s="166"/>
      <c r="G116" s="166"/>
      <c r="H116" s="166"/>
      <c r="I116" s="166"/>
      <c r="J116" s="166"/>
      <c r="K116" s="166">
        <f t="shared" si="1"/>
        <v>0</v>
      </c>
      <c r="L116" s="69"/>
      <c r="M116" s="166"/>
    </row>
    <row r="117" spans="1:13">
      <c r="B117" s="44" t="s">
        <v>431</v>
      </c>
      <c r="E117" s="166">
        <v>0</v>
      </c>
      <c r="F117" s="166"/>
      <c r="G117" s="166"/>
      <c r="H117" s="166"/>
      <c r="I117" s="166"/>
      <c r="J117" s="166"/>
      <c r="K117" s="166">
        <f t="shared" si="1"/>
        <v>0</v>
      </c>
      <c r="L117" s="69"/>
      <c r="M117" s="166"/>
    </row>
    <row r="118" spans="1:13">
      <c r="B118" s="44" t="s">
        <v>432</v>
      </c>
      <c r="E118" s="166">
        <v>0</v>
      </c>
      <c r="F118" s="166"/>
      <c r="G118" s="166"/>
      <c r="H118" s="166"/>
      <c r="I118" s="166"/>
      <c r="J118" s="166"/>
      <c r="K118" s="166">
        <f t="shared" si="1"/>
        <v>0</v>
      </c>
      <c r="L118" s="69"/>
      <c r="M118" s="166"/>
    </row>
    <row r="119" spans="1:13">
      <c r="B119" s="44" t="s">
        <v>433</v>
      </c>
      <c r="E119" s="166">
        <v>0</v>
      </c>
      <c r="F119" s="166"/>
      <c r="G119" s="166"/>
      <c r="H119" s="166"/>
      <c r="I119" s="166"/>
      <c r="J119" s="166"/>
      <c r="K119" s="166">
        <f t="shared" si="1"/>
        <v>0</v>
      </c>
      <c r="L119" s="69"/>
      <c r="M119" s="166"/>
    </row>
    <row r="120" spans="1:13">
      <c r="B120" s="44" t="s">
        <v>434</v>
      </c>
      <c r="E120" s="166">
        <v>0</v>
      </c>
      <c r="F120" s="166"/>
      <c r="G120" s="166"/>
      <c r="H120" s="166"/>
      <c r="I120" s="166"/>
      <c r="J120" s="166"/>
      <c r="K120" s="166">
        <f t="shared" si="1"/>
        <v>0</v>
      </c>
      <c r="L120" s="69"/>
      <c r="M120" s="166"/>
    </row>
    <row r="121" spans="1:13">
      <c r="B121" s="44" t="s">
        <v>224</v>
      </c>
      <c r="E121" s="166">
        <v>-2000</v>
      </c>
      <c r="F121" s="166"/>
      <c r="G121" s="166"/>
      <c r="H121" s="166">
        <v>-2000</v>
      </c>
      <c r="I121" s="166"/>
      <c r="J121" s="166"/>
      <c r="K121" s="166">
        <f t="shared" si="1"/>
        <v>-4000</v>
      </c>
      <c r="L121" s="69"/>
      <c r="M121" s="166"/>
    </row>
    <row r="122" spans="1:13">
      <c r="B122" s="44" t="s">
        <v>435</v>
      </c>
      <c r="E122" s="166">
        <v>0</v>
      </c>
      <c r="F122" s="166"/>
      <c r="G122" s="166"/>
      <c r="H122" s="166"/>
      <c r="I122" s="166"/>
      <c r="J122" s="166"/>
      <c r="K122" s="166">
        <f t="shared" si="1"/>
        <v>0</v>
      </c>
      <c r="L122" s="69"/>
      <c r="M122" s="166"/>
    </row>
    <row r="123" spans="1:13">
      <c r="B123" s="44" t="s">
        <v>436</v>
      </c>
      <c r="E123" s="166">
        <v>-3000</v>
      </c>
      <c r="F123" s="166"/>
      <c r="G123" s="166"/>
      <c r="H123" s="166"/>
      <c r="I123" s="166">
        <v>-3000</v>
      </c>
      <c r="J123" s="166"/>
      <c r="K123" s="166">
        <f t="shared" si="1"/>
        <v>-6000</v>
      </c>
      <c r="L123" s="69"/>
      <c r="M123" s="166"/>
    </row>
    <row r="124" spans="1:13">
      <c r="B124" s="44" t="s">
        <v>437</v>
      </c>
      <c r="E124" s="166">
        <v>0</v>
      </c>
      <c r="F124" s="166"/>
      <c r="G124" s="166"/>
      <c r="H124" s="166"/>
      <c r="I124" s="166"/>
      <c r="J124" s="166"/>
      <c r="K124" s="166">
        <f t="shared" si="1"/>
        <v>0</v>
      </c>
      <c r="L124" s="69"/>
      <c r="M124" s="166"/>
    </row>
    <row r="125" spans="1:13">
      <c r="B125" s="44" t="s">
        <v>438</v>
      </c>
      <c r="E125" s="166">
        <v>0</v>
      </c>
      <c r="F125" s="166"/>
      <c r="G125" s="166"/>
      <c r="H125" s="166"/>
      <c r="I125" s="166"/>
      <c r="J125" s="166"/>
      <c r="K125" s="166">
        <f t="shared" si="1"/>
        <v>0</v>
      </c>
      <c r="L125" s="69"/>
      <c r="M125" s="166"/>
    </row>
    <row r="126" spans="1:13">
      <c r="B126" s="44" t="s">
        <v>439</v>
      </c>
      <c r="E126" s="166">
        <v>0</v>
      </c>
      <c r="F126" s="166"/>
      <c r="G126" s="166"/>
      <c r="H126" s="166"/>
      <c r="I126" s="166"/>
      <c r="J126" s="166"/>
      <c r="K126" s="166">
        <f t="shared" si="1"/>
        <v>0</v>
      </c>
      <c r="L126" s="69"/>
      <c r="M126" s="166"/>
    </row>
    <row r="127" spans="1:13">
      <c r="A127" s="44" t="s">
        <v>440</v>
      </c>
      <c r="B127" s="44" t="s">
        <v>431</v>
      </c>
      <c r="E127" s="166">
        <v>0</v>
      </c>
      <c r="F127" s="166"/>
      <c r="G127" s="166"/>
      <c r="H127" s="166"/>
      <c r="I127" s="166"/>
      <c r="J127" s="166"/>
      <c r="K127" s="166">
        <f t="shared" si="1"/>
        <v>0</v>
      </c>
      <c r="L127" s="69"/>
      <c r="M127" s="166"/>
    </row>
    <row r="128" spans="1:13">
      <c r="B128" s="44" t="s">
        <v>432</v>
      </c>
      <c r="E128" s="166">
        <v>0</v>
      </c>
      <c r="F128" s="166"/>
      <c r="G128" s="166"/>
      <c r="H128" s="166"/>
      <c r="I128" s="166"/>
      <c r="J128" s="166"/>
      <c r="K128" s="166">
        <f t="shared" si="1"/>
        <v>0</v>
      </c>
      <c r="L128" s="69"/>
      <c r="M128" s="166"/>
    </row>
    <row r="129" spans="1:13">
      <c r="B129" s="44" t="s">
        <v>433</v>
      </c>
      <c r="E129" s="166">
        <v>0</v>
      </c>
      <c r="F129" s="166"/>
      <c r="G129" s="166"/>
      <c r="H129" s="166"/>
      <c r="I129" s="166"/>
      <c r="J129" s="166"/>
      <c r="K129" s="166">
        <f t="shared" si="1"/>
        <v>0</v>
      </c>
      <c r="L129" s="69"/>
      <c r="M129" s="166"/>
    </row>
    <row r="130" spans="1:13">
      <c r="B130" s="44" t="s">
        <v>434</v>
      </c>
      <c r="E130" s="166">
        <v>0</v>
      </c>
      <c r="F130" s="166"/>
      <c r="G130" s="166"/>
      <c r="H130" s="166"/>
      <c r="I130" s="166"/>
      <c r="J130" s="166"/>
      <c r="K130" s="166">
        <f t="shared" si="1"/>
        <v>0</v>
      </c>
      <c r="M130" s="166"/>
    </row>
    <row r="131" spans="1:13">
      <c r="B131" s="44" t="s">
        <v>438</v>
      </c>
      <c r="E131" s="166">
        <v>0</v>
      </c>
      <c r="F131" s="166"/>
      <c r="G131" s="166"/>
      <c r="H131" s="166"/>
      <c r="I131" s="166"/>
      <c r="J131" s="166"/>
      <c r="K131" s="166">
        <f t="shared" si="1"/>
        <v>0</v>
      </c>
      <c r="M131" s="166"/>
    </row>
    <row r="132" spans="1:13">
      <c r="B132" s="44" t="s">
        <v>439</v>
      </c>
      <c r="E132" s="166">
        <v>0</v>
      </c>
      <c r="F132" s="166"/>
      <c r="G132" s="166"/>
      <c r="H132" s="166"/>
      <c r="I132" s="166"/>
      <c r="J132" s="166"/>
      <c r="K132" s="166">
        <f t="shared" si="1"/>
        <v>0</v>
      </c>
      <c r="M132" s="166"/>
    </row>
    <row r="133" spans="1:13">
      <c r="A133" s="44" t="s">
        <v>226</v>
      </c>
      <c r="B133" s="44" t="s">
        <v>416</v>
      </c>
      <c r="E133" s="166">
        <v>0</v>
      </c>
      <c r="F133" s="166"/>
      <c r="G133" s="166"/>
      <c r="H133" s="166"/>
      <c r="I133" s="166"/>
      <c r="J133" s="166"/>
      <c r="K133" s="166">
        <f t="shared" si="1"/>
        <v>0</v>
      </c>
      <c r="M133" s="166"/>
    </row>
    <row r="134" spans="1:13">
      <c r="B134" s="44" t="s">
        <v>441</v>
      </c>
      <c r="E134" s="166">
        <v>0</v>
      </c>
      <c r="F134" s="166"/>
      <c r="G134" s="166"/>
      <c r="H134" s="166"/>
      <c r="I134" s="166"/>
      <c r="J134" s="166"/>
      <c r="K134" s="166">
        <f t="shared" si="1"/>
        <v>0</v>
      </c>
      <c r="M134" s="166"/>
    </row>
    <row r="135" spans="1:13">
      <c r="A135" s="44" t="s">
        <v>442</v>
      </c>
      <c r="B135" s="44" t="s">
        <v>416</v>
      </c>
      <c r="E135" s="166">
        <v>100</v>
      </c>
      <c r="F135" s="166"/>
      <c r="G135" s="166"/>
      <c r="H135" s="166"/>
      <c r="I135" s="166"/>
      <c r="J135" s="166"/>
      <c r="K135" s="166">
        <f t="shared" si="1"/>
        <v>100</v>
      </c>
      <c r="M135" s="166">
        <v>100</v>
      </c>
    </row>
    <row r="136" spans="1:13">
      <c r="B136" s="44" t="s">
        <v>443</v>
      </c>
      <c r="E136" s="166">
        <v>0</v>
      </c>
      <c r="F136" s="166"/>
      <c r="G136" s="166"/>
      <c r="H136" s="166"/>
      <c r="I136" s="166"/>
      <c r="J136" s="166"/>
      <c r="K136" s="166">
        <f t="shared" si="1"/>
        <v>0</v>
      </c>
      <c r="M136" s="166"/>
    </row>
    <row r="137" spans="1:13">
      <c r="B137" s="44" t="s">
        <v>444</v>
      </c>
      <c r="E137" s="166">
        <v>0</v>
      </c>
      <c r="F137" s="166"/>
      <c r="G137" s="166"/>
      <c r="H137" s="166"/>
      <c r="I137" s="166"/>
      <c r="J137" s="166"/>
      <c r="K137" s="166">
        <f t="shared" si="1"/>
        <v>0</v>
      </c>
      <c r="M137" s="166"/>
    </row>
    <row r="138" spans="1:13">
      <c r="A138" s="44" t="s">
        <v>445</v>
      </c>
      <c r="B138" s="44" t="s">
        <v>416</v>
      </c>
      <c r="E138" s="166">
        <v>0</v>
      </c>
      <c r="F138" s="166"/>
      <c r="G138" s="166"/>
      <c r="H138" s="166"/>
      <c r="I138" s="166"/>
      <c r="J138" s="166"/>
      <c r="K138" s="166">
        <f t="shared" si="1"/>
        <v>0</v>
      </c>
      <c r="M138" s="166"/>
    </row>
    <row r="139" spans="1:13">
      <c r="B139" s="44" t="s">
        <v>446</v>
      </c>
      <c r="E139" s="166">
        <v>0</v>
      </c>
      <c r="F139" s="166"/>
      <c r="G139" s="166"/>
      <c r="H139" s="166"/>
      <c r="I139" s="166"/>
      <c r="J139" s="166"/>
      <c r="K139" s="166">
        <f t="shared" ref="K139:K151" si="2">SUM(E139:J139)</f>
        <v>0</v>
      </c>
      <c r="M139" s="166"/>
    </row>
    <row r="140" spans="1:13">
      <c r="B140" s="44" t="s">
        <v>447</v>
      </c>
      <c r="E140" s="166">
        <v>0</v>
      </c>
      <c r="F140" s="166"/>
      <c r="G140" s="166"/>
      <c r="H140" s="166"/>
      <c r="I140" s="166"/>
      <c r="J140" s="166"/>
      <c r="K140" s="166">
        <f t="shared" si="2"/>
        <v>0</v>
      </c>
      <c r="M140" s="166"/>
    </row>
    <row r="141" spans="1:13">
      <c r="A141" s="44" t="s">
        <v>448</v>
      </c>
      <c r="B141" s="44" t="s">
        <v>416</v>
      </c>
      <c r="E141" s="166">
        <v>0</v>
      </c>
      <c r="F141" s="166"/>
      <c r="G141" s="166"/>
      <c r="H141" s="166"/>
      <c r="I141" s="166"/>
      <c r="J141" s="166"/>
      <c r="K141" s="166">
        <f t="shared" si="2"/>
        <v>0</v>
      </c>
      <c r="M141" s="166"/>
    </row>
    <row r="142" spans="1:13">
      <c r="B142" s="44" t="s">
        <v>449</v>
      </c>
      <c r="E142" s="166">
        <v>0</v>
      </c>
      <c r="F142" s="166"/>
      <c r="G142" s="166"/>
      <c r="H142" s="166"/>
      <c r="I142" s="166"/>
      <c r="J142" s="166"/>
      <c r="K142" s="166">
        <f t="shared" si="2"/>
        <v>0</v>
      </c>
      <c r="M142" s="166"/>
    </row>
    <row r="143" spans="1:13">
      <c r="A143" s="44" t="s">
        <v>450</v>
      </c>
      <c r="B143" s="44" t="s">
        <v>416</v>
      </c>
      <c r="E143" s="166">
        <v>0</v>
      </c>
      <c r="F143" s="166"/>
      <c r="G143" s="166"/>
      <c r="H143" s="166"/>
      <c r="I143" s="166"/>
      <c r="J143" s="166"/>
      <c r="K143" s="166">
        <f t="shared" si="2"/>
        <v>0</v>
      </c>
      <c r="M143" s="166"/>
    </row>
    <row r="144" spans="1:13">
      <c r="B144" s="44" t="s">
        <v>451</v>
      </c>
      <c r="E144" s="166">
        <v>0</v>
      </c>
      <c r="F144" s="166"/>
      <c r="G144" s="166"/>
      <c r="H144" s="166"/>
      <c r="I144" s="166"/>
      <c r="J144" s="166"/>
      <c r="K144" s="166">
        <f t="shared" si="2"/>
        <v>0</v>
      </c>
      <c r="M144" s="166"/>
    </row>
    <row r="145" spans="1:13">
      <c r="A145" s="44" t="s">
        <v>452</v>
      </c>
      <c r="B145" s="44" t="s">
        <v>416</v>
      </c>
      <c r="E145" s="166">
        <v>-3650</v>
      </c>
      <c r="F145" s="166"/>
      <c r="G145" s="166"/>
      <c r="H145" s="166"/>
      <c r="I145" s="166"/>
      <c r="J145" s="166"/>
      <c r="K145" s="166">
        <f t="shared" si="2"/>
        <v>-3650</v>
      </c>
      <c r="M145" s="166">
        <v>-500</v>
      </c>
    </row>
    <row r="146" spans="1:13">
      <c r="B146" s="44" t="s">
        <v>389</v>
      </c>
      <c r="E146" s="166">
        <v>3000</v>
      </c>
      <c r="F146" s="166"/>
      <c r="G146" s="166"/>
      <c r="H146" s="166"/>
      <c r="I146" s="166">
        <v>3000</v>
      </c>
      <c r="J146" s="166"/>
      <c r="K146" s="166">
        <f t="shared" si="2"/>
        <v>6000</v>
      </c>
      <c r="M146" s="166">
        <v>3000</v>
      </c>
    </row>
    <row r="147" spans="1:13">
      <c r="A147" s="137"/>
      <c r="B147" s="44" t="s">
        <v>453</v>
      </c>
      <c r="E147" s="166">
        <v>0</v>
      </c>
      <c r="F147" s="166"/>
      <c r="G147" s="166"/>
      <c r="H147" s="166"/>
      <c r="I147" s="166"/>
      <c r="J147" s="166"/>
      <c r="K147" s="166">
        <f t="shared" si="2"/>
        <v>0</v>
      </c>
      <c r="M147" s="166"/>
    </row>
    <row r="148" spans="1:13">
      <c r="A148" s="137"/>
      <c r="E148" s="166">
        <v>0</v>
      </c>
      <c r="F148" s="166"/>
      <c r="G148" s="166"/>
      <c r="H148" s="166"/>
      <c r="I148" s="166"/>
      <c r="J148" s="166"/>
      <c r="K148" s="166">
        <f t="shared" si="2"/>
        <v>0</v>
      </c>
      <c r="M148" s="166"/>
    </row>
    <row r="149" spans="1:13">
      <c r="A149" s="137"/>
      <c r="E149" s="166">
        <v>0</v>
      </c>
      <c r="F149" s="166"/>
      <c r="G149" s="166"/>
      <c r="H149" s="166"/>
      <c r="I149" s="166"/>
      <c r="J149" s="166"/>
      <c r="K149" s="166">
        <f t="shared" si="2"/>
        <v>0</v>
      </c>
      <c r="M149" s="166"/>
    </row>
    <row r="150" spans="1:13">
      <c r="E150" s="166">
        <v>0</v>
      </c>
      <c r="F150" s="166"/>
      <c r="G150" s="166"/>
      <c r="H150" s="166"/>
      <c r="I150" s="166"/>
      <c r="J150" s="166"/>
      <c r="K150" s="166">
        <f t="shared" si="2"/>
        <v>0</v>
      </c>
      <c r="M150" s="166"/>
    </row>
    <row r="151" spans="1:13">
      <c r="E151" s="166">
        <v>0</v>
      </c>
      <c r="F151" s="166"/>
      <c r="G151" s="166"/>
      <c r="H151" s="166"/>
      <c r="I151" s="166"/>
      <c r="J151" s="166"/>
      <c r="K151" s="166">
        <f t="shared" si="2"/>
        <v>0</v>
      </c>
      <c r="M151" s="166"/>
    </row>
    <row r="153" spans="1:13">
      <c r="A153" s="44" t="s">
        <v>454</v>
      </c>
      <c r="E153" s="83">
        <f>SUM(E71:E152)</f>
        <v>80700</v>
      </c>
      <c r="F153" s="83">
        <f>SUM(F71:F152)</f>
        <v>0</v>
      </c>
      <c r="G153" s="83">
        <f>SUM(G71:G152)</f>
        <v>172600</v>
      </c>
      <c r="H153" s="83">
        <f>SUM(H71:H152)</f>
        <v>0</v>
      </c>
      <c r="I153" s="83">
        <f>SUM(I71:I152)</f>
        <v>0</v>
      </c>
      <c r="K153" s="83">
        <f>SUM(K71:K152)</f>
        <v>253300</v>
      </c>
      <c r="M153" s="83">
        <f>SUM(M71:M152)</f>
        <v>0</v>
      </c>
    </row>
  </sheetData>
  <phoneticPr fontId="17" type="noConversion"/>
  <pageMargins left="0.59055118110236227" right="0.59055118110236227" top="0.59055118110236227" bottom="0.59055118110236227" header="0.39370078740157483" footer="0.39370078740157483"/>
  <pageSetup paperSize="9" orientation="landscape" blackAndWhite="1" r:id="rId1"/>
  <headerFooter alignWithMargins="0">
    <oddFooter>&amp;C&amp;A   &amp;F   &amp;P   &amp;D</oddFooter>
  </headerFooter>
</worksheet>
</file>

<file path=xl/worksheets/sheet17.xml><?xml version="1.0" encoding="utf-8"?>
<worksheet xmlns="http://schemas.openxmlformats.org/spreadsheetml/2006/main" xmlns:r="http://schemas.openxmlformats.org/officeDocument/2006/relationships">
  <sheetPr codeName="Sheet18"/>
  <dimension ref="A1:I116"/>
  <sheetViews>
    <sheetView workbookViewId="0">
      <pane ySplit="3" topLeftCell="A4" activePane="bottomLeft" state="frozenSplit"/>
      <selection activeCell="B10" sqref="B10"/>
      <selection pane="bottomLeft" activeCell="E5" sqref="E5"/>
    </sheetView>
  </sheetViews>
  <sheetFormatPr defaultRowHeight="12.75"/>
  <cols>
    <col min="1" max="1" width="2.85546875" style="205" customWidth="1"/>
    <col min="2" max="2" width="22.7109375" style="205" customWidth="1"/>
    <col min="3" max="3" width="13.140625" style="205" customWidth="1"/>
    <col min="4" max="4" width="1.5703125" style="225" customWidth="1"/>
    <col min="5" max="5" width="13.140625" style="205" customWidth="1"/>
    <col min="6" max="6" width="1.5703125" style="225" customWidth="1"/>
    <col min="7" max="7" width="13.140625" style="204" customWidth="1"/>
    <col min="8" max="8" width="1.5703125" style="205" customWidth="1"/>
    <col min="9" max="9" width="13.140625" style="204" customWidth="1"/>
    <col min="10" max="16384" width="9.140625" style="205"/>
  </cols>
  <sheetData>
    <row r="1" spans="1:9" ht="15">
      <c r="A1" s="66" t="str">
        <f>Company_Name</f>
        <v>A Company Limited</v>
      </c>
      <c r="B1" s="202"/>
      <c r="C1" s="202"/>
      <c r="D1" s="203"/>
      <c r="E1" s="202"/>
      <c r="F1" s="203"/>
    </row>
    <row r="2" spans="1:9" ht="15">
      <c r="A2" s="66" t="s">
        <v>455</v>
      </c>
      <c r="B2" s="206"/>
      <c r="C2" s="207"/>
      <c r="D2" s="208"/>
      <c r="E2" s="209"/>
      <c r="F2" s="208"/>
      <c r="G2" s="210"/>
      <c r="H2" s="211"/>
      <c r="I2" s="211"/>
    </row>
    <row r="3" spans="1:9" s="214" customFormat="1">
      <c r="A3" s="212" t="s">
        <v>456</v>
      </c>
      <c r="B3" s="213"/>
      <c r="D3" s="215"/>
      <c r="F3" s="215"/>
      <c r="G3" s="210" t="s">
        <v>77</v>
      </c>
      <c r="H3" s="211"/>
      <c r="I3" s="211" t="s">
        <v>329</v>
      </c>
    </row>
    <row r="4" spans="1:9" s="219" customFormat="1">
      <c r="A4" s="216"/>
      <c r="B4" s="216"/>
      <c r="C4" s="216"/>
      <c r="D4" s="217"/>
      <c r="E4" s="216"/>
      <c r="F4" s="217"/>
      <c r="G4" s="218"/>
      <c r="I4" s="218"/>
    </row>
    <row r="5" spans="1:9" s="219" customFormat="1">
      <c r="A5" s="216" t="s">
        <v>29</v>
      </c>
      <c r="B5" s="216"/>
      <c r="C5" s="216"/>
      <c r="D5" s="217"/>
      <c r="E5" s="216"/>
      <c r="F5" s="217"/>
      <c r="G5" s="218"/>
      <c r="I5" s="218"/>
    </row>
    <row r="6" spans="1:9" s="219" customFormat="1">
      <c r="A6" s="216" t="s">
        <v>28</v>
      </c>
      <c r="B6" s="216"/>
      <c r="C6" s="216"/>
      <c r="D6" s="217"/>
      <c r="E6" s="220" t="s">
        <v>2</v>
      </c>
      <c r="F6" s="217"/>
      <c r="G6" s="218"/>
      <c r="I6" s="218"/>
    </row>
    <row r="7" spans="1:9" s="219" customFormat="1">
      <c r="A7" s="216"/>
      <c r="B7" s="216"/>
      <c r="C7" s="216"/>
      <c r="D7" s="217"/>
      <c r="E7" s="216"/>
      <c r="F7" s="217"/>
      <c r="G7" s="218"/>
      <c r="I7" s="218"/>
    </row>
    <row r="8" spans="1:9" s="219" customFormat="1">
      <c r="A8" s="217" t="s">
        <v>457</v>
      </c>
      <c r="B8" s="217"/>
      <c r="C8" s="205"/>
      <c r="D8" s="205"/>
      <c r="E8" s="220" t="s">
        <v>458</v>
      </c>
      <c r="F8" s="221" t="s">
        <v>459</v>
      </c>
      <c r="G8" s="222"/>
      <c r="H8" s="205"/>
      <c r="I8" s="205"/>
    </row>
    <row r="9" spans="1:9" s="219" customFormat="1">
      <c r="A9" s="217"/>
      <c r="B9" s="217"/>
      <c r="C9" s="205"/>
      <c r="D9" s="205"/>
      <c r="E9" s="223"/>
      <c r="F9" s="221"/>
      <c r="G9" s="222"/>
      <c r="H9" s="205"/>
      <c r="I9" s="205"/>
    </row>
    <row r="10" spans="1:9" s="219" customFormat="1">
      <c r="A10" s="217" t="s">
        <v>460</v>
      </c>
      <c r="B10" s="217"/>
      <c r="C10" s="205"/>
      <c r="D10" s="205"/>
      <c r="E10" s="224" t="s">
        <v>64</v>
      </c>
      <c r="F10" s="221"/>
      <c r="G10" s="222"/>
      <c r="H10" s="205"/>
      <c r="I10" s="205"/>
    </row>
    <row r="11" spans="1:9" s="219" customFormat="1">
      <c r="A11" s="205"/>
      <c r="B11" s="205"/>
      <c r="C11" s="205"/>
      <c r="D11" s="205"/>
      <c r="E11" s="205"/>
      <c r="F11" s="205"/>
      <c r="G11" s="205"/>
      <c r="H11" s="205"/>
      <c r="I11" s="205"/>
    </row>
    <row r="12" spans="1:9" s="219" customFormat="1">
      <c r="A12" s="217"/>
      <c r="B12" s="217"/>
      <c r="C12" s="205"/>
      <c r="D12" s="225"/>
      <c r="E12" s="223" t="s">
        <v>461</v>
      </c>
      <c r="F12" s="222"/>
      <c r="G12" s="226"/>
      <c r="H12" s="205"/>
      <c r="I12" s="226"/>
    </row>
    <row r="13" spans="1:9" s="219" customFormat="1">
      <c r="A13" s="217" t="s">
        <v>462</v>
      </c>
      <c r="B13" s="217"/>
      <c r="C13" s="205"/>
      <c r="D13" s="225"/>
      <c r="E13" s="227">
        <v>40268</v>
      </c>
      <c r="F13" s="228"/>
      <c r="G13" s="226"/>
      <c r="H13" s="205"/>
      <c r="I13" s="226"/>
    </row>
    <row r="14" spans="1:9" s="219" customFormat="1">
      <c r="A14" s="217"/>
      <c r="B14" s="217"/>
      <c r="C14" s="205"/>
      <c r="D14" s="225"/>
      <c r="E14" s="229"/>
      <c r="F14" s="222"/>
      <c r="G14" s="226"/>
      <c r="H14" s="205"/>
      <c r="I14" s="226"/>
    </row>
    <row r="15" spans="1:9" s="219" customFormat="1">
      <c r="A15" s="217"/>
      <c r="B15" s="217"/>
      <c r="C15" s="225"/>
      <c r="D15" s="225"/>
      <c r="E15" s="229" t="s">
        <v>461</v>
      </c>
      <c r="F15" s="222"/>
      <c r="G15" s="226"/>
      <c r="H15" s="205"/>
      <c r="I15" s="226"/>
    </row>
    <row r="16" spans="1:9" s="219" customFormat="1">
      <c r="A16" s="217" t="s">
        <v>463</v>
      </c>
      <c r="B16" s="217"/>
      <c r="C16" s="205"/>
      <c r="D16" s="225"/>
      <c r="E16" s="227">
        <v>40268</v>
      </c>
      <c r="F16" s="228"/>
      <c r="G16" s="226"/>
      <c r="H16" s="205"/>
      <c r="I16" s="226"/>
    </row>
    <row r="17" spans="1:9" s="219" customFormat="1">
      <c r="A17" s="205"/>
      <c r="B17" s="205"/>
      <c r="C17" s="205"/>
      <c r="D17" s="205"/>
      <c r="E17" s="205"/>
      <c r="F17" s="228"/>
      <c r="G17" s="226"/>
      <c r="H17" s="205"/>
      <c r="I17" s="226"/>
    </row>
    <row r="18" spans="1:9" s="219" customFormat="1">
      <c r="A18" s="217" t="s">
        <v>319</v>
      </c>
      <c r="B18" s="217"/>
      <c r="C18" s="205"/>
      <c r="D18" s="225"/>
      <c r="E18" s="223" t="s">
        <v>461</v>
      </c>
      <c r="F18" s="228"/>
      <c r="G18" s="226"/>
      <c r="H18" s="205"/>
      <c r="I18" s="226"/>
    </row>
    <row r="19" spans="1:9" s="219" customFormat="1">
      <c r="A19" s="217" t="s">
        <v>320</v>
      </c>
      <c r="B19" s="217"/>
      <c r="C19" s="205"/>
      <c r="D19" s="225"/>
      <c r="E19" s="227"/>
      <c r="F19" s="228"/>
      <c r="G19" s="226"/>
      <c r="H19" s="205"/>
      <c r="I19" s="226"/>
    </row>
    <row r="20" spans="1:9" s="219" customFormat="1">
      <c r="A20" s="217"/>
      <c r="B20" s="217"/>
      <c r="C20" s="205"/>
      <c r="D20" s="225"/>
      <c r="E20" s="229"/>
      <c r="F20" s="222"/>
      <c r="G20" s="226"/>
      <c r="H20" s="205"/>
      <c r="I20" s="226"/>
    </row>
    <row r="21" spans="1:9" s="219" customFormat="1">
      <c r="A21" s="217" t="s">
        <v>464</v>
      </c>
      <c r="B21" s="217"/>
      <c r="C21" s="205"/>
      <c r="D21" s="225"/>
      <c r="E21" s="230"/>
      <c r="F21" s="208"/>
      <c r="G21" s="231"/>
      <c r="H21" s="205"/>
      <c r="I21" s="231"/>
    </row>
    <row r="22" spans="1:9" s="219" customFormat="1">
      <c r="A22" s="217"/>
      <c r="B22" s="217" t="s">
        <v>465</v>
      </c>
      <c r="C22" s="205"/>
      <c r="D22" s="225"/>
      <c r="E22" s="232" t="s">
        <v>65</v>
      </c>
      <c r="F22" s="233"/>
      <c r="G22" s="234"/>
      <c r="H22" s="235"/>
      <c r="I22" s="236"/>
    </row>
    <row r="23" spans="1:9" s="219" customFormat="1">
      <c r="A23" s="217"/>
      <c r="B23" s="217"/>
      <c r="C23" s="205"/>
      <c r="D23" s="225"/>
      <c r="E23" s="230"/>
      <c r="F23" s="208"/>
      <c r="G23" s="231"/>
      <c r="H23" s="205"/>
      <c r="I23" s="231"/>
    </row>
    <row r="24" spans="1:9" s="219" customFormat="1">
      <c r="A24" s="217" t="s">
        <v>466</v>
      </c>
      <c r="B24" s="217"/>
      <c r="C24" s="205"/>
      <c r="D24" s="225"/>
      <c r="E24" s="232" t="s">
        <v>65</v>
      </c>
      <c r="F24" s="233"/>
      <c r="G24" s="234"/>
      <c r="H24" s="235"/>
      <c r="I24" s="236"/>
    </row>
    <row r="25" spans="1:9" s="219" customFormat="1">
      <c r="A25" s="217"/>
      <c r="B25" s="217"/>
      <c r="C25" s="205"/>
      <c r="D25" s="225"/>
      <c r="E25" s="229"/>
      <c r="F25" s="222"/>
      <c r="G25" s="226"/>
      <c r="H25" s="205"/>
      <c r="I25" s="226"/>
    </row>
    <row r="26" spans="1:9" s="219" customFormat="1">
      <c r="A26" s="217" t="s">
        <v>37</v>
      </c>
      <c r="B26" s="217"/>
      <c r="C26" s="205"/>
      <c r="D26" s="225"/>
      <c r="E26" s="232"/>
      <c r="F26" s="233"/>
      <c r="G26" s="234"/>
      <c r="H26" s="235"/>
      <c r="I26" s="236"/>
    </row>
    <row r="27" spans="1:9" s="219" customFormat="1">
      <c r="A27" s="217"/>
      <c r="B27" s="217"/>
      <c r="C27" s="205"/>
      <c r="D27" s="225"/>
      <c r="E27" s="229"/>
      <c r="F27" s="222"/>
      <c r="G27" s="226"/>
      <c r="H27" s="205"/>
      <c r="I27" s="226"/>
    </row>
    <row r="28" spans="1:9" s="219" customFormat="1">
      <c r="A28" s="217" t="s">
        <v>467</v>
      </c>
      <c r="B28" s="217"/>
      <c r="C28" s="205"/>
      <c r="D28" s="225"/>
      <c r="E28" s="237"/>
      <c r="F28" s="238"/>
      <c r="G28" s="239"/>
      <c r="H28" s="235"/>
      <c r="I28" s="240"/>
    </row>
    <row r="29" spans="1:9" s="219" customFormat="1">
      <c r="A29" s="217"/>
      <c r="B29" s="217"/>
      <c r="C29" s="205"/>
      <c r="D29" s="225"/>
      <c r="E29" s="229"/>
      <c r="F29" s="222"/>
      <c r="G29" s="226"/>
      <c r="H29" s="225"/>
      <c r="I29" s="226"/>
    </row>
    <row r="30" spans="1:9" s="219" customFormat="1">
      <c r="A30" s="217" t="s">
        <v>468</v>
      </c>
      <c r="B30" s="217"/>
      <c r="C30" s="205"/>
      <c r="D30" s="225"/>
      <c r="E30" s="237"/>
      <c r="F30" s="238"/>
      <c r="G30" s="239"/>
      <c r="H30" s="235"/>
      <c r="I30" s="240"/>
    </row>
    <row r="31" spans="1:9" s="219" customFormat="1">
      <c r="A31" s="217"/>
      <c r="B31" s="217"/>
      <c r="C31" s="205"/>
      <c r="D31" s="225"/>
      <c r="E31" s="229"/>
      <c r="F31" s="222"/>
      <c r="G31" s="226"/>
      <c r="H31" s="225"/>
      <c r="I31" s="226"/>
    </row>
    <row r="32" spans="1:9" s="219" customFormat="1">
      <c r="A32" s="217" t="s">
        <v>469</v>
      </c>
      <c r="B32" s="217"/>
      <c r="C32" s="205"/>
      <c r="D32" s="225"/>
      <c r="E32" s="229"/>
      <c r="F32" s="222"/>
      <c r="G32" s="226"/>
      <c r="H32" s="225"/>
      <c r="I32" s="226"/>
    </row>
    <row r="33" spans="1:9" s="219" customFormat="1">
      <c r="A33" s="217"/>
      <c r="B33" s="217" t="s">
        <v>470</v>
      </c>
      <c r="C33" s="205"/>
      <c r="D33" s="225"/>
      <c r="E33" s="241"/>
      <c r="F33" s="242"/>
      <c r="G33" s="243"/>
      <c r="H33" s="244"/>
      <c r="I33" s="245"/>
    </row>
    <row r="34" spans="1:9" s="219" customFormat="1">
      <c r="A34" s="217"/>
      <c r="B34" s="217" t="s">
        <v>471</v>
      </c>
      <c r="C34" s="205"/>
      <c r="D34" s="225"/>
      <c r="E34" s="246"/>
      <c r="F34" s="222"/>
      <c r="G34" s="226"/>
      <c r="H34" s="225"/>
      <c r="I34" s="247"/>
    </row>
    <row r="35" spans="1:9" s="219" customFormat="1">
      <c r="A35" s="217"/>
      <c r="B35" s="217" t="s">
        <v>472</v>
      </c>
      <c r="C35" s="205"/>
      <c r="D35" s="225"/>
      <c r="E35" s="246"/>
      <c r="F35" s="222"/>
      <c r="G35" s="226"/>
      <c r="H35" s="225"/>
      <c r="I35" s="247"/>
    </row>
    <row r="36" spans="1:9" s="219" customFormat="1">
      <c r="A36" s="217"/>
      <c r="B36" s="217" t="s">
        <v>473</v>
      </c>
      <c r="C36" s="205"/>
      <c r="D36" s="225"/>
      <c r="E36" s="246"/>
      <c r="F36" s="222"/>
      <c r="G36" s="226"/>
      <c r="H36" s="225"/>
      <c r="I36" s="247"/>
    </row>
    <row r="37" spans="1:9" s="219" customFormat="1">
      <c r="A37" s="217"/>
      <c r="B37" s="217" t="s">
        <v>474</v>
      </c>
      <c r="C37" s="205"/>
      <c r="D37" s="225"/>
      <c r="E37" s="248"/>
      <c r="F37" s="249"/>
      <c r="G37" s="250"/>
      <c r="H37" s="251"/>
      <c r="I37" s="252"/>
    </row>
    <row r="38" spans="1:9" s="219" customFormat="1">
      <c r="A38" s="217"/>
      <c r="B38" s="217"/>
      <c r="C38" s="205"/>
      <c r="D38" s="225"/>
      <c r="E38" s="229"/>
      <c r="F38" s="222"/>
      <c r="G38" s="226"/>
      <c r="H38" s="225"/>
      <c r="I38" s="226"/>
    </row>
    <row r="39" spans="1:9" s="219" customFormat="1">
      <c r="A39" s="217"/>
      <c r="B39" s="217"/>
      <c r="C39" s="205"/>
      <c r="D39" s="225"/>
      <c r="E39" s="229"/>
      <c r="F39" s="222"/>
      <c r="G39" s="226"/>
      <c r="H39" s="225"/>
      <c r="I39" s="226"/>
    </row>
    <row r="40" spans="1:9" s="219" customFormat="1">
      <c r="A40" s="217" t="s">
        <v>46</v>
      </c>
      <c r="B40" s="217"/>
      <c r="C40" s="205"/>
      <c r="D40" s="225"/>
      <c r="E40" s="229"/>
      <c r="F40" s="222"/>
      <c r="G40" s="253"/>
      <c r="H40" s="225"/>
      <c r="I40" s="226"/>
    </row>
    <row r="41" spans="1:9" s="219" customFormat="1">
      <c r="A41" s="308" t="s">
        <v>13</v>
      </c>
      <c r="B41" s="308"/>
      <c r="C41" s="308"/>
      <c r="D41" s="225"/>
      <c r="E41" s="229"/>
      <c r="F41" s="222"/>
      <c r="G41" s="226"/>
      <c r="H41" s="225"/>
      <c r="I41" s="226"/>
    </row>
    <row r="42" spans="1:9" s="219" customFormat="1">
      <c r="A42" s="217"/>
      <c r="B42" s="217"/>
      <c r="C42" s="205"/>
      <c r="D42" s="225"/>
      <c r="E42" s="229"/>
      <c r="F42" s="222"/>
      <c r="G42" s="226"/>
      <c r="H42" s="225"/>
      <c r="I42" s="226"/>
    </row>
    <row r="43" spans="1:9" s="219" customFormat="1">
      <c r="A43" s="217" t="s">
        <v>475</v>
      </c>
      <c r="B43" s="217"/>
      <c r="C43" s="205"/>
      <c r="D43" s="225"/>
      <c r="E43" s="222"/>
      <c r="F43" s="222"/>
      <c r="G43" s="254"/>
      <c r="H43" s="255"/>
      <c r="I43" s="254"/>
    </row>
    <row r="44" spans="1:9" s="219" customFormat="1">
      <c r="A44" s="217"/>
      <c r="B44" s="217"/>
      <c r="C44" s="205"/>
      <c r="D44" s="225"/>
      <c r="E44" s="222"/>
      <c r="F44" s="222"/>
      <c r="G44" s="256"/>
      <c r="H44" s="255"/>
      <c r="I44" s="256"/>
    </row>
    <row r="45" spans="1:9" s="219" customFormat="1">
      <c r="A45" s="217" t="s">
        <v>476</v>
      </c>
      <c r="B45" s="217"/>
      <c r="C45" s="205"/>
      <c r="D45" s="225"/>
      <c r="E45" s="222"/>
      <c r="F45" s="222"/>
      <c r="G45" s="257" t="str">
        <f>UNITS</f>
        <v xml:space="preserve">£ </v>
      </c>
      <c r="H45" s="205"/>
      <c r="I45" s="257" t="s">
        <v>458</v>
      </c>
    </row>
    <row r="46" spans="1:9" s="219" customFormat="1">
      <c r="A46" s="217"/>
      <c r="B46" s="217" t="s">
        <v>492</v>
      </c>
      <c r="C46" s="205"/>
      <c r="D46" s="225"/>
      <c r="E46" s="222"/>
      <c r="F46" s="222"/>
      <c r="G46" s="63"/>
      <c r="H46" s="205"/>
      <c r="I46" s="258"/>
    </row>
    <row r="47" spans="1:9" s="219" customFormat="1">
      <c r="A47" s="217"/>
      <c r="B47" s="217" t="s">
        <v>493</v>
      </c>
      <c r="C47" s="205"/>
      <c r="D47" s="225"/>
      <c r="E47" s="222"/>
      <c r="F47" s="222"/>
      <c r="G47" s="259"/>
      <c r="H47" s="205"/>
      <c r="I47" s="259"/>
    </row>
    <row r="48" spans="1:9" s="219" customFormat="1">
      <c r="A48" s="217"/>
      <c r="B48" s="217" t="s">
        <v>494</v>
      </c>
      <c r="C48" s="205"/>
      <c r="D48" s="225"/>
      <c r="E48" s="222"/>
      <c r="F48" s="222"/>
      <c r="G48" s="65"/>
      <c r="H48" s="205"/>
      <c r="I48" s="259"/>
    </row>
    <row r="49" spans="1:9" s="219" customFormat="1">
      <c r="A49" s="217"/>
      <c r="B49" s="217" t="s">
        <v>495</v>
      </c>
      <c r="C49" s="205"/>
      <c r="D49" s="225"/>
      <c r="E49" s="222"/>
      <c r="F49" s="222"/>
      <c r="G49" s="259"/>
      <c r="H49" s="205"/>
      <c r="I49" s="259"/>
    </row>
    <row r="50" spans="1:9" s="219" customFormat="1">
      <c r="A50" s="217"/>
      <c r="B50" s="217" t="s">
        <v>496</v>
      </c>
      <c r="C50" s="205"/>
      <c r="D50" s="225"/>
      <c r="E50" s="222"/>
      <c r="F50" s="222"/>
      <c r="G50" s="259"/>
      <c r="H50" s="205"/>
      <c r="I50" s="259"/>
    </row>
    <row r="51" spans="1:9" s="219" customFormat="1">
      <c r="A51" s="217"/>
      <c r="B51" s="217" t="s">
        <v>497</v>
      </c>
      <c r="C51" s="205"/>
      <c r="D51" s="225"/>
      <c r="E51" s="222"/>
      <c r="F51" s="222"/>
      <c r="G51" s="259"/>
      <c r="H51" s="205"/>
      <c r="I51" s="259"/>
    </row>
    <row r="52" spans="1:9" s="219" customFormat="1">
      <c r="A52" s="217"/>
      <c r="B52" s="217" t="s">
        <v>498</v>
      </c>
      <c r="C52" s="205"/>
      <c r="D52" s="225"/>
      <c r="E52" s="222"/>
      <c r="F52" s="222"/>
      <c r="G52" s="259"/>
      <c r="H52" s="205"/>
      <c r="I52" s="259"/>
    </row>
    <row r="53" spans="1:9" s="219" customFormat="1">
      <c r="A53" s="217"/>
      <c r="B53" s="217" t="s">
        <v>499</v>
      </c>
      <c r="C53" s="205"/>
      <c r="D53" s="225"/>
      <c r="E53" s="222"/>
      <c r="F53" s="222"/>
      <c r="G53" s="260"/>
      <c r="H53" s="205"/>
      <c r="I53" s="260"/>
    </row>
    <row r="54" spans="1:9" s="219" customFormat="1">
      <c r="A54" s="217"/>
      <c r="B54" s="217"/>
      <c r="C54" s="205"/>
      <c r="D54" s="225"/>
      <c r="E54" s="222"/>
      <c r="F54" s="222"/>
      <c r="G54" s="218"/>
      <c r="H54" s="205"/>
      <c r="I54" s="218"/>
    </row>
    <row r="55" spans="1:9" s="219" customFormat="1">
      <c r="A55" s="217"/>
      <c r="B55" s="217" t="s">
        <v>500</v>
      </c>
      <c r="C55" s="205"/>
      <c r="D55" s="225"/>
      <c r="E55" s="222"/>
      <c r="F55" s="222"/>
      <c r="G55" s="261" t="s">
        <v>501</v>
      </c>
      <c r="H55" s="205"/>
      <c r="I55" s="261" t="s">
        <v>501</v>
      </c>
    </row>
    <row r="56" spans="1:9" s="219" customFormat="1">
      <c r="A56" s="217"/>
      <c r="B56" s="217" t="s">
        <v>502</v>
      </c>
      <c r="C56" s="205"/>
      <c r="D56" s="225"/>
      <c r="E56" s="222"/>
      <c r="F56" s="222"/>
      <c r="G56" s="262"/>
      <c r="H56" s="205"/>
      <c r="I56" s="262"/>
    </row>
    <row r="57" spans="1:9" s="219" customFormat="1">
      <c r="A57" s="217"/>
      <c r="B57" s="217"/>
      <c r="C57" s="205"/>
      <c r="D57" s="225"/>
      <c r="E57" s="222"/>
      <c r="F57" s="222"/>
      <c r="G57" s="218"/>
      <c r="H57" s="205"/>
      <c r="I57" s="218"/>
    </row>
    <row r="58" spans="1:9" s="219" customFormat="1">
      <c r="A58" s="216" t="s">
        <v>503</v>
      </c>
      <c r="B58" s="216"/>
      <c r="C58" s="205"/>
      <c r="D58" s="225"/>
      <c r="E58" s="205"/>
      <c r="F58" s="225"/>
      <c r="G58" s="204"/>
      <c r="H58" s="205"/>
      <c r="I58" s="204"/>
    </row>
    <row r="59" spans="1:9" s="219" customFormat="1">
      <c r="A59" s="216" t="s">
        <v>504</v>
      </c>
      <c r="B59" s="216"/>
      <c r="C59" s="205"/>
      <c r="D59" s="225"/>
      <c r="E59" s="205"/>
      <c r="F59" s="225"/>
      <c r="G59" s="257" t="str">
        <f>UNITS</f>
        <v xml:space="preserve">£ </v>
      </c>
      <c r="H59" s="205"/>
      <c r="I59" s="257" t="s">
        <v>458</v>
      </c>
    </row>
    <row r="60" spans="1:9" s="219" customFormat="1">
      <c r="A60" s="205"/>
      <c r="B60" s="205" t="s">
        <v>505</v>
      </c>
      <c r="C60" s="205"/>
      <c r="D60" s="225"/>
      <c r="E60" s="205"/>
      <c r="F60" s="225"/>
      <c r="G60" s="264"/>
      <c r="H60" s="205"/>
      <c r="I60" s="264"/>
    </row>
    <row r="61" spans="1:9" s="219" customFormat="1">
      <c r="A61" s="205"/>
      <c r="B61" s="205" t="s">
        <v>506</v>
      </c>
      <c r="C61" s="205"/>
      <c r="D61" s="225"/>
      <c r="E61" s="205"/>
      <c r="F61" s="225"/>
      <c r="G61" s="265"/>
      <c r="H61" s="205"/>
      <c r="I61" s="265"/>
    </row>
    <row r="62" spans="1:9" s="219" customFormat="1">
      <c r="A62" s="217"/>
      <c r="B62" s="217"/>
      <c r="C62" s="205"/>
      <c r="D62" s="225"/>
      <c r="E62" s="208"/>
      <c r="F62" s="208"/>
      <c r="G62" s="263"/>
      <c r="H62" s="205"/>
      <c r="I62" s="68"/>
    </row>
    <row r="63" spans="1:9">
      <c r="A63" s="205" t="s">
        <v>507</v>
      </c>
      <c r="G63" s="257" t="str">
        <f>UNITS</f>
        <v xml:space="preserve">£ </v>
      </c>
      <c r="I63" s="257" t="s">
        <v>458</v>
      </c>
    </row>
    <row r="64" spans="1:9">
      <c r="B64" s="205" t="s">
        <v>508</v>
      </c>
      <c r="G64" s="266"/>
      <c r="I64" s="266"/>
    </row>
    <row r="66" spans="1:9">
      <c r="A66" s="205" t="s">
        <v>509</v>
      </c>
      <c r="G66" s="257" t="str">
        <f>UNITS</f>
        <v xml:space="preserve">£ </v>
      </c>
      <c r="I66" s="257" t="s">
        <v>458</v>
      </c>
    </row>
    <row r="67" spans="1:9">
      <c r="B67" s="205" t="s">
        <v>510</v>
      </c>
      <c r="G67" s="267"/>
      <c r="I67" s="267"/>
    </row>
    <row r="68" spans="1:9">
      <c r="G68" s="68"/>
      <c r="I68" s="68"/>
    </row>
    <row r="69" spans="1:9">
      <c r="A69" s="205" t="s">
        <v>511</v>
      </c>
      <c r="G69" s="257" t="str">
        <f>UNITS</f>
        <v xml:space="preserve">£ </v>
      </c>
      <c r="I69" s="257" t="s">
        <v>458</v>
      </c>
    </row>
    <row r="70" spans="1:9">
      <c r="B70" s="205" t="s">
        <v>510</v>
      </c>
      <c r="G70" s="267"/>
      <c r="I70" s="267"/>
    </row>
    <row r="71" spans="1:9">
      <c r="G71" s="68"/>
      <c r="I71" s="68"/>
    </row>
    <row r="72" spans="1:9">
      <c r="G72" s="257" t="str">
        <f>UNITS</f>
        <v xml:space="preserve">£ </v>
      </c>
      <c r="I72" s="257" t="s">
        <v>458</v>
      </c>
    </row>
    <row r="73" spans="1:9">
      <c r="A73" s="205" t="s">
        <v>512</v>
      </c>
      <c r="G73" s="266"/>
      <c r="I73" s="266"/>
    </row>
    <row r="74" spans="1:9">
      <c r="G74" s="68"/>
      <c r="I74" s="68"/>
    </row>
    <row r="75" spans="1:9">
      <c r="A75" s="208" t="s">
        <v>513</v>
      </c>
      <c r="G75" s="257" t="str">
        <f>UNITS</f>
        <v xml:space="preserve">£ </v>
      </c>
      <c r="I75" s="257" t="s">
        <v>458</v>
      </c>
    </row>
    <row r="76" spans="1:9">
      <c r="A76" s="208" t="s">
        <v>514</v>
      </c>
      <c r="G76" s="267"/>
      <c r="I76" s="267"/>
    </row>
    <row r="77" spans="1:9">
      <c r="G77" s="68"/>
      <c r="I77" s="68"/>
    </row>
    <row r="78" spans="1:9">
      <c r="G78" s="257" t="str">
        <f>UNITS</f>
        <v xml:space="preserve">£ </v>
      </c>
      <c r="I78" s="257" t="s">
        <v>458</v>
      </c>
    </row>
    <row r="79" spans="1:9">
      <c r="A79" s="205" t="s">
        <v>515</v>
      </c>
      <c r="G79" s="266"/>
      <c r="I79" s="266"/>
    </row>
    <row r="80" spans="1:9">
      <c r="G80" s="68"/>
      <c r="I80" s="68"/>
    </row>
    <row r="81" spans="1:9">
      <c r="A81" s="205" t="s">
        <v>516</v>
      </c>
      <c r="G81" s="68"/>
      <c r="I81" s="68"/>
    </row>
    <row r="82" spans="1:9">
      <c r="B82" s="268" t="s">
        <v>517</v>
      </c>
      <c r="G82" s="269"/>
      <c r="H82" s="225"/>
      <c r="I82" s="269"/>
    </row>
    <row r="83" spans="1:9">
      <c r="G83" s="68"/>
      <c r="I83" s="68"/>
    </row>
    <row r="84" spans="1:9">
      <c r="A84" s="205" t="s">
        <v>518</v>
      </c>
      <c r="E84" s="270" t="s">
        <v>519</v>
      </c>
      <c r="F84" s="244"/>
      <c r="G84" s="271"/>
      <c r="H84" s="244"/>
      <c r="I84" s="272"/>
    </row>
    <row r="85" spans="1:9">
      <c r="A85" s="205" t="s">
        <v>277</v>
      </c>
      <c r="E85" s="280" t="s">
        <v>520</v>
      </c>
      <c r="G85" s="68"/>
      <c r="H85" s="225"/>
      <c r="I85" s="298"/>
    </row>
    <row r="86" spans="1:9">
      <c r="A86" s="205" t="s">
        <v>521</v>
      </c>
      <c r="E86" s="273" t="s">
        <v>522</v>
      </c>
      <c r="F86" s="251"/>
      <c r="G86" s="274"/>
      <c r="H86" s="251"/>
      <c r="I86" s="275"/>
    </row>
    <row r="87" spans="1:9">
      <c r="G87" s="68"/>
      <c r="I87" s="68"/>
    </row>
    <row r="88" spans="1:9">
      <c r="A88" s="205" t="s">
        <v>523</v>
      </c>
      <c r="G88" s="276" t="s">
        <v>501</v>
      </c>
      <c r="I88" s="276" t="s">
        <v>501</v>
      </c>
    </row>
    <row r="89" spans="1:9">
      <c r="B89" s="205" t="s">
        <v>524</v>
      </c>
      <c r="G89" s="269"/>
      <c r="I89" s="269"/>
    </row>
    <row r="90" spans="1:9">
      <c r="G90" s="226"/>
      <c r="I90" s="226"/>
    </row>
    <row r="91" spans="1:9">
      <c r="A91" s="205" t="s">
        <v>278</v>
      </c>
      <c r="G91" s="257" t="str">
        <f>UNITS</f>
        <v xml:space="preserve">£ </v>
      </c>
      <c r="I91" s="257" t="s">
        <v>458</v>
      </c>
    </row>
    <row r="92" spans="1:9">
      <c r="B92" s="205" t="s">
        <v>525</v>
      </c>
      <c r="G92" s="269"/>
      <c r="H92" s="225"/>
      <c r="I92" s="269"/>
    </row>
    <row r="93" spans="1:9">
      <c r="G93" s="276" t="s">
        <v>501</v>
      </c>
      <c r="I93" s="276" t="s">
        <v>501</v>
      </c>
    </row>
    <row r="94" spans="1:9">
      <c r="B94" s="205" t="s">
        <v>524</v>
      </c>
      <c r="G94" s="269"/>
      <c r="I94" s="269"/>
    </row>
    <row r="95" spans="1:9">
      <c r="G95" s="226"/>
      <c r="I95" s="226"/>
    </row>
    <row r="96" spans="1:9">
      <c r="A96" s="205" t="s">
        <v>438</v>
      </c>
      <c r="G96" s="276" t="s">
        <v>501</v>
      </c>
      <c r="I96" s="276" t="s">
        <v>501</v>
      </c>
    </row>
    <row r="97" spans="1:9">
      <c r="B97" s="205" t="s">
        <v>524</v>
      </c>
      <c r="G97" s="269"/>
      <c r="I97" s="269"/>
    </row>
    <row r="98" spans="1:9">
      <c r="G98" s="205"/>
      <c r="I98" s="205"/>
    </row>
    <row r="99" spans="1:9">
      <c r="G99" s="257" t="str">
        <f>UNITS</f>
        <v xml:space="preserve">£ </v>
      </c>
      <c r="I99" s="257" t="s">
        <v>458</v>
      </c>
    </row>
    <row r="100" spans="1:9">
      <c r="A100" s="205" t="s">
        <v>526</v>
      </c>
      <c r="G100" s="266"/>
      <c r="I100" s="266"/>
    </row>
    <row r="101" spans="1:9">
      <c r="G101" s="205"/>
      <c r="I101" s="205"/>
    </row>
    <row r="103" spans="1:9">
      <c r="A103" s="205" t="s">
        <v>527</v>
      </c>
      <c r="G103" s="257" t="str">
        <f>UNITS</f>
        <v xml:space="preserve">£ </v>
      </c>
      <c r="I103" s="257" t="s">
        <v>458</v>
      </c>
    </row>
    <row r="104" spans="1:9">
      <c r="B104" s="205" t="s">
        <v>528</v>
      </c>
      <c r="G104" s="266"/>
      <c r="I104" s="266"/>
    </row>
    <row r="106" spans="1:9">
      <c r="A106" s="205" t="s">
        <v>529</v>
      </c>
      <c r="G106" s="257" t="str">
        <f>UNITS</f>
        <v xml:space="preserve">£ </v>
      </c>
      <c r="I106" s="257" t="s">
        <v>458</v>
      </c>
    </row>
    <row r="107" spans="1:9">
      <c r="B107" s="205" t="s">
        <v>530</v>
      </c>
      <c r="G107" s="277"/>
      <c r="I107" s="277"/>
    </row>
    <row r="108" spans="1:9">
      <c r="B108" s="205" t="s">
        <v>531</v>
      </c>
      <c r="G108" s="278"/>
      <c r="I108" s="278"/>
    </row>
    <row r="109" spans="1:9">
      <c r="B109" s="205" t="s">
        <v>532</v>
      </c>
      <c r="G109" s="265"/>
      <c r="I109" s="265"/>
    </row>
    <row r="111" spans="1:9">
      <c r="A111" s="279" t="s">
        <v>533</v>
      </c>
    </row>
    <row r="112" spans="1:9">
      <c r="G112" s="257" t="str">
        <f>UNITS</f>
        <v xml:space="preserve">£ </v>
      </c>
    </row>
    <row r="113" spans="2:9">
      <c r="B113" s="205" t="s">
        <v>534</v>
      </c>
      <c r="G113" s="277"/>
    </row>
    <row r="114" spans="2:9">
      <c r="B114" s="205" t="s">
        <v>535</v>
      </c>
      <c r="G114" s="278"/>
      <c r="I114" s="267"/>
    </row>
    <row r="115" spans="2:9">
      <c r="B115" s="205" t="s">
        <v>536</v>
      </c>
      <c r="G115" s="278"/>
    </row>
    <row r="116" spans="2:9">
      <c r="B116" s="205" t="s">
        <v>537</v>
      </c>
      <c r="G116" s="265"/>
    </row>
  </sheetData>
  <mergeCells count="1">
    <mergeCell ref="A41:C41"/>
  </mergeCells>
  <phoneticPr fontId="17" type="noConversion"/>
  <hyperlinks>
    <hyperlink ref="A41" r:id="rId1"/>
  </hyperlinks>
  <pageMargins left="0.98425196850393704" right="0.78740157480314965" top="0.78740157480314965" bottom="0.98425196850393704" header="0.51181102362204722" footer="0.51181102362204722"/>
  <pageSetup paperSize="9" orientation="portrait" blackAndWhite="1" r:id="rId2"/>
  <headerFooter alignWithMargins="0">
    <oddFooter>&amp;C&amp;A   &amp;F   &amp;P   &amp;D</oddFooter>
  </headerFooter>
</worksheet>
</file>

<file path=xl/worksheets/sheet18.xml><?xml version="1.0" encoding="utf-8"?>
<worksheet xmlns="http://schemas.openxmlformats.org/spreadsheetml/2006/main" xmlns:r="http://schemas.openxmlformats.org/officeDocument/2006/relationships">
  <sheetPr codeName="Sheet19"/>
  <dimension ref="A1:J140"/>
  <sheetViews>
    <sheetView workbookViewId="0">
      <pane xSplit="2" ySplit="3" topLeftCell="C4" activePane="bottomRight" state="frozenSplit"/>
      <selection pane="topRight" activeCell="B1" sqref="B1"/>
      <selection pane="bottomLeft" activeCell="A3" sqref="A3"/>
      <selection pane="bottomRight"/>
    </sheetView>
  </sheetViews>
  <sheetFormatPr defaultRowHeight="12.75"/>
  <cols>
    <col min="1" max="1" width="1.5703125" style="156" customWidth="1"/>
    <col min="2" max="2" width="37.85546875" style="157" customWidth="1"/>
    <col min="3" max="3" width="10.42578125" style="157" customWidth="1"/>
    <col min="4" max="4" width="0.7109375" style="157" customWidth="1"/>
    <col min="5" max="7" width="10.42578125" style="157" customWidth="1"/>
    <col min="8" max="8" width="12.140625" style="156" customWidth="1"/>
    <col min="9" max="9" width="6.7109375" style="175" customWidth="1"/>
    <col min="10" max="10" width="12.140625" style="176" customWidth="1"/>
    <col min="11" max="16384" width="9.140625" style="157"/>
  </cols>
  <sheetData>
    <row r="1" spans="1:10">
      <c r="A1" s="156" t="str">
        <f>Company_Name</f>
        <v>A Company Limited</v>
      </c>
      <c r="C1" s="156"/>
      <c r="G1" s="158"/>
      <c r="H1" s="159" t="s">
        <v>77</v>
      </c>
      <c r="I1" s="160"/>
      <c r="J1" s="160" t="s">
        <v>329</v>
      </c>
    </row>
    <row r="2" spans="1:10">
      <c r="A2" s="156" t="s">
        <v>538</v>
      </c>
      <c r="C2" s="159" t="str">
        <f>CurrYear</f>
        <v xml:space="preserve">2009 </v>
      </c>
      <c r="D2" s="159"/>
      <c r="E2" s="159" t="str">
        <f>CompYear</f>
        <v xml:space="preserve">2008 </v>
      </c>
      <c r="F2" s="159"/>
      <c r="G2" s="158"/>
      <c r="H2" s="159" t="s">
        <v>539</v>
      </c>
      <c r="I2" s="161"/>
      <c r="J2" s="161" t="s">
        <v>539</v>
      </c>
    </row>
    <row r="3" spans="1:10">
      <c r="A3" s="198"/>
      <c r="C3" s="162" t="s">
        <v>540</v>
      </c>
      <c r="D3" s="159"/>
      <c r="E3" s="162" t="s">
        <v>540</v>
      </c>
      <c r="F3" s="162" t="s">
        <v>541</v>
      </c>
      <c r="G3" s="162" t="s">
        <v>542</v>
      </c>
      <c r="H3" s="162" t="s">
        <v>543</v>
      </c>
      <c r="I3" s="163"/>
      <c r="J3" s="164" t="s">
        <v>543</v>
      </c>
    </row>
    <row r="4" spans="1:10">
      <c r="C4" s="165"/>
      <c r="D4" s="159"/>
      <c r="E4" s="165"/>
      <c r="F4" s="165"/>
      <c r="G4" s="165"/>
      <c r="H4" s="165"/>
      <c r="I4" s="163"/>
      <c r="J4" s="163"/>
    </row>
    <row r="5" spans="1:10">
      <c r="A5" s="156" t="s">
        <v>544</v>
      </c>
      <c r="C5" s="157">
        <f>-PL!G19</f>
        <v>0</v>
      </c>
      <c r="G5" s="166">
        <f>-C5+E5+F5</f>
        <v>0</v>
      </c>
      <c r="H5" s="167">
        <f>G5</f>
        <v>0</v>
      </c>
      <c r="I5" s="168"/>
      <c r="J5" s="169"/>
    </row>
    <row r="6" spans="1:10">
      <c r="B6" s="170"/>
      <c r="C6" s="166"/>
      <c r="D6" s="166"/>
      <c r="E6" s="166"/>
      <c r="F6" s="166"/>
      <c r="G6" s="166"/>
      <c r="H6" s="171"/>
      <c r="I6" s="168"/>
      <c r="J6" s="172"/>
    </row>
    <row r="7" spans="1:10">
      <c r="A7" s="156" t="s">
        <v>371</v>
      </c>
      <c r="B7" s="170"/>
      <c r="C7" s="166"/>
      <c r="D7" s="166"/>
      <c r="E7" s="166"/>
      <c r="F7" s="166"/>
      <c r="G7" s="166"/>
      <c r="H7" s="171"/>
      <c r="I7" s="168"/>
      <c r="J7" s="172"/>
    </row>
    <row r="8" spans="1:10">
      <c r="B8" s="170" t="s">
        <v>240</v>
      </c>
      <c r="C8" s="166">
        <f>TB!K85</f>
        <v>0</v>
      </c>
      <c r="D8" s="166"/>
      <c r="E8" s="166"/>
      <c r="F8" s="166"/>
      <c r="G8" s="166">
        <f>-C8+E8+F8</f>
        <v>0</v>
      </c>
      <c r="H8" s="171"/>
      <c r="I8" s="168"/>
      <c r="J8" s="172"/>
    </row>
    <row r="9" spans="1:10">
      <c r="B9" s="170" t="s">
        <v>247</v>
      </c>
      <c r="C9" s="166">
        <f>TB!K92</f>
        <v>-2400</v>
      </c>
      <c r="D9" s="166"/>
      <c r="E9" s="166"/>
      <c r="F9" s="166"/>
      <c r="G9" s="166">
        <f>-C9+E9+F9</f>
        <v>2400</v>
      </c>
      <c r="H9" s="171"/>
      <c r="I9" s="168"/>
      <c r="J9" s="172"/>
    </row>
    <row r="10" spans="1:10">
      <c r="B10" s="170" t="s">
        <v>253</v>
      </c>
      <c r="C10" s="166">
        <f>TB!K98</f>
        <v>0</v>
      </c>
      <c r="D10" s="166"/>
      <c r="E10" s="166"/>
      <c r="F10" s="166"/>
      <c r="G10" s="166">
        <f>-C10+E10+F10</f>
        <v>0</v>
      </c>
      <c r="H10" s="167">
        <f>SUM(G7:G10)</f>
        <v>2400</v>
      </c>
      <c r="I10" s="168"/>
      <c r="J10" s="169"/>
    </row>
    <row r="11" spans="1:10">
      <c r="B11" s="170"/>
      <c r="C11" s="166"/>
      <c r="D11" s="166"/>
      <c r="E11" s="166"/>
      <c r="F11" s="166"/>
      <c r="G11" s="166"/>
      <c r="H11" s="171"/>
      <c r="I11" s="168"/>
      <c r="J11" s="172"/>
    </row>
    <row r="12" spans="1:10">
      <c r="A12" s="156" t="s">
        <v>372</v>
      </c>
      <c r="B12" s="170"/>
      <c r="C12" s="166"/>
      <c r="D12" s="166"/>
      <c r="E12" s="166"/>
      <c r="F12" s="166"/>
      <c r="G12" s="166"/>
      <c r="H12" s="171"/>
      <c r="I12" s="168"/>
      <c r="J12" s="172"/>
    </row>
    <row r="13" spans="1:10">
      <c r="B13" s="170" t="s">
        <v>233</v>
      </c>
      <c r="C13" s="166">
        <f>TB!K78</f>
        <v>0</v>
      </c>
      <c r="D13" s="166"/>
      <c r="E13" s="166"/>
      <c r="F13" s="166"/>
      <c r="G13" s="166">
        <f>-C13+E13+F13</f>
        <v>0</v>
      </c>
      <c r="H13" s="167">
        <f>G13</f>
        <v>0</v>
      </c>
      <c r="I13" s="168"/>
      <c r="J13" s="169"/>
    </row>
    <row r="14" spans="1:10">
      <c r="B14" s="170"/>
      <c r="C14" s="166"/>
      <c r="D14" s="166"/>
      <c r="E14" s="166"/>
      <c r="F14" s="166"/>
      <c r="G14" s="166"/>
      <c r="H14" s="171"/>
      <c r="I14" s="168"/>
      <c r="J14" s="172"/>
    </row>
    <row r="15" spans="1:10">
      <c r="A15" s="156" t="s">
        <v>545</v>
      </c>
      <c r="B15" s="170"/>
      <c r="C15" s="166">
        <f>TB!K109</f>
        <v>-20000</v>
      </c>
      <c r="D15" s="166"/>
      <c r="E15" s="166">
        <f>TB!M109</f>
        <v>0</v>
      </c>
      <c r="F15" s="166"/>
      <c r="G15" s="166">
        <f>-C15+E15+F15</f>
        <v>20000</v>
      </c>
      <c r="H15" s="167">
        <f>G15</f>
        <v>20000</v>
      </c>
      <c r="I15" s="168"/>
      <c r="J15" s="169"/>
    </row>
    <row r="16" spans="1:10">
      <c r="A16" s="93"/>
      <c r="B16" s="170"/>
      <c r="C16" s="166"/>
      <c r="D16" s="166"/>
      <c r="E16" s="166"/>
      <c r="F16" s="166"/>
      <c r="G16" s="166"/>
      <c r="H16" s="171"/>
      <c r="I16" s="168"/>
      <c r="J16" s="172"/>
    </row>
    <row r="17" spans="1:10">
      <c r="A17" s="156" t="s">
        <v>546</v>
      </c>
      <c r="B17" s="170"/>
      <c r="C17" s="166">
        <f>BS!D15</f>
        <v>0</v>
      </c>
      <c r="D17" s="166"/>
      <c r="E17" s="166">
        <f>BS!G15</f>
        <v>0</v>
      </c>
      <c r="F17" s="166"/>
      <c r="G17" s="166">
        <f>-C17+E17+F17</f>
        <v>0</v>
      </c>
      <c r="H17" s="167">
        <f>G17</f>
        <v>0</v>
      </c>
      <c r="I17" s="168"/>
      <c r="J17" s="169"/>
    </row>
    <row r="18" spans="1:10">
      <c r="B18" s="170"/>
      <c r="C18" s="166"/>
      <c r="D18" s="166"/>
      <c r="E18" s="166"/>
      <c r="F18" s="166"/>
      <c r="G18" s="173"/>
      <c r="H18" s="171"/>
      <c r="I18" s="174"/>
      <c r="J18" s="172"/>
    </row>
    <row r="19" spans="1:10">
      <c r="A19" s="156" t="s">
        <v>547</v>
      </c>
      <c r="B19" s="170"/>
      <c r="C19" s="166"/>
      <c r="D19" s="166"/>
      <c r="E19" s="166"/>
      <c r="F19" s="166"/>
      <c r="G19" s="166"/>
      <c r="H19" s="171"/>
      <c r="I19" s="168"/>
      <c r="J19" s="172"/>
    </row>
    <row r="20" spans="1:10">
      <c r="B20" s="170" t="s">
        <v>274</v>
      </c>
      <c r="C20" s="166">
        <f>TB!K119</f>
        <v>0</v>
      </c>
      <c r="D20" s="166"/>
      <c r="E20" s="166">
        <f>TB!M119</f>
        <v>0</v>
      </c>
      <c r="F20" s="166"/>
      <c r="G20" s="166">
        <f t="shared" ref="G20:G26" si="0">-C20+E20+F20</f>
        <v>0</v>
      </c>
      <c r="H20" s="171"/>
      <c r="I20" s="168"/>
      <c r="J20" s="172"/>
    </row>
    <row r="21" spans="1:10">
      <c r="B21" s="170" t="s">
        <v>275</v>
      </c>
      <c r="C21" s="166">
        <f>TB!K120</f>
        <v>0</v>
      </c>
      <c r="D21" s="166"/>
      <c r="E21" s="166">
        <f>TB!M120</f>
        <v>0</v>
      </c>
      <c r="F21" s="166"/>
      <c r="G21" s="166">
        <f t="shared" si="0"/>
        <v>0</v>
      </c>
      <c r="H21" s="171"/>
      <c r="I21" s="168"/>
      <c r="J21" s="172"/>
    </row>
    <row r="22" spans="1:10">
      <c r="B22" s="170" t="s">
        <v>286</v>
      </c>
      <c r="C22" s="166">
        <f>TB!K126</f>
        <v>0</v>
      </c>
      <c r="D22" s="166"/>
      <c r="E22" s="166">
        <f>TB!M126</f>
        <v>0</v>
      </c>
      <c r="F22" s="166"/>
      <c r="G22" s="166">
        <f t="shared" si="0"/>
        <v>0</v>
      </c>
      <c r="H22" s="171"/>
      <c r="I22" s="168"/>
      <c r="J22" s="172"/>
    </row>
    <row r="23" spans="1:10">
      <c r="B23" s="170" t="s">
        <v>289</v>
      </c>
      <c r="C23" s="166">
        <f>TB!K129</f>
        <v>0</v>
      </c>
      <c r="D23" s="166"/>
      <c r="E23" s="166">
        <f>TB!M129</f>
        <v>0</v>
      </c>
      <c r="F23" s="166"/>
      <c r="G23" s="166">
        <f t="shared" si="0"/>
        <v>0</v>
      </c>
      <c r="H23" s="171"/>
      <c r="I23" s="168"/>
      <c r="J23" s="172"/>
    </row>
    <row r="24" spans="1:10">
      <c r="B24" s="170" t="s">
        <v>290</v>
      </c>
      <c r="C24" s="166">
        <f>TB!K130</f>
        <v>0</v>
      </c>
      <c r="D24" s="166"/>
      <c r="E24" s="166">
        <f>TB!M130</f>
        <v>0</v>
      </c>
      <c r="F24" s="166"/>
      <c r="G24" s="166">
        <f t="shared" si="0"/>
        <v>0</v>
      </c>
      <c r="H24" s="171"/>
      <c r="I24" s="168"/>
      <c r="J24" s="172"/>
    </row>
    <row r="25" spans="1:10">
      <c r="B25" s="182" t="s">
        <v>282</v>
      </c>
      <c r="C25" s="166">
        <f>TB!K122</f>
        <v>0</v>
      </c>
      <c r="D25" s="166"/>
      <c r="E25" s="166">
        <f>TB!M122</f>
        <v>0</v>
      </c>
      <c r="F25" s="166"/>
      <c r="G25" s="166">
        <f t="shared" si="0"/>
        <v>0</v>
      </c>
      <c r="H25" s="171"/>
      <c r="I25" s="168"/>
      <c r="J25" s="172"/>
    </row>
    <row r="26" spans="1:10">
      <c r="B26" s="170" t="s">
        <v>292</v>
      </c>
      <c r="C26" s="166">
        <f>TB!K132</f>
        <v>0</v>
      </c>
      <c r="D26" s="166"/>
      <c r="E26" s="166">
        <f>TB!M132</f>
        <v>0</v>
      </c>
      <c r="F26" s="166"/>
      <c r="G26" s="166">
        <f t="shared" si="0"/>
        <v>0</v>
      </c>
      <c r="H26" s="167">
        <f>SUM(G19:G26)</f>
        <v>0</v>
      </c>
      <c r="I26" s="168"/>
      <c r="J26" s="169"/>
    </row>
    <row r="27" spans="1:10">
      <c r="B27" s="3"/>
      <c r="C27" s="166"/>
      <c r="D27" s="166"/>
      <c r="E27" s="166"/>
      <c r="F27" s="166"/>
      <c r="G27" s="166"/>
      <c r="H27" s="171"/>
      <c r="I27" s="168"/>
      <c r="J27" s="172"/>
    </row>
    <row r="28" spans="1:10">
      <c r="A28" s="156" t="s">
        <v>548</v>
      </c>
      <c r="B28" s="3"/>
      <c r="C28" s="166">
        <f>TB!K60</f>
        <v>0</v>
      </c>
      <c r="D28" s="166"/>
      <c r="E28" s="166"/>
      <c r="F28" s="166"/>
      <c r="G28" s="166">
        <f>-C28+E28+F28</f>
        <v>0</v>
      </c>
      <c r="H28" s="167">
        <f>G28</f>
        <v>0</v>
      </c>
      <c r="I28" s="168"/>
      <c r="J28" s="169"/>
    </row>
    <row r="29" spans="1:10">
      <c r="B29" s="3"/>
      <c r="C29" s="166"/>
      <c r="D29" s="166"/>
      <c r="E29" s="166"/>
      <c r="F29" s="166"/>
      <c r="G29" s="166"/>
      <c r="H29" s="171"/>
      <c r="I29" s="168"/>
      <c r="J29" s="172"/>
    </row>
    <row r="30" spans="1:10">
      <c r="A30" s="156" t="s">
        <v>549</v>
      </c>
      <c r="B30" s="3"/>
      <c r="C30" s="166"/>
      <c r="D30" s="166"/>
      <c r="E30" s="166"/>
      <c r="F30" s="166"/>
      <c r="G30" s="166"/>
      <c r="H30" s="171"/>
      <c r="I30" s="168"/>
      <c r="J30" s="172"/>
    </row>
    <row r="31" spans="1:10">
      <c r="B31" s="3" t="s">
        <v>220</v>
      </c>
      <c r="C31" s="166">
        <f>TB!K59</f>
        <v>0</v>
      </c>
      <c r="D31" s="166"/>
      <c r="E31" s="166"/>
      <c r="F31" s="166"/>
      <c r="G31" s="166">
        <f>-C31+E31+F31</f>
        <v>0</v>
      </c>
      <c r="H31" s="167">
        <f>G31</f>
        <v>0</v>
      </c>
      <c r="I31" s="168"/>
      <c r="J31" s="169"/>
    </row>
    <row r="32" spans="1:10">
      <c r="B32" s="3"/>
      <c r="C32" s="166"/>
      <c r="D32" s="166"/>
      <c r="E32" s="166"/>
      <c r="F32" s="166"/>
      <c r="G32" s="166"/>
      <c r="H32" s="171"/>
      <c r="I32" s="168"/>
      <c r="J32" s="172"/>
    </row>
    <row r="33" spans="1:10">
      <c r="A33" s="156" t="s">
        <v>550</v>
      </c>
      <c r="B33" s="3"/>
      <c r="C33" s="166"/>
      <c r="D33" s="166"/>
      <c r="E33" s="166"/>
      <c r="F33" s="166"/>
      <c r="G33" s="166"/>
      <c r="H33" s="171"/>
      <c r="I33" s="168"/>
      <c r="J33" s="172"/>
    </row>
    <row r="34" spans="1:10">
      <c r="B34" s="3" t="s">
        <v>296</v>
      </c>
      <c r="C34" s="166">
        <f>TB!K136</f>
        <v>0</v>
      </c>
      <c r="D34" s="166"/>
      <c r="E34" s="166"/>
      <c r="F34" s="166"/>
      <c r="G34" s="166">
        <f>-C34+E34+F34</f>
        <v>0</v>
      </c>
      <c r="H34" s="171"/>
      <c r="I34" s="168"/>
      <c r="J34" s="172"/>
    </row>
    <row r="35" spans="1:10">
      <c r="B35" s="3" t="s">
        <v>299</v>
      </c>
      <c r="C35" s="166">
        <f>TB!K139</f>
        <v>0</v>
      </c>
      <c r="D35" s="166"/>
      <c r="E35" s="166"/>
      <c r="F35" s="166"/>
      <c r="G35" s="166">
        <f>-C35+E35+F35</f>
        <v>0</v>
      </c>
      <c r="H35" s="171"/>
      <c r="I35" s="168"/>
      <c r="J35" s="172"/>
    </row>
    <row r="36" spans="1:10">
      <c r="B36" s="3" t="s">
        <v>300</v>
      </c>
      <c r="C36" s="166">
        <f>TB!K140</f>
        <v>0</v>
      </c>
      <c r="D36" s="166"/>
      <c r="E36" s="166"/>
      <c r="F36" s="166"/>
      <c r="G36" s="166">
        <f>-C36+E36+F36</f>
        <v>0</v>
      </c>
      <c r="H36" s="167">
        <f>SUM(G33:G36)</f>
        <v>0</v>
      </c>
      <c r="I36" s="168"/>
      <c r="J36" s="169"/>
    </row>
    <row r="37" spans="1:10">
      <c r="B37" s="3"/>
      <c r="C37" s="166"/>
      <c r="D37" s="166"/>
      <c r="E37" s="166"/>
      <c r="F37" s="166"/>
      <c r="G37" s="166"/>
      <c r="H37" s="171"/>
      <c r="I37" s="168"/>
      <c r="J37" s="172"/>
    </row>
    <row r="38" spans="1:10">
      <c r="A38" s="156" t="s">
        <v>551</v>
      </c>
      <c r="B38" s="3"/>
      <c r="C38" s="166"/>
      <c r="D38" s="166"/>
      <c r="E38" s="166"/>
      <c r="F38" s="166">
        <f>Data!G113</f>
        <v>0</v>
      </c>
      <c r="G38" s="166">
        <f>-C38+E38+F38</f>
        <v>0</v>
      </c>
      <c r="H38" s="167">
        <f>G38</f>
        <v>0</v>
      </c>
      <c r="I38" s="168"/>
      <c r="J38" s="169"/>
    </row>
    <row r="39" spans="1:10">
      <c r="B39" s="3"/>
      <c r="C39" s="166"/>
      <c r="D39" s="166"/>
      <c r="E39" s="166"/>
      <c r="F39" s="166"/>
      <c r="G39" s="166"/>
      <c r="H39" s="171"/>
      <c r="I39" s="168"/>
      <c r="J39" s="172"/>
    </row>
    <row r="40" spans="1:10">
      <c r="A40" s="156" t="s">
        <v>552</v>
      </c>
      <c r="B40" s="3"/>
      <c r="C40" s="166"/>
      <c r="D40" s="166"/>
      <c r="E40" s="166"/>
      <c r="F40" s="166"/>
      <c r="G40" s="166"/>
      <c r="H40" s="171"/>
      <c r="I40" s="168"/>
      <c r="J40" s="172"/>
    </row>
    <row r="41" spans="1:10">
      <c r="B41" s="3" t="s">
        <v>231</v>
      </c>
      <c r="C41" s="166">
        <f>TB!K76</f>
        <v>0</v>
      </c>
      <c r="D41" s="166"/>
      <c r="E41" s="166"/>
      <c r="F41" s="166"/>
      <c r="G41" s="166">
        <f>-C41+E41+F41</f>
        <v>0</v>
      </c>
      <c r="H41" s="171"/>
      <c r="I41" s="168"/>
      <c r="J41" s="172"/>
    </row>
    <row r="42" spans="1:10">
      <c r="B42" s="3" t="s">
        <v>234</v>
      </c>
      <c r="C42" s="166">
        <f>TB!K79</f>
        <v>0</v>
      </c>
      <c r="D42" s="166"/>
      <c r="E42" s="166"/>
      <c r="F42" s="166"/>
      <c r="G42" s="166">
        <f>-C42+E42+F42</f>
        <v>0</v>
      </c>
      <c r="H42" s="167">
        <f>SUM(G40:G42)</f>
        <v>0</v>
      </c>
      <c r="I42" s="168"/>
      <c r="J42" s="169"/>
    </row>
    <row r="43" spans="1:10">
      <c r="B43" s="3"/>
      <c r="C43" s="166"/>
      <c r="D43" s="166"/>
      <c r="E43" s="166"/>
      <c r="F43" s="166"/>
      <c r="G43" s="166"/>
      <c r="H43" s="171"/>
      <c r="I43" s="168"/>
      <c r="J43" s="172"/>
    </row>
    <row r="44" spans="1:10">
      <c r="A44" s="156" t="s">
        <v>553</v>
      </c>
      <c r="B44" s="3"/>
      <c r="C44" s="166"/>
      <c r="D44" s="166"/>
      <c r="E44" s="166"/>
      <c r="F44" s="166"/>
      <c r="G44" s="166"/>
      <c r="H44" s="171"/>
      <c r="I44" s="168"/>
      <c r="J44" s="172"/>
    </row>
    <row r="45" spans="1:10">
      <c r="B45" s="3" t="s">
        <v>217</v>
      </c>
      <c r="C45" s="166">
        <f>TB!K56</f>
        <v>0</v>
      </c>
      <c r="D45" s="166"/>
      <c r="E45" s="166"/>
      <c r="F45" s="166"/>
      <c r="G45" s="166">
        <f t="shared" ref="G45:G53" si="1">-C45+E45+F45</f>
        <v>0</v>
      </c>
      <c r="H45" s="171"/>
      <c r="I45" s="168"/>
      <c r="J45" s="172"/>
    </row>
    <row r="46" spans="1:10">
      <c r="B46" s="3" t="s">
        <v>218</v>
      </c>
      <c r="C46" s="166">
        <f>TB!K57</f>
        <v>0</v>
      </c>
      <c r="D46" s="166"/>
      <c r="E46" s="166"/>
      <c r="F46" s="166"/>
      <c r="G46" s="166">
        <f t="shared" si="1"/>
        <v>0</v>
      </c>
      <c r="H46" s="171"/>
      <c r="I46" s="168"/>
      <c r="J46" s="172"/>
    </row>
    <row r="47" spans="1:10">
      <c r="B47" s="3" t="s">
        <v>238</v>
      </c>
      <c r="C47" s="166">
        <f>TB!K83</f>
        <v>0</v>
      </c>
      <c r="D47" s="166"/>
      <c r="E47" s="166"/>
      <c r="F47" s="166"/>
      <c r="G47" s="166">
        <f t="shared" si="1"/>
        <v>0</v>
      </c>
      <c r="H47" s="171"/>
      <c r="I47" s="168"/>
      <c r="J47" s="172"/>
    </row>
    <row r="48" spans="1:10">
      <c r="B48" s="3" t="s">
        <v>242</v>
      </c>
      <c r="C48" s="166">
        <f>TB!K87</f>
        <v>0</v>
      </c>
      <c r="D48" s="166"/>
      <c r="E48" s="166"/>
      <c r="F48" s="166"/>
      <c r="G48" s="166">
        <f t="shared" si="1"/>
        <v>0</v>
      </c>
      <c r="H48" s="171"/>
      <c r="I48" s="168"/>
      <c r="J48" s="172"/>
    </row>
    <row r="49" spans="1:10">
      <c r="B49" s="3" t="s">
        <v>245</v>
      </c>
      <c r="C49" s="166">
        <f>TB!K90</f>
        <v>0</v>
      </c>
      <c r="D49" s="166"/>
      <c r="E49" s="166"/>
      <c r="F49" s="166"/>
      <c r="G49" s="166">
        <f t="shared" si="1"/>
        <v>0</v>
      </c>
      <c r="H49" s="171"/>
      <c r="I49" s="168"/>
      <c r="J49" s="172"/>
    </row>
    <row r="50" spans="1:10">
      <c r="B50" s="3" t="s">
        <v>248</v>
      </c>
      <c r="C50" s="166">
        <f>TB!K93</f>
        <v>0</v>
      </c>
      <c r="D50" s="166"/>
      <c r="E50" s="166"/>
      <c r="F50" s="166"/>
      <c r="G50" s="166">
        <f t="shared" si="1"/>
        <v>0</v>
      </c>
      <c r="H50" s="171"/>
      <c r="I50" s="168"/>
      <c r="J50" s="172"/>
    </row>
    <row r="51" spans="1:10">
      <c r="B51" s="3" t="s">
        <v>251</v>
      </c>
      <c r="C51" s="166">
        <f>TB!K96</f>
        <v>0</v>
      </c>
      <c r="D51" s="166"/>
      <c r="E51" s="166"/>
      <c r="F51" s="166"/>
      <c r="G51" s="166">
        <f t="shared" si="1"/>
        <v>0</v>
      </c>
      <c r="H51" s="171"/>
      <c r="I51" s="168"/>
      <c r="J51" s="172"/>
    </row>
    <row r="52" spans="1:10">
      <c r="B52" s="3" t="s">
        <v>254</v>
      </c>
      <c r="C52" s="166">
        <f>TB!K99</f>
        <v>0</v>
      </c>
      <c r="D52" s="166"/>
      <c r="E52" s="166"/>
      <c r="F52" s="166"/>
      <c r="G52" s="166">
        <f t="shared" si="1"/>
        <v>0</v>
      </c>
      <c r="H52" s="171"/>
      <c r="I52" s="168"/>
      <c r="J52" s="172"/>
    </row>
    <row r="53" spans="1:10">
      <c r="B53" s="3" t="s">
        <v>554</v>
      </c>
      <c r="C53" s="166"/>
      <c r="D53" s="166"/>
      <c r="E53" s="166"/>
      <c r="F53" s="166">
        <f>-F110</f>
        <v>0</v>
      </c>
      <c r="G53" s="166">
        <f t="shared" si="1"/>
        <v>0</v>
      </c>
      <c r="H53" s="167">
        <f>SUM(G44:G53)</f>
        <v>0</v>
      </c>
      <c r="I53" s="168"/>
      <c r="J53" s="169"/>
    </row>
    <row r="54" spans="1:10">
      <c r="B54" s="3"/>
      <c r="C54" s="166"/>
      <c r="D54" s="166"/>
      <c r="E54" s="166"/>
      <c r="F54" s="166"/>
      <c r="G54" s="166"/>
      <c r="H54" s="171"/>
      <c r="I54" s="168"/>
      <c r="J54" s="172"/>
    </row>
    <row r="55" spans="1:10">
      <c r="A55" s="156" t="s">
        <v>555</v>
      </c>
      <c r="B55" s="3"/>
      <c r="C55" s="166"/>
      <c r="D55" s="166"/>
      <c r="E55" s="166"/>
      <c r="F55" s="166"/>
      <c r="G55" s="166"/>
      <c r="H55" s="171"/>
      <c r="I55" s="168"/>
      <c r="J55" s="172"/>
    </row>
    <row r="56" spans="1:10">
      <c r="B56" s="3" t="s">
        <v>219</v>
      </c>
      <c r="C56" s="166">
        <f>TB!K58</f>
        <v>0</v>
      </c>
      <c r="D56" s="166"/>
      <c r="E56" s="166"/>
      <c r="F56" s="166"/>
      <c r="G56" s="166">
        <f t="shared" ref="G56:G62" si="2">-C56+E56+F56</f>
        <v>0</v>
      </c>
      <c r="H56" s="171"/>
      <c r="I56" s="168"/>
      <c r="J56" s="172"/>
    </row>
    <row r="57" spans="1:10">
      <c r="B57" s="3" t="s">
        <v>257</v>
      </c>
      <c r="C57" s="166">
        <f>TB!K102</f>
        <v>0</v>
      </c>
      <c r="D57" s="166"/>
      <c r="E57" s="166"/>
      <c r="F57" s="166"/>
      <c r="G57" s="166">
        <f t="shared" si="2"/>
        <v>0</v>
      </c>
      <c r="H57" s="171"/>
      <c r="I57" s="168"/>
      <c r="J57" s="172"/>
    </row>
    <row r="58" spans="1:10">
      <c r="B58" s="3" t="s">
        <v>260</v>
      </c>
      <c r="C58" s="166">
        <f>TB!K105</f>
        <v>0</v>
      </c>
      <c r="D58" s="166"/>
      <c r="E58" s="166"/>
      <c r="F58" s="166"/>
      <c r="G58" s="166">
        <f t="shared" si="2"/>
        <v>0</v>
      </c>
      <c r="H58" s="171"/>
      <c r="I58" s="168"/>
      <c r="J58" s="172"/>
    </row>
    <row r="59" spans="1:10">
      <c r="B59" s="3" t="s">
        <v>263</v>
      </c>
      <c r="C59" s="166">
        <f>TB!K108</f>
        <v>0</v>
      </c>
      <c r="D59" s="166"/>
      <c r="E59" s="166"/>
      <c r="F59" s="166"/>
      <c r="G59" s="166">
        <f t="shared" si="2"/>
        <v>0</v>
      </c>
      <c r="H59" s="171"/>
      <c r="I59" s="168"/>
      <c r="J59" s="172"/>
    </row>
    <row r="60" spans="1:10">
      <c r="B60" s="3" t="s">
        <v>268</v>
      </c>
      <c r="C60" s="166">
        <f>TB!K113</f>
        <v>0</v>
      </c>
      <c r="D60" s="166"/>
      <c r="E60" s="166">
        <f>TB!M113</f>
        <v>0</v>
      </c>
      <c r="F60" s="166"/>
      <c r="G60" s="166">
        <f t="shared" si="2"/>
        <v>0</v>
      </c>
      <c r="H60" s="171"/>
      <c r="I60" s="168"/>
      <c r="J60" s="172"/>
    </row>
    <row r="61" spans="1:10">
      <c r="B61" s="3" t="s">
        <v>269</v>
      </c>
      <c r="C61" s="166">
        <f>TB!K114</f>
        <v>0</v>
      </c>
      <c r="D61" s="166"/>
      <c r="E61" s="166">
        <f>TB!M114</f>
        <v>0</v>
      </c>
      <c r="F61" s="166"/>
      <c r="G61" s="166">
        <f t="shared" si="2"/>
        <v>0</v>
      </c>
      <c r="H61" s="171"/>
      <c r="I61" s="168"/>
      <c r="J61" s="172"/>
    </row>
    <row r="62" spans="1:10">
      <c r="B62" s="3" t="s">
        <v>556</v>
      </c>
      <c r="C62" s="166"/>
      <c r="D62" s="166"/>
      <c r="E62" s="166"/>
      <c r="F62" s="166">
        <f>Data!G116</f>
        <v>0</v>
      </c>
      <c r="G62" s="166">
        <f t="shared" si="2"/>
        <v>0</v>
      </c>
      <c r="H62" s="167">
        <f>SUM(G55:G62)</f>
        <v>0</v>
      </c>
      <c r="I62" s="168"/>
      <c r="J62" s="169"/>
    </row>
    <row r="63" spans="1:10">
      <c r="B63" s="3"/>
      <c r="C63" s="166"/>
      <c r="D63" s="166"/>
      <c r="E63" s="166"/>
      <c r="F63" s="166"/>
      <c r="G63" s="166"/>
      <c r="H63" s="171"/>
      <c r="I63" s="168"/>
      <c r="J63" s="172"/>
    </row>
    <row r="64" spans="1:10">
      <c r="A64" s="156" t="s">
        <v>557</v>
      </c>
      <c r="B64" s="3"/>
      <c r="C64" s="166"/>
      <c r="D64" s="166"/>
      <c r="E64" s="166"/>
      <c r="F64" s="166"/>
      <c r="G64" s="166"/>
      <c r="H64" s="171"/>
      <c r="I64" s="168"/>
      <c r="J64" s="172"/>
    </row>
    <row r="65" spans="1:10">
      <c r="A65" s="182"/>
      <c r="B65" s="199" t="s">
        <v>557</v>
      </c>
      <c r="C65" s="166">
        <f>TB!K61</f>
        <v>0</v>
      </c>
      <c r="D65" s="166"/>
      <c r="E65" s="166"/>
      <c r="F65" s="166"/>
      <c r="G65" s="166">
        <f>-C65+E65+F65</f>
        <v>0</v>
      </c>
      <c r="H65" s="171"/>
      <c r="I65" s="168"/>
      <c r="J65" s="172"/>
    </row>
    <row r="66" spans="1:10">
      <c r="A66" s="182"/>
      <c r="B66" s="199" t="s">
        <v>387</v>
      </c>
      <c r="C66" s="166">
        <f>TB!K62</f>
        <v>0</v>
      </c>
      <c r="D66" s="166"/>
      <c r="E66" s="166"/>
      <c r="F66" s="166"/>
      <c r="G66" s="166">
        <f>-C66+E66+F66</f>
        <v>0</v>
      </c>
      <c r="H66" s="171"/>
      <c r="I66" s="168"/>
      <c r="J66" s="172"/>
    </row>
    <row r="67" spans="1:10">
      <c r="A67" s="182"/>
      <c r="B67" s="3" t="s">
        <v>284</v>
      </c>
      <c r="C67" s="166">
        <f>TB!K124</f>
        <v>0</v>
      </c>
      <c r="D67" s="166"/>
      <c r="E67" s="166">
        <f>TB!M124</f>
        <v>0</v>
      </c>
      <c r="F67" s="166"/>
      <c r="G67" s="166">
        <f>-C67+E67+F67</f>
        <v>0</v>
      </c>
      <c r="H67" s="167">
        <f>SUM(G64:G67)</f>
        <v>0</v>
      </c>
      <c r="I67" s="168"/>
      <c r="J67" s="169"/>
    </row>
    <row r="68" spans="1:10">
      <c r="B68" s="3"/>
      <c r="C68" s="166"/>
      <c r="D68" s="166"/>
      <c r="E68" s="166"/>
      <c r="F68" s="166"/>
      <c r="G68" s="166"/>
      <c r="H68" s="171"/>
      <c r="I68" s="168"/>
      <c r="J68" s="172"/>
    </row>
    <row r="69" spans="1:10">
      <c r="A69" s="156" t="s">
        <v>558</v>
      </c>
      <c r="B69" s="3"/>
      <c r="C69" s="166"/>
      <c r="D69" s="166"/>
      <c r="E69" s="166"/>
      <c r="F69" s="166"/>
      <c r="G69" s="166"/>
      <c r="H69" s="171"/>
      <c r="I69" s="168"/>
      <c r="J69" s="172"/>
    </row>
    <row r="70" spans="1:10">
      <c r="B70" s="3" t="s">
        <v>224</v>
      </c>
      <c r="C70" s="166">
        <f>TB!K63</f>
        <v>4000</v>
      </c>
      <c r="D70" s="166"/>
      <c r="E70" s="166"/>
      <c r="F70" s="166"/>
      <c r="G70" s="166">
        <f>-C70+E70+F70</f>
        <v>-4000</v>
      </c>
      <c r="H70" s="171"/>
      <c r="I70" s="168"/>
      <c r="J70" s="172"/>
    </row>
    <row r="71" spans="1:10">
      <c r="B71" s="3" t="s">
        <v>225</v>
      </c>
      <c r="C71" s="166">
        <f>TB!K64</f>
        <v>0</v>
      </c>
      <c r="D71" s="166"/>
      <c r="E71" s="166"/>
      <c r="F71" s="166"/>
      <c r="G71" s="166">
        <f>-C71+E71+F71</f>
        <v>0</v>
      </c>
      <c r="H71" s="171"/>
      <c r="I71" s="168"/>
      <c r="J71" s="172"/>
    </row>
    <row r="72" spans="1:10">
      <c r="B72" s="199" t="s">
        <v>226</v>
      </c>
      <c r="C72" s="166">
        <f>TB!K65</f>
        <v>0</v>
      </c>
      <c r="D72" s="166"/>
      <c r="E72" s="166"/>
      <c r="F72" s="166"/>
      <c r="G72" s="166">
        <f>-C72+E72+F72</f>
        <v>0</v>
      </c>
      <c r="H72" s="171"/>
      <c r="I72" s="168"/>
      <c r="J72" s="172"/>
    </row>
    <row r="73" spans="1:10">
      <c r="B73" s="3" t="s">
        <v>276</v>
      </c>
      <c r="C73" s="166">
        <f>TB!K121</f>
        <v>-4000</v>
      </c>
      <c r="D73" s="166"/>
      <c r="E73" s="166">
        <f>TB!M121</f>
        <v>0</v>
      </c>
      <c r="F73" s="166"/>
      <c r="G73" s="166">
        <f>-C73+E73+F73</f>
        <v>4000</v>
      </c>
      <c r="H73" s="171"/>
      <c r="I73" s="168"/>
      <c r="J73" s="172"/>
    </row>
    <row r="74" spans="1:10">
      <c r="B74" s="3" t="s">
        <v>294</v>
      </c>
      <c r="C74" s="166">
        <f>TB!K134</f>
        <v>0</v>
      </c>
      <c r="D74" s="166"/>
      <c r="E74" s="166"/>
      <c r="F74" s="166"/>
      <c r="G74" s="166">
        <f>-C74+E74+F74</f>
        <v>0</v>
      </c>
      <c r="H74" s="167">
        <f>SUM(G69:G74)</f>
        <v>0</v>
      </c>
      <c r="I74" s="168"/>
      <c r="J74" s="169"/>
    </row>
    <row r="75" spans="1:10">
      <c r="B75" s="3"/>
      <c r="C75" s="166"/>
      <c r="D75" s="166"/>
      <c r="E75" s="166"/>
      <c r="F75" s="166"/>
      <c r="G75" s="166"/>
      <c r="H75" s="171"/>
      <c r="I75" s="168"/>
      <c r="J75" s="172"/>
    </row>
    <row r="76" spans="1:10">
      <c r="A76" s="156" t="s">
        <v>559</v>
      </c>
      <c r="B76" s="3"/>
      <c r="C76" s="166"/>
      <c r="D76" s="166"/>
      <c r="E76" s="166"/>
      <c r="F76" s="166"/>
      <c r="G76" s="166"/>
      <c r="H76" s="171"/>
      <c r="I76" s="168"/>
      <c r="J76" s="172"/>
    </row>
    <row r="77" spans="1:10">
      <c r="B77" s="3" t="s">
        <v>227</v>
      </c>
      <c r="C77" s="166">
        <f>TB!K66</f>
        <v>0</v>
      </c>
      <c r="D77" s="166"/>
      <c r="E77" s="166"/>
      <c r="F77" s="166"/>
      <c r="G77" s="166">
        <f>-C77+E77+F77</f>
        <v>0</v>
      </c>
      <c r="H77" s="171"/>
      <c r="I77" s="168"/>
      <c r="J77" s="172"/>
    </row>
    <row r="78" spans="1:10">
      <c r="B78" s="3" t="s">
        <v>389</v>
      </c>
      <c r="C78" s="166">
        <f>TB!K146</f>
        <v>6000</v>
      </c>
      <c r="D78" s="166"/>
      <c r="E78" s="166"/>
      <c r="F78" s="166"/>
      <c r="G78" s="166">
        <f>-C78+E78+F78</f>
        <v>-6000</v>
      </c>
      <c r="H78" s="171"/>
      <c r="I78" s="168"/>
      <c r="J78" s="172"/>
    </row>
    <row r="79" spans="1:10">
      <c r="B79" s="3" t="s">
        <v>283</v>
      </c>
      <c r="C79" s="166">
        <f>TB!K123</f>
        <v>-6000</v>
      </c>
      <c r="D79" s="166"/>
      <c r="E79" s="166">
        <f>TB!M123</f>
        <v>0</v>
      </c>
      <c r="F79" s="166"/>
      <c r="G79" s="166">
        <f>-C79+E79+F79</f>
        <v>6000</v>
      </c>
      <c r="H79" s="167">
        <f>SUM(G76:G79)</f>
        <v>0</v>
      </c>
      <c r="I79" s="168"/>
      <c r="J79" s="169"/>
    </row>
    <row r="80" spans="1:10">
      <c r="B80" s="3"/>
      <c r="C80" s="166"/>
      <c r="D80" s="166"/>
      <c r="E80" s="166"/>
      <c r="F80" s="166"/>
      <c r="G80" s="166"/>
      <c r="H80" s="171"/>
      <c r="I80" s="168"/>
      <c r="J80" s="172"/>
    </row>
    <row r="81" spans="1:10">
      <c r="A81" s="156" t="s">
        <v>560</v>
      </c>
      <c r="B81" s="3"/>
      <c r="C81" s="166"/>
      <c r="D81" s="166"/>
      <c r="E81" s="166"/>
      <c r="F81" s="166"/>
      <c r="G81" s="166"/>
      <c r="H81" s="171"/>
      <c r="I81" s="168"/>
      <c r="J81" s="172"/>
    </row>
    <row r="82" spans="1:10">
      <c r="B82" s="3" t="s">
        <v>297</v>
      </c>
      <c r="C82" s="166">
        <f>TB!K137</f>
        <v>0</v>
      </c>
      <c r="D82" s="166"/>
      <c r="E82" s="166"/>
      <c r="F82" s="166"/>
      <c r="G82" s="166">
        <f>-C82+E82+F82</f>
        <v>0</v>
      </c>
      <c r="H82" s="171"/>
      <c r="I82" s="168"/>
      <c r="J82" s="172"/>
    </row>
    <row r="83" spans="1:10">
      <c r="B83" s="170" t="s">
        <v>304</v>
      </c>
      <c r="C83" s="166">
        <f>TB!K144</f>
        <v>0</v>
      </c>
      <c r="D83" s="166"/>
      <c r="E83" s="166"/>
      <c r="F83" s="166"/>
      <c r="G83" s="166">
        <f>-C83+E83+F83</f>
        <v>0</v>
      </c>
      <c r="H83" s="171"/>
      <c r="I83" s="168"/>
      <c r="J83" s="172"/>
    </row>
    <row r="84" spans="1:10">
      <c r="B84" s="170" t="s">
        <v>307</v>
      </c>
      <c r="C84" s="166">
        <f>TB!K147</f>
        <v>0</v>
      </c>
      <c r="D84" s="166"/>
      <c r="E84" s="166"/>
      <c r="F84" s="166"/>
      <c r="G84" s="166">
        <f>-C84+E84+F84</f>
        <v>0</v>
      </c>
      <c r="H84" s="167">
        <f>SUM(G81:G84)</f>
        <v>0</v>
      </c>
      <c r="I84" s="168"/>
      <c r="J84" s="169"/>
    </row>
    <row r="85" spans="1:10">
      <c r="B85" s="3"/>
      <c r="C85" s="166"/>
      <c r="D85" s="166"/>
      <c r="E85" s="166"/>
      <c r="F85" s="166"/>
      <c r="G85" s="166"/>
      <c r="H85" s="171"/>
      <c r="I85" s="168"/>
      <c r="J85" s="172"/>
    </row>
    <row r="86" spans="1:10">
      <c r="A86" s="156" t="s">
        <v>561</v>
      </c>
      <c r="B86" s="3"/>
      <c r="C86" s="166"/>
      <c r="D86" s="166"/>
      <c r="E86" s="166"/>
      <c r="F86" s="166"/>
      <c r="G86" s="166"/>
      <c r="H86" s="171"/>
      <c r="I86" s="168"/>
      <c r="J86" s="172"/>
    </row>
    <row r="87" spans="1:10">
      <c r="B87" s="3" t="s">
        <v>230</v>
      </c>
      <c r="C87" s="166">
        <f>TB!K75</f>
        <v>0</v>
      </c>
      <c r="D87" s="166"/>
      <c r="E87" s="166"/>
      <c r="F87" s="166"/>
      <c r="G87" s="166">
        <f>-C87+E87+F87</f>
        <v>0</v>
      </c>
      <c r="H87" s="167">
        <f>G87</f>
        <v>0</v>
      </c>
      <c r="I87" s="168"/>
      <c r="J87" s="169"/>
    </row>
    <row r="88" spans="1:10">
      <c r="B88" s="3"/>
      <c r="C88" s="166"/>
      <c r="D88" s="166"/>
      <c r="E88" s="166"/>
      <c r="F88" s="166"/>
      <c r="G88" s="166"/>
      <c r="H88" s="171"/>
      <c r="I88" s="168"/>
      <c r="J88" s="172"/>
    </row>
    <row r="89" spans="1:10">
      <c r="A89" s="156" t="s">
        <v>562</v>
      </c>
      <c r="B89" s="3"/>
      <c r="C89" s="166"/>
      <c r="D89" s="166"/>
      <c r="E89" s="166"/>
      <c r="F89" s="166"/>
      <c r="G89" s="166"/>
      <c r="H89" s="171"/>
      <c r="I89" s="168"/>
      <c r="J89" s="172"/>
    </row>
    <row r="90" spans="1:10">
      <c r="B90" s="3" t="s">
        <v>236</v>
      </c>
      <c r="C90" s="166">
        <f>TB!K81</f>
        <v>0</v>
      </c>
      <c r="D90" s="166"/>
      <c r="E90" s="166"/>
      <c r="F90" s="166"/>
      <c r="G90" s="166">
        <f>-C90+E90+F90</f>
        <v>0</v>
      </c>
      <c r="H90" s="171"/>
      <c r="I90" s="168"/>
      <c r="J90" s="172"/>
    </row>
    <row r="91" spans="1:10">
      <c r="B91" s="3" t="s">
        <v>244</v>
      </c>
      <c r="C91" s="166">
        <f>TB!K89</f>
        <v>0</v>
      </c>
      <c r="D91" s="166"/>
      <c r="E91" s="166"/>
      <c r="F91" s="166"/>
      <c r="G91" s="166">
        <f>-C91+E91+F91</f>
        <v>0</v>
      </c>
      <c r="H91" s="171"/>
      <c r="I91" s="168"/>
      <c r="J91" s="172"/>
    </row>
    <row r="92" spans="1:10">
      <c r="B92" s="3" t="s">
        <v>250</v>
      </c>
      <c r="C92" s="166">
        <f>TB!K95</f>
        <v>0</v>
      </c>
      <c r="D92" s="166"/>
      <c r="E92" s="166"/>
      <c r="F92" s="166"/>
      <c r="G92" s="166">
        <f>-C92+E92+F92</f>
        <v>0</v>
      </c>
      <c r="H92" s="171"/>
      <c r="I92" s="168"/>
      <c r="J92" s="172"/>
    </row>
    <row r="93" spans="1:10">
      <c r="B93" s="3" t="s">
        <v>535</v>
      </c>
      <c r="C93" s="166"/>
      <c r="D93" s="166"/>
      <c r="E93" s="166"/>
      <c r="F93" s="166">
        <f>Data!G114</f>
        <v>0</v>
      </c>
      <c r="G93" s="166">
        <f>-C93+E93+F93</f>
        <v>0</v>
      </c>
      <c r="H93" s="167">
        <f>SUM(G89:G93)</f>
        <v>0</v>
      </c>
      <c r="I93" s="168"/>
      <c r="J93" s="169"/>
    </row>
    <row r="94" spans="1:10">
      <c r="B94" s="3"/>
      <c r="C94" s="166"/>
      <c r="D94" s="166"/>
      <c r="E94" s="166"/>
      <c r="F94" s="166"/>
      <c r="G94" s="166"/>
      <c r="H94" s="171"/>
      <c r="I94" s="168"/>
      <c r="J94" s="172"/>
    </row>
    <row r="95" spans="1:10">
      <c r="A95" s="156" t="s">
        <v>563</v>
      </c>
      <c r="B95" s="3"/>
      <c r="C95" s="166"/>
      <c r="D95" s="166"/>
      <c r="E95" s="166"/>
      <c r="F95" s="166"/>
      <c r="G95" s="166"/>
      <c r="H95" s="171"/>
      <c r="I95" s="168"/>
      <c r="J95" s="172"/>
    </row>
    <row r="96" spans="1:10">
      <c r="B96" s="3" t="s">
        <v>256</v>
      </c>
      <c r="C96" s="166">
        <f>TB!K101</f>
        <v>0</v>
      </c>
      <c r="D96" s="166"/>
      <c r="E96" s="166"/>
      <c r="F96" s="166"/>
      <c r="G96" s="166">
        <f>-C96+E96+F96</f>
        <v>0</v>
      </c>
      <c r="H96" s="171"/>
      <c r="I96" s="168"/>
      <c r="J96" s="172"/>
    </row>
    <row r="97" spans="1:10">
      <c r="B97" s="3" t="s">
        <v>259</v>
      </c>
      <c r="C97" s="166">
        <f>TB!K104</f>
        <v>0</v>
      </c>
      <c r="D97" s="166"/>
      <c r="E97" s="166"/>
      <c r="F97" s="166"/>
      <c r="G97" s="166">
        <f>-C97+E97+F97</f>
        <v>0</v>
      </c>
      <c r="H97" s="171"/>
      <c r="I97" s="168"/>
      <c r="J97" s="172"/>
    </row>
    <row r="98" spans="1:10">
      <c r="B98" s="3" t="s">
        <v>262</v>
      </c>
      <c r="C98" s="166">
        <f>TB!K107</f>
        <v>0</v>
      </c>
      <c r="D98" s="166"/>
      <c r="E98" s="166"/>
      <c r="F98" s="166"/>
      <c r="G98" s="166">
        <f>-C98+E98+F98</f>
        <v>0</v>
      </c>
      <c r="H98" s="171"/>
      <c r="I98" s="168"/>
      <c r="J98" s="172"/>
    </row>
    <row r="99" spans="1:10">
      <c r="B99" s="3" t="s">
        <v>537</v>
      </c>
      <c r="C99" s="166"/>
      <c r="D99" s="166"/>
      <c r="E99" s="166"/>
      <c r="F99" s="166">
        <f>-F62</f>
        <v>0</v>
      </c>
      <c r="G99" s="166">
        <f>-C99+E99+F99</f>
        <v>0</v>
      </c>
      <c r="H99" s="167">
        <f>SUM(G95:G99)</f>
        <v>0</v>
      </c>
      <c r="I99" s="168"/>
      <c r="J99" s="169"/>
    </row>
    <row r="100" spans="1:10">
      <c r="B100" s="3"/>
      <c r="C100" s="166"/>
      <c r="D100" s="166"/>
      <c r="E100" s="166"/>
      <c r="F100" s="166"/>
      <c r="G100" s="166"/>
      <c r="H100" s="171"/>
      <c r="I100" s="168"/>
      <c r="J100" s="172"/>
    </row>
    <row r="101" spans="1:10">
      <c r="A101" s="156" t="s">
        <v>564</v>
      </c>
      <c r="B101" s="3"/>
      <c r="C101" s="166"/>
      <c r="D101" s="166"/>
      <c r="E101" s="166"/>
      <c r="F101" s="166"/>
      <c r="G101" s="166"/>
      <c r="H101" s="171"/>
      <c r="I101" s="168"/>
      <c r="J101" s="172"/>
    </row>
    <row r="102" spans="1:10">
      <c r="B102" s="199" t="s">
        <v>285</v>
      </c>
      <c r="C102" s="166">
        <f>TB!K125</f>
        <v>0</v>
      </c>
      <c r="D102" s="166"/>
      <c r="E102" s="166">
        <f>TB!M125</f>
        <v>0</v>
      </c>
      <c r="F102" s="166"/>
      <c r="G102" s="166">
        <f>-C102+E102+F102</f>
        <v>0</v>
      </c>
      <c r="H102" s="171"/>
      <c r="I102" s="168"/>
      <c r="J102" s="172"/>
    </row>
    <row r="103" spans="1:10">
      <c r="B103" s="199" t="s">
        <v>291</v>
      </c>
      <c r="C103" s="166">
        <f>TB!K131</f>
        <v>0</v>
      </c>
      <c r="D103" s="166"/>
      <c r="E103" s="166">
        <f>TB!M131</f>
        <v>0</v>
      </c>
      <c r="F103" s="166"/>
      <c r="G103" s="166">
        <f>-C103+E103+F103</f>
        <v>0</v>
      </c>
      <c r="H103" s="171"/>
      <c r="I103" s="168"/>
      <c r="J103" s="172"/>
    </row>
    <row r="104" spans="1:10">
      <c r="B104" s="3" t="s">
        <v>272</v>
      </c>
      <c r="C104" s="166">
        <f>TB!K117</f>
        <v>0</v>
      </c>
      <c r="D104" s="166"/>
      <c r="E104" s="166">
        <f>TB!M117</f>
        <v>0</v>
      </c>
      <c r="F104" s="166"/>
      <c r="G104" s="166">
        <f t="shared" ref="G104:G110" si="3">-C104+E104+F104</f>
        <v>0</v>
      </c>
      <c r="H104" s="171"/>
      <c r="I104" s="168"/>
      <c r="J104" s="172"/>
    </row>
    <row r="105" spans="1:10">
      <c r="B105" s="3" t="s">
        <v>287</v>
      </c>
      <c r="C105" s="166">
        <f>TB!K127</f>
        <v>0</v>
      </c>
      <c r="D105" s="166"/>
      <c r="E105" s="166">
        <f>TB!M127</f>
        <v>0</v>
      </c>
      <c r="F105" s="166"/>
      <c r="G105" s="166">
        <f t="shared" si="3"/>
        <v>0</v>
      </c>
      <c r="H105" s="171"/>
      <c r="I105" s="168"/>
      <c r="J105" s="172"/>
    </row>
    <row r="106" spans="1:10">
      <c r="B106" s="3" t="s">
        <v>565</v>
      </c>
      <c r="C106" s="166"/>
      <c r="D106" s="166"/>
      <c r="E106" s="166"/>
      <c r="F106" s="166">
        <f>-F38</f>
        <v>0</v>
      </c>
      <c r="G106" s="166">
        <f t="shared" si="3"/>
        <v>0</v>
      </c>
      <c r="H106" s="171"/>
      <c r="I106" s="168"/>
      <c r="J106" s="172"/>
    </row>
    <row r="107" spans="1:10">
      <c r="B107" s="3" t="s">
        <v>273</v>
      </c>
      <c r="C107" s="166">
        <f>TB!K118</f>
        <v>0</v>
      </c>
      <c r="D107" s="166"/>
      <c r="E107" s="166">
        <f>TB!M118</f>
        <v>0</v>
      </c>
      <c r="F107" s="166"/>
      <c r="G107" s="166">
        <f t="shared" si="3"/>
        <v>0</v>
      </c>
      <c r="H107" s="171"/>
      <c r="I107" s="168"/>
      <c r="J107" s="172"/>
    </row>
    <row r="108" spans="1:10">
      <c r="B108" s="3" t="s">
        <v>288</v>
      </c>
      <c r="C108" s="166">
        <f>TB!K128</f>
        <v>0</v>
      </c>
      <c r="D108" s="166"/>
      <c r="E108" s="166">
        <f>TB!M128</f>
        <v>0</v>
      </c>
      <c r="F108" s="166"/>
      <c r="G108" s="166">
        <f t="shared" si="3"/>
        <v>0</v>
      </c>
      <c r="H108" s="171"/>
      <c r="I108" s="168"/>
      <c r="J108" s="172"/>
    </row>
    <row r="109" spans="1:10">
      <c r="B109" s="3" t="s">
        <v>566</v>
      </c>
      <c r="C109" s="166"/>
      <c r="D109" s="166"/>
      <c r="E109" s="166"/>
      <c r="F109" s="166">
        <f>-F93</f>
        <v>0</v>
      </c>
      <c r="G109" s="166">
        <f t="shared" si="3"/>
        <v>0</v>
      </c>
      <c r="H109" s="171"/>
      <c r="I109" s="168"/>
      <c r="J109" s="172"/>
    </row>
    <row r="110" spans="1:10">
      <c r="B110" s="3" t="s">
        <v>567</v>
      </c>
      <c r="C110" s="166"/>
      <c r="D110" s="166"/>
      <c r="E110" s="166"/>
      <c r="F110" s="166">
        <f>Data!G115</f>
        <v>0</v>
      </c>
      <c r="G110" s="166">
        <f t="shared" si="3"/>
        <v>0</v>
      </c>
      <c r="H110" s="167">
        <f>SUM(G101:G110)</f>
        <v>0</v>
      </c>
      <c r="I110" s="168"/>
      <c r="J110" s="169"/>
    </row>
    <row r="111" spans="1:10" customFormat="1">
      <c r="J111" s="140"/>
    </row>
    <row r="112" spans="1:10">
      <c r="A112" s="156" t="s">
        <v>568</v>
      </c>
      <c r="B112" s="3"/>
      <c r="C112" s="166"/>
      <c r="D112" s="166"/>
      <c r="E112" s="166"/>
      <c r="F112" s="166"/>
      <c r="G112" s="166"/>
      <c r="H112" s="171"/>
      <c r="I112" s="168"/>
      <c r="J112" s="172"/>
    </row>
    <row r="113" spans="1:10">
      <c r="B113" s="3" t="s">
        <v>428</v>
      </c>
      <c r="C113" s="166">
        <f>TB!K115</f>
        <v>20850</v>
      </c>
      <c r="D113" s="166"/>
      <c r="E113" s="166">
        <f>TB!M115</f>
        <v>1550</v>
      </c>
      <c r="F113" s="166"/>
      <c r="G113" s="166">
        <f>-C113+E113+F113</f>
        <v>-19300</v>
      </c>
      <c r="H113" s="171"/>
      <c r="I113" s="168"/>
      <c r="J113" s="172"/>
    </row>
    <row r="114" spans="1:10">
      <c r="B114" s="3" t="s">
        <v>430</v>
      </c>
      <c r="C114" s="166">
        <f>TB!K116</f>
        <v>0</v>
      </c>
      <c r="D114" s="166"/>
      <c r="E114" s="166">
        <f>TB!M116</f>
        <v>0</v>
      </c>
      <c r="F114" s="166"/>
      <c r="G114" s="166">
        <f>-C114+E114+F114</f>
        <v>0</v>
      </c>
      <c r="H114" s="167">
        <f>SUM(G112:G114)</f>
        <v>-19300</v>
      </c>
      <c r="I114" s="168"/>
      <c r="J114" s="169"/>
    </row>
    <row r="115" spans="1:10">
      <c r="B115" s="3"/>
      <c r="C115" s="166"/>
      <c r="D115" s="166"/>
      <c r="E115" s="166"/>
      <c r="F115" s="166"/>
      <c r="G115" s="166"/>
      <c r="H115" s="171"/>
      <c r="I115" s="168"/>
      <c r="J115" s="172"/>
    </row>
    <row r="116" spans="1:10">
      <c r="A116" s="156" t="s">
        <v>569</v>
      </c>
      <c r="B116" s="170"/>
      <c r="C116" s="166"/>
      <c r="D116" s="166"/>
      <c r="E116" s="166"/>
      <c r="F116" s="166"/>
      <c r="G116" s="166"/>
      <c r="H116" s="171"/>
      <c r="I116" s="168"/>
      <c r="J116" s="172"/>
    </row>
    <row r="117" spans="1:10">
      <c r="B117" s="170" t="s">
        <v>237</v>
      </c>
      <c r="C117" s="166">
        <f>TB!K82</f>
        <v>0</v>
      </c>
      <c r="D117" s="166"/>
      <c r="E117" s="166"/>
      <c r="F117" s="166"/>
      <c r="G117" s="166">
        <f>-C117+E117+F117</f>
        <v>0</v>
      </c>
      <c r="H117" s="171"/>
      <c r="I117" s="168"/>
      <c r="J117" s="172"/>
    </row>
    <row r="118" spans="1:10">
      <c r="B118" s="170" t="s">
        <v>241</v>
      </c>
      <c r="C118" s="166">
        <f>TB!K86</f>
        <v>0</v>
      </c>
      <c r="D118" s="166"/>
      <c r="E118" s="166"/>
      <c r="F118" s="166"/>
      <c r="G118" s="166">
        <f>-C118+E118+F118</f>
        <v>0</v>
      </c>
      <c r="H118" s="171"/>
      <c r="I118" s="168"/>
      <c r="J118" s="172"/>
    </row>
    <row r="119" spans="1:10">
      <c r="B119" s="170" t="s">
        <v>302</v>
      </c>
      <c r="C119" s="166">
        <f>TB!K142</f>
        <v>0</v>
      </c>
      <c r="D119" s="166"/>
      <c r="E119" s="166"/>
      <c r="F119" s="166"/>
      <c r="G119" s="166">
        <f>-C119+E119+F119</f>
        <v>0</v>
      </c>
      <c r="H119" s="167">
        <f>SUM(G116:G119)</f>
        <v>0</v>
      </c>
      <c r="I119" s="168"/>
      <c r="J119" s="169"/>
    </row>
    <row r="120" spans="1:10">
      <c r="B120" s="170"/>
      <c r="C120" s="166"/>
      <c r="D120" s="166"/>
      <c r="E120" s="166"/>
      <c r="F120" s="166"/>
      <c r="G120" s="166"/>
      <c r="H120" s="171"/>
      <c r="I120" s="168"/>
      <c r="J120" s="172"/>
    </row>
    <row r="121" spans="1:10">
      <c r="A121" s="156" t="s">
        <v>573</v>
      </c>
      <c r="B121" s="170"/>
      <c r="C121" s="166"/>
      <c r="D121" s="166"/>
      <c r="E121" s="166"/>
      <c r="F121" s="166"/>
      <c r="G121" s="166"/>
      <c r="H121" s="171"/>
      <c r="I121" s="168"/>
      <c r="J121" s="172"/>
    </row>
    <row r="122" spans="1:10">
      <c r="B122" s="170" t="s">
        <v>229</v>
      </c>
      <c r="C122" s="166">
        <f>TB!K74</f>
        <v>0</v>
      </c>
      <c r="D122" s="166"/>
      <c r="E122" s="166" t="e">
        <f>#REF!</f>
        <v>#REF!</v>
      </c>
      <c r="F122" s="166"/>
      <c r="G122" s="166" t="e">
        <f t="shared" ref="G122:G137" si="4">-C122+E122+F122</f>
        <v>#REF!</v>
      </c>
      <c r="H122" s="171"/>
      <c r="I122" s="168"/>
      <c r="J122" s="172"/>
    </row>
    <row r="123" spans="1:10">
      <c r="B123" s="170" t="s">
        <v>232</v>
      </c>
      <c r="C123" s="166">
        <f>TB!K77</f>
        <v>0</v>
      </c>
      <c r="D123" s="166"/>
      <c r="E123" s="166" t="e">
        <f>-#REF!</f>
        <v>#REF!</v>
      </c>
      <c r="F123" s="166"/>
      <c r="G123" s="166" t="e">
        <f t="shared" si="4"/>
        <v>#REF!</v>
      </c>
      <c r="H123" s="171"/>
      <c r="I123" s="168"/>
      <c r="J123" s="172"/>
    </row>
    <row r="124" spans="1:10">
      <c r="B124" s="170" t="s">
        <v>235</v>
      </c>
      <c r="C124" s="166">
        <f>TB!K80</f>
        <v>0</v>
      </c>
      <c r="D124" s="166"/>
      <c r="E124" s="166" t="e">
        <f>#REF!</f>
        <v>#REF!</v>
      </c>
      <c r="F124" s="166"/>
      <c r="G124" s="166" t="e">
        <f t="shared" si="4"/>
        <v>#REF!</v>
      </c>
      <c r="H124" s="171"/>
      <c r="I124" s="168"/>
      <c r="J124" s="172"/>
    </row>
    <row r="125" spans="1:10">
      <c r="B125" s="170" t="s">
        <v>239</v>
      </c>
      <c r="C125" s="166">
        <f>TB!K84</f>
        <v>0</v>
      </c>
      <c r="D125" s="166"/>
      <c r="E125" s="166" t="e">
        <f>-#REF!</f>
        <v>#REF!</v>
      </c>
      <c r="F125" s="166"/>
      <c r="G125" s="166" t="e">
        <f t="shared" si="4"/>
        <v>#REF!</v>
      </c>
      <c r="H125" s="171"/>
      <c r="I125" s="168"/>
      <c r="J125" s="172"/>
    </row>
    <row r="126" spans="1:10">
      <c r="B126" s="170" t="s">
        <v>243</v>
      </c>
      <c r="C126" s="166">
        <f>TB!K88</f>
        <v>5000</v>
      </c>
      <c r="D126" s="166"/>
      <c r="E126" s="166" t="e">
        <f>#REF!</f>
        <v>#REF!</v>
      </c>
      <c r="F126" s="166"/>
      <c r="G126" s="166" t="e">
        <f t="shared" si="4"/>
        <v>#REF!</v>
      </c>
      <c r="H126" s="171"/>
      <c r="I126" s="168"/>
      <c r="J126" s="172"/>
    </row>
    <row r="127" spans="1:10">
      <c r="B127" s="170" t="s">
        <v>246</v>
      </c>
      <c r="C127" s="166">
        <f>TB!K91</f>
        <v>-3000</v>
      </c>
      <c r="D127" s="166"/>
      <c r="E127" s="166" t="e">
        <f>-#REF!</f>
        <v>#REF!</v>
      </c>
      <c r="F127" s="166"/>
      <c r="G127" s="166" t="e">
        <f t="shared" si="4"/>
        <v>#REF!</v>
      </c>
      <c r="H127" s="171"/>
      <c r="I127" s="168"/>
      <c r="J127" s="172"/>
    </row>
    <row r="128" spans="1:10">
      <c r="B128" s="170" t="s">
        <v>249</v>
      </c>
      <c r="C128" s="166">
        <f>TB!K94</f>
        <v>0</v>
      </c>
      <c r="D128" s="166"/>
      <c r="E128" s="166" t="e">
        <f>#REF!</f>
        <v>#REF!</v>
      </c>
      <c r="F128" s="166"/>
      <c r="G128" s="166" t="e">
        <f t="shared" si="4"/>
        <v>#REF!</v>
      </c>
      <c r="H128" s="171"/>
      <c r="I128" s="168"/>
      <c r="J128" s="172"/>
    </row>
    <row r="129" spans="2:10">
      <c r="B129" s="170" t="s">
        <v>252</v>
      </c>
      <c r="C129" s="166">
        <f>TB!K97</f>
        <v>0</v>
      </c>
      <c r="D129" s="166"/>
      <c r="E129" s="166" t="e">
        <f>-#REF!</f>
        <v>#REF!</v>
      </c>
      <c r="F129" s="166"/>
      <c r="G129" s="166" t="e">
        <f t="shared" si="4"/>
        <v>#REF!</v>
      </c>
      <c r="H129" s="171"/>
      <c r="I129" s="168"/>
      <c r="J129" s="172"/>
    </row>
    <row r="130" spans="2:10">
      <c r="B130" s="170" t="s">
        <v>255</v>
      </c>
      <c r="C130" s="166">
        <f>TB!K100</f>
        <v>0</v>
      </c>
      <c r="D130" s="166"/>
      <c r="E130" s="166" t="e">
        <f>#REF!</f>
        <v>#REF!</v>
      </c>
      <c r="F130" s="166"/>
      <c r="G130" s="166" t="e">
        <f t="shared" si="4"/>
        <v>#REF!</v>
      </c>
      <c r="H130" s="171"/>
      <c r="I130" s="168"/>
      <c r="J130" s="172"/>
    </row>
    <row r="131" spans="2:10">
      <c r="B131" s="170" t="s">
        <v>576</v>
      </c>
      <c r="C131" s="166">
        <f>TB!K103 +TB!K106</f>
        <v>0</v>
      </c>
      <c r="D131" s="166"/>
      <c r="E131" s="166" t="e">
        <f>#REF!</f>
        <v>#REF!</v>
      </c>
      <c r="F131" s="166"/>
      <c r="G131" s="166" t="e">
        <f t="shared" si="4"/>
        <v>#REF!</v>
      </c>
      <c r="H131" s="171"/>
      <c r="I131" s="168"/>
      <c r="J131" s="172"/>
    </row>
    <row r="132" spans="2:10">
      <c r="B132" s="3" t="s">
        <v>293</v>
      </c>
      <c r="C132" s="166">
        <f>TB!K133</f>
        <v>0</v>
      </c>
      <c r="D132" s="166"/>
      <c r="E132" s="166" t="e">
        <f>-Notes!#REF!</f>
        <v>#REF!</v>
      </c>
      <c r="F132" s="166"/>
      <c r="G132" s="166" t="e">
        <f t="shared" si="4"/>
        <v>#REF!</v>
      </c>
      <c r="H132" s="171"/>
      <c r="I132" s="168"/>
      <c r="J132" s="172"/>
    </row>
    <row r="133" spans="2:10">
      <c r="B133" s="170" t="s">
        <v>295</v>
      </c>
      <c r="C133" s="166">
        <f>TB!K135</f>
        <v>100</v>
      </c>
      <c r="D133" s="166"/>
      <c r="E133" s="166" t="e">
        <f>-Notes!#REF!</f>
        <v>#REF!</v>
      </c>
      <c r="F133" s="166"/>
      <c r="G133" s="166" t="e">
        <f t="shared" si="4"/>
        <v>#REF!</v>
      </c>
      <c r="H133" s="171"/>
      <c r="I133" s="168"/>
      <c r="J133" s="172"/>
    </row>
    <row r="134" spans="2:10">
      <c r="B134" s="170" t="s">
        <v>298</v>
      </c>
      <c r="C134" s="166">
        <f>TB!K138</f>
        <v>0</v>
      </c>
      <c r="D134" s="166"/>
      <c r="E134" s="166">
        <f>-BS!H35</f>
        <v>0</v>
      </c>
      <c r="F134" s="166"/>
      <c r="G134" s="166">
        <f t="shared" si="4"/>
        <v>0</v>
      </c>
      <c r="H134" s="171"/>
      <c r="I134" s="168"/>
      <c r="J134" s="172"/>
    </row>
    <row r="135" spans="2:10">
      <c r="B135" s="170" t="s">
        <v>301</v>
      </c>
      <c r="C135" s="166">
        <f>TB!K141</f>
        <v>0</v>
      </c>
      <c r="D135" s="166"/>
      <c r="E135" s="166">
        <f>-BS!H36</f>
        <v>0</v>
      </c>
      <c r="F135" s="166"/>
      <c r="G135" s="166">
        <f t="shared" si="4"/>
        <v>0</v>
      </c>
      <c r="H135" s="171"/>
      <c r="I135" s="168"/>
      <c r="J135" s="172"/>
    </row>
    <row r="136" spans="2:10">
      <c r="B136" s="170" t="s">
        <v>303</v>
      </c>
      <c r="C136" s="166">
        <f>TB!K143</f>
        <v>0</v>
      </c>
      <c r="D136" s="166"/>
      <c r="E136" s="166">
        <f>-BS!H37</f>
        <v>0</v>
      </c>
      <c r="F136" s="166"/>
      <c r="G136" s="166">
        <f t="shared" si="4"/>
        <v>0</v>
      </c>
      <c r="H136" s="171"/>
      <c r="I136" s="168"/>
      <c r="J136" s="172"/>
    </row>
    <row r="137" spans="2:10">
      <c r="B137" s="170" t="s">
        <v>305</v>
      </c>
      <c r="C137" s="166">
        <f>TB!K145</f>
        <v>-3650</v>
      </c>
      <c r="D137" s="166"/>
      <c r="E137" s="166">
        <f>-BS!H38</f>
        <v>0</v>
      </c>
      <c r="F137" s="166"/>
      <c r="G137" s="166">
        <f t="shared" si="4"/>
        <v>3650</v>
      </c>
      <c r="H137" s="167" t="e">
        <f>SUM(G121:G137)</f>
        <v>#REF!</v>
      </c>
      <c r="I137" s="168"/>
      <c r="J137" s="169"/>
    </row>
    <row r="138" spans="2:10">
      <c r="B138" s="3"/>
      <c r="C138" s="166"/>
      <c r="D138" s="166"/>
      <c r="E138" s="166"/>
      <c r="F138" s="166"/>
      <c r="G138" s="166"/>
      <c r="H138" s="171"/>
      <c r="I138" s="168"/>
      <c r="J138" s="172"/>
    </row>
    <row r="139" spans="2:10">
      <c r="B139" s="170"/>
    </row>
    <row r="140" spans="2:10" s="156" customFormat="1">
      <c r="B140" s="156" t="s">
        <v>577</v>
      </c>
      <c r="C140" s="177">
        <f>SUM(C5:C139)</f>
        <v>-3100</v>
      </c>
      <c r="D140" s="178"/>
      <c r="E140" s="178" t="e">
        <f>SUM(E5:E139)</f>
        <v>#REF!</v>
      </c>
      <c r="F140" s="178">
        <f>SUM(F5:F139)</f>
        <v>0</v>
      </c>
      <c r="G140" s="178" t="e">
        <f>SUM(G5:G139)</f>
        <v>#REF!</v>
      </c>
      <c r="H140" s="179" t="e">
        <f>SUM(H5:H139)</f>
        <v>#REF!</v>
      </c>
      <c r="I140" s="172"/>
      <c r="J140" s="169">
        <f>SUM(J5:J139)</f>
        <v>0</v>
      </c>
    </row>
  </sheetData>
  <phoneticPr fontId="17" type="noConversion"/>
  <pageMargins left="0.78740157480314965" right="0.78740157480314965" top="0.78740157480314965" bottom="0.78740157480314965" header="0.51181102362204722" footer="0.51181102362204722"/>
  <pageSetup paperSize="9" orientation="landscape" blackAndWhite="1" r:id="rId1"/>
  <headerFooter alignWithMargins="0">
    <oddFooter>&amp;C&amp;A   &amp;F   &amp;P   &amp;D</oddFooter>
  </headerFooter>
</worksheet>
</file>

<file path=xl/worksheets/sheet19.xml><?xml version="1.0" encoding="utf-8"?>
<worksheet xmlns="http://schemas.openxmlformats.org/spreadsheetml/2006/main" xmlns:r="http://schemas.openxmlformats.org/officeDocument/2006/relationships">
  <sheetPr codeName="Sheet20"/>
  <dimension ref="A1:B51"/>
  <sheetViews>
    <sheetView workbookViewId="0">
      <selection activeCell="A16" sqref="A16"/>
    </sheetView>
  </sheetViews>
  <sheetFormatPr defaultRowHeight="12.75"/>
  <cols>
    <col min="1" max="1" width="84.140625" style="85" customWidth="1"/>
    <col min="2" max="2" width="9.140625" style="123"/>
    <col min="3" max="16384" width="9.140625" style="84"/>
  </cols>
  <sheetData>
    <row r="1" spans="1:2" ht="14.25">
      <c r="A1" s="185" t="s">
        <v>578</v>
      </c>
    </row>
    <row r="2" spans="1:2" ht="14.25">
      <c r="A2" s="186" t="str">
        <f>Data!E10</f>
        <v>123456</v>
      </c>
    </row>
    <row r="16" spans="1:2" ht="18">
      <c r="A16" s="124" t="str">
        <f>Company_Name</f>
        <v>A Company Limited</v>
      </c>
      <c r="B16" s="84"/>
    </row>
    <row r="17" spans="1:2" ht="18">
      <c r="A17" s="124"/>
      <c r="B17" s="84"/>
    </row>
    <row r="18" spans="1:2" ht="18">
      <c r="A18" s="124" t="s">
        <v>281</v>
      </c>
      <c r="B18" s="84"/>
    </row>
    <row r="19" spans="1:2" ht="18">
      <c r="A19" s="124"/>
      <c r="B19" s="84"/>
    </row>
    <row r="20" spans="1:2" ht="18">
      <c r="A20" s="124" t="str">
        <f>CURRDATE</f>
        <v>31 December 2009</v>
      </c>
      <c r="B20" s="84"/>
    </row>
    <row r="30" spans="1:2">
      <c r="B30" s="84"/>
    </row>
    <row r="51" spans="1:2">
      <c r="A51" s="116"/>
      <c r="B51" s="84"/>
    </row>
  </sheetData>
  <phoneticPr fontId="17" type="noConversion"/>
  <pageMargins left="0.98425196850393704" right="0.98425196850393704" top="0.78740157480314965" bottom="0.98425196850393704" header="0.51181102362204722" footer="0.51181102362204722"/>
  <pageSetup paperSize="9" firstPageNumber="0"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K6"/>
  <sheetViews>
    <sheetView workbookViewId="0"/>
  </sheetViews>
  <sheetFormatPr defaultRowHeight="12.75"/>
  <cols>
    <col min="1" max="1" width="16" style="2" customWidth="1"/>
    <col min="2" max="2" width="19" customWidth="1"/>
    <col min="6" max="6" width="9.140625" style="2"/>
  </cols>
  <sheetData>
    <row r="1" spans="1:11" ht="18" customHeight="1">
      <c r="A1" s="8" t="s">
        <v>72</v>
      </c>
      <c r="B1" s="11"/>
      <c r="C1" s="12"/>
      <c r="D1" s="12"/>
      <c r="E1" s="12"/>
      <c r="F1" s="20"/>
    </row>
    <row r="2" spans="1:11">
      <c r="A2" s="9"/>
      <c r="B2" s="13"/>
      <c r="C2" s="14"/>
      <c r="D2" s="14"/>
      <c r="E2" s="14"/>
      <c r="F2" s="21"/>
      <c r="K2" s="17"/>
    </row>
    <row r="3" spans="1:11">
      <c r="A3" s="10"/>
      <c r="B3" s="15"/>
      <c r="C3" s="16"/>
      <c r="D3" s="16"/>
      <c r="E3" s="16"/>
      <c r="F3" s="22"/>
    </row>
    <row r="4" spans="1:11">
      <c r="A4" s="4"/>
      <c r="B4" s="5"/>
      <c r="C4" s="7"/>
      <c r="D4" s="4"/>
      <c r="E4" s="4"/>
      <c r="F4" s="4"/>
    </row>
    <row r="5" spans="1:11">
      <c r="C5" s="1"/>
    </row>
    <row r="6" spans="1:11">
      <c r="C6" s="1"/>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20.xml><?xml version="1.0" encoding="utf-8"?>
<worksheet xmlns="http://schemas.openxmlformats.org/spreadsheetml/2006/main" xmlns:r="http://schemas.openxmlformats.org/officeDocument/2006/relationships">
  <sheetPr codeName="Sheet21"/>
  <dimension ref="A1:B19"/>
  <sheetViews>
    <sheetView workbookViewId="0">
      <selection activeCell="A13" sqref="A13"/>
    </sheetView>
  </sheetViews>
  <sheetFormatPr defaultRowHeight="12.75"/>
  <cols>
    <col min="1" max="1" width="52.140625" customWidth="1"/>
  </cols>
  <sheetData>
    <row r="1" spans="1:2" ht="15">
      <c r="A1" s="39" t="str">
        <f>Company_Name</f>
        <v>A Company Limited</v>
      </c>
    </row>
    <row r="2" spans="1:2" ht="15">
      <c r="A2" s="39" t="s">
        <v>579</v>
      </c>
    </row>
    <row r="3" spans="1:2" ht="15">
      <c r="A3" s="86" t="s">
        <v>580</v>
      </c>
    </row>
    <row r="8" spans="1:2">
      <c r="B8" s="183" t="s">
        <v>581</v>
      </c>
    </row>
    <row r="10" spans="1:2" ht="19.5" hidden="1" customHeight="1">
      <c r="A10" t="s">
        <v>582</v>
      </c>
      <c r="B10">
        <v>1</v>
      </c>
    </row>
    <row r="11" spans="1:2" ht="19.5" customHeight="1">
      <c r="A11" t="str">
        <f>"Director" &amp; Apost &amp; " report"</f>
        <v>Directors' report</v>
      </c>
      <c r="B11">
        <v>2</v>
      </c>
    </row>
    <row r="12" spans="1:2" ht="19.5" hidden="1" customHeight="1">
      <c r="A12" t="str">
        <f>"Statement of director" &amp; Apost &amp; " responsibilities"</f>
        <v>Statement of directors' responsibilities</v>
      </c>
      <c r="B12">
        <v>3</v>
      </c>
    </row>
    <row r="13" spans="1:2" ht="19.5" hidden="1" customHeight="1">
      <c r="A13" t="str">
        <f>"Director" &amp; Apost &amp; " statement"</f>
        <v>Directors' statement</v>
      </c>
      <c r="B13">
        <v>3</v>
      </c>
    </row>
    <row r="14" spans="1:2" ht="19.5" hidden="1" customHeight="1">
      <c r="A14" t="s">
        <v>325</v>
      </c>
      <c r="B14">
        <v>4</v>
      </c>
    </row>
    <row r="15" spans="1:2" ht="19.5" customHeight="1">
      <c r="A15" t="s">
        <v>452</v>
      </c>
      <c r="B15">
        <v>5</v>
      </c>
    </row>
    <row r="16" spans="1:2" ht="19.5" hidden="1" customHeight="1">
      <c r="A16" t="s">
        <v>583</v>
      </c>
      <c r="B16">
        <v>6</v>
      </c>
    </row>
    <row r="17" spans="1:2" ht="19.5" customHeight="1">
      <c r="A17" t="s">
        <v>141</v>
      </c>
      <c r="B17">
        <v>6</v>
      </c>
    </row>
    <row r="18" spans="1:2" ht="19.5" hidden="1" customHeight="1">
      <c r="A18" t="s">
        <v>584</v>
      </c>
      <c r="B18">
        <v>7</v>
      </c>
    </row>
    <row r="19" spans="1:2" ht="19.5" customHeight="1">
      <c r="A19" t="s">
        <v>585</v>
      </c>
      <c r="B19">
        <v>7</v>
      </c>
    </row>
  </sheetData>
  <phoneticPr fontId="17" type="noConversion"/>
  <pageMargins left="0.98425196850393704" right="0.78740157480314965" top="0.78740157480314965" bottom="0.98425196850393704" header="0.51181102362204722" footer="0.51181102362204722"/>
  <pageSetup paperSize="9" firstPageNumber="0" orientation="portrait" useFirstPageNumber="1" r:id="rId1"/>
  <headerFooter alignWithMargins="0"/>
</worksheet>
</file>

<file path=xl/worksheets/sheet21.xml><?xml version="1.0" encoding="utf-8"?>
<worksheet xmlns="http://schemas.openxmlformats.org/spreadsheetml/2006/main" xmlns:r="http://schemas.openxmlformats.org/officeDocument/2006/relationships">
  <sheetPr codeName="Sheet22"/>
  <dimension ref="A1:A52"/>
  <sheetViews>
    <sheetView workbookViewId="0"/>
  </sheetViews>
  <sheetFormatPr defaultRowHeight="12.75"/>
  <cols>
    <col min="1" max="1" width="84.7109375" style="43" customWidth="1"/>
    <col min="2" max="16384" width="9.140625" style="38"/>
  </cols>
  <sheetData>
    <row r="1" spans="1:1" ht="15">
      <c r="A1" s="39" t="str">
        <f>Company_Name</f>
        <v>A Company Limited</v>
      </c>
    </row>
    <row r="2" spans="1:1" ht="15">
      <c r="A2" s="86" t="s">
        <v>586</v>
      </c>
    </row>
    <row r="3" spans="1:1" ht="28.5" customHeight="1"/>
    <row r="4" spans="1:1">
      <c r="A4" s="87" t="str">
        <f>IF(MoreThanOne,"Directors","Director")</f>
        <v>Directors</v>
      </c>
    </row>
    <row r="5" spans="1:1">
      <c r="A5" s="188">
        <f>Director!B12</f>
        <v>0</v>
      </c>
    </row>
    <row r="6" spans="1:1">
      <c r="A6" s="188">
        <f>Director!B13</f>
        <v>0</v>
      </c>
    </row>
    <row r="7" spans="1:1">
      <c r="A7" s="188">
        <f>Director!B14</f>
        <v>0</v>
      </c>
    </row>
    <row r="8" spans="1:1">
      <c r="A8" s="188">
        <f>Director!B15</f>
        <v>0</v>
      </c>
    </row>
    <row r="9" spans="1:1">
      <c r="A9" s="188">
        <f>Director!B16</f>
        <v>0</v>
      </c>
    </row>
    <row r="10" spans="1:1">
      <c r="A10" s="188">
        <f>Director!B17</f>
        <v>0</v>
      </c>
    </row>
    <row r="11" spans="1:1">
      <c r="A11" s="188">
        <f>Director!B18</f>
        <v>0</v>
      </c>
    </row>
    <row r="12" spans="1:1">
      <c r="A12" s="188">
        <f>Director!B19</f>
        <v>0</v>
      </c>
    </row>
    <row r="13" spans="1:1">
      <c r="A13" s="188">
        <f>Director!B20</f>
        <v>0</v>
      </c>
    </row>
    <row r="14" spans="1:1">
      <c r="A14" s="188"/>
    </row>
    <row r="15" spans="1:1">
      <c r="A15" s="87" t="s">
        <v>590</v>
      </c>
    </row>
    <row r="22" spans="1:1">
      <c r="A22" s="87" t="s">
        <v>324</v>
      </c>
    </row>
    <row r="23" spans="1:1">
      <c r="A23" s="188">
        <f>Auditors_Name</f>
        <v>0</v>
      </c>
    </row>
    <row r="24" spans="1:1">
      <c r="A24" s="188">
        <f>Data!E33</f>
        <v>0</v>
      </c>
    </row>
    <row r="25" spans="1:1">
      <c r="A25" s="188">
        <f>Data!E34</f>
        <v>0</v>
      </c>
    </row>
    <row r="26" spans="1:1">
      <c r="A26" s="188">
        <f>Data!E35</f>
        <v>0</v>
      </c>
    </row>
    <row r="27" spans="1:1">
      <c r="A27" s="188">
        <f>Data!E36</f>
        <v>0</v>
      </c>
    </row>
    <row r="28" spans="1:1">
      <c r="A28" s="188">
        <f>Data!E37</f>
        <v>0</v>
      </c>
    </row>
    <row r="30" spans="1:1">
      <c r="A30" s="87" t="s">
        <v>591</v>
      </c>
    </row>
    <row r="37" spans="1:1">
      <c r="A37" s="87" t="s">
        <v>592</v>
      </c>
    </row>
    <row r="44" spans="1:1">
      <c r="A44" s="87" t="s">
        <v>593</v>
      </c>
    </row>
    <row r="51" spans="1:1">
      <c r="A51" s="87" t="s">
        <v>578</v>
      </c>
    </row>
    <row r="52" spans="1:1">
      <c r="A52" s="184" t="str">
        <f>Data!E10</f>
        <v>123456</v>
      </c>
    </row>
  </sheetData>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2.xml><?xml version="1.0" encoding="utf-8"?>
<worksheet xmlns="http://schemas.openxmlformats.org/spreadsheetml/2006/main" xmlns:r="http://schemas.openxmlformats.org/officeDocument/2006/relationships">
  <sheetPr codeName="Sheet23"/>
  <dimension ref="A1:I90"/>
  <sheetViews>
    <sheetView workbookViewId="0"/>
  </sheetViews>
  <sheetFormatPr defaultRowHeight="14.25"/>
  <cols>
    <col min="1" max="1" width="3.28515625" style="46" customWidth="1"/>
    <col min="2" max="2" width="15.42578125" style="46" customWidth="1"/>
    <col min="3" max="3" width="9.140625" style="57"/>
    <col min="4" max="4" width="9.140625" style="46"/>
    <col min="5" max="8" width="10.85546875" style="46" customWidth="1"/>
    <col min="9" max="9" width="1.140625" style="46" customWidth="1"/>
    <col min="10" max="16384" width="9.140625" style="46"/>
  </cols>
  <sheetData>
    <row r="1" spans="1:9" ht="15">
      <c r="A1" s="41" t="str">
        <f>Company_Name</f>
        <v>A Company Limited</v>
      </c>
      <c r="B1" s="88"/>
      <c r="C1" s="89"/>
      <c r="D1" s="88"/>
    </row>
    <row r="2" spans="1:9" ht="15">
      <c r="A2" s="90" t="str">
        <f>"Director" &amp; Apost &amp; " Report"</f>
        <v>Directors' Report</v>
      </c>
      <c r="B2" s="88"/>
      <c r="C2" s="89"/>
      <c r="D2" s="88"/>
    </row>
    <row r="3" spans="1:9" s="50" customFormat="1" ht="12.75">
      <c r="A3" s="91"/>
      <c r="B3" s="91"/>
      <c r="C3" s="92"/>
      <c r="D3" s="91"/>
    </row>
    <row r="4" spans="1:9" s="50" customFormat="1" ht="26.25" customHeight="1">
      <c r="A4" s="309" t="str">
        <f>Library!$A$5</f>
        <v>The directors present their report and accounts for the year ended 31 December 2009.</v>
      </c>
      <c r="B4" s="309"/>
      <c r="C4" s="309"/>
      <c r="D4" s="309"/>
      <c r="E4" s="309"/>
      <c r="F4" s="309"/>
      <c r="G4" s="309"/>
      <c r="H4" s="309"/>
    </row>
    <row r="5" spans="1:9" s="50" customFormat="1" ht="12.75">
      <c r="A5" s="55"/>
      <c r="C5" s="54"/>
    </row>
    <row r="6" spans="1:9" s="50" customFormat="1" ht="12.75">
      <c r="A6" s="93" t="s">
        <v>594</v>
      </c>
      <c r="C6" s="54"/>
    </row>
    <row r="7" spans="1:9" s="50" customFormat="1" ht="27" customHeight="1">
      <c r="A7" s="309" t="s">
        <v>45</v>
      </c>
      <c r="B7" s="309"/>
      <c r="C7" s="309"/>
      <c r="D7" s="309"/>
      <c r="E7" s="309"/>
      <c r="F7" s="309"/>
      <c r="G7" s="309"/>
      <c r="H7" s="309"/>
    </row>
    <row r="8" spans="1:9" s="50" customFormat="1" ht="12.75">
      <c r="C8" s="54"/>
    </row>
    <row r="9" spans="1:9" s="50" customFormat="1" ht="12.75">
      <c r="A9" s="93" t="s">
        <v>326</v>
      </c>
      <c r="C9" s="54"/>
    </row>
    <row r="10" spans="1:9" s="50" customFormat="1" ht="12.75">
      <c r="A10" s="50" t="str">
        <f>Library!A29</f>
        <v>The following persons served as directors during the year:</v>
      </c>
      <c r="C10" s="54"/>
    </row>
    <row r="11" spans="1:9" s="50" customFormat="1" ht="12.75">
      <c r="C11" s="54"/>
    </row>
    <row r="12" spans="1:9" s="54" customFormat="1" ht="12.75">
      <c r="B12" s="309"/>
      <c r="C12" s="309"/>
      <c r="D12" s="309"/>
      <c r="E12" s="309"/>
      <c r="F12" s="309"/>
      <c r="G12" s="309"/>
      <c r="H12" s="309"/>
    </row>
    <row r="13" spans="1:9" s="54" customFormat="1" ht="12.75">
      <c r="B13" s="309"/>
      <c r="C13" s="309"/>
      <c r="D13" s="309"/>
      <c r="E13" s="309"/>
      <c r="F13" s="309"/>
      <c r="G13" s="309"/>
      <c r="H13" s="309"/>
    </row>
    <row r="14" spans="1:9" s="54" customFormat="1" ht="12.75">
      <c r="B14" s="309"/>
      <c r="C14" s="309"/>
      <c r="D14" s="309"/>
      <c r="E14" s="309"/>
      <c r="F14" s="309"/>
      <c r="G14" s="309"/>
      <c r="H14" s="309"/>
    </row>
    <row r="15" spans="1:9" s="54" customFormat="1" ht="12.75">
      <c r="B15" s="309"/>
      <c r="C15" s="309"/>
      <c r="D15" s="309"/>
      <c r="E15" s="309"/>
      <c r="F15" s="309"/>
      <c r="G15" s="309"/>
      <c r="H15" s="309"/>
    </row>
    <row r="16" spans="1:9" s="50" customFormat="1" ht="12.75">
      <c r="B16" s="309"/>
      <c r="C16" s="309"/>
      <c r="D16" s="309"/>
      <c r="E16" s="309"/>
      <c r="F16" s="309"/>
      <c r="G16" s="309"/>
      <c r="H16" s="309"/>
      <c r="I16" s="94"/>
    </row>
    <row r="17" spans="1:8" s="50" customFormat="1" ht="12.75">
      <c r="B17" s="309"/>
      <c r="C17" s="309"/>
      <c r="D17" s="309"/>
      <c r="E17" s="309"/>
      <c r="F17" s="309"/>
      <c r="G17" s="309"/>
      <c r="H17" s="309"/>
    </row>
    <row r="18" spans="1:8" s="50" customFormat="1" ht="12.75">
      <c r="B18" s="309"/>
      <c r="C18" s="309"/>
      <c r="D18" s="309"/>
      <c r="E18" s="309"/>
      <c r="F18" s="309"/>
      <c r="G18" s="309"/>
      <c r="H18" s="309"/>
    </row>
    <row r="19" spans="1:8" s="50" customFormat="1" ht="12.75">
      <c r="B19" s="309"/>
      <c r="C19" s="309"/>
      <c r="D19" s="309"/>
      <c r="E19" s="309"/>
      <c r="F19" s="309"/>
      <c r="G19" s="309"/>
      <c r="H19" s="309"/>
    </row>
    <row r="20" spans="1:8" s="50" customFormat="1" ht="12.75">
      <c r="B20" s="309"/>
      <c r="C20" s="309"/>
      <c r="D20" s="309"/>
      <c r="E20" s="309"/>
      <c r="F20" s="309"/>
      <c r="G20" s="309"/>
      <c r="H20" s="309"/>
    </row>
    <row r="21" spans="1:8" s="50" customFormat="1" ht="12.75">
      <c r="C21" s="54"/>
      <c r="E21" s="51"/>
      <c r="F21" s="51"/>
      <c r="G21" s="51"/>
      <c r="H21" s="51"/>
    </row>
    <row r="22" spans="1:8" s="50" customFormat="1" ht="12.75">
      <c r="A22" s="93" t="s">
        <v>595</v>
      </c>
      <c r="C22" s="54"/>
    </row>
    <row r="23" spans="1:8" s="50" customFormat="1" ht="28.15" customHeight="1">
      <c r="A23" s="309"/>
      <c r="B23" s="309"/>
      <c r="C23" s="309"/>
      <c r="D23" s="309"/>
      <c r="E23" s="309"/>
      <c r="F23" s="309"/>
      <c r="G23" s="309"/>
      <c r="H23" s="309"/>
    </row>
    <row r="24" spans="1:8" s="50" customFormat="1" ht="12.75">
      <c r="C24" s="54"/>
    </row>
    <row r="25" spans="1:8" s="50" customFormat="1" ht="12.75" hidden="1">
      <c r="A25" s="151" t="str">
        <f>"Director" &amp; Apost &amp; " responsibilities"</f>
        <v>Directors' responsibilities</v>
      </c>
      <c r="C25" s="54"/>
    </row>
    <row r="26" spans="1:8" s="50" customFormat="1" ht="24.75" hidden="1" customHeight="1">
      <c r="A26" s="309" t="str">
        <f>Library!A36</f>
        <v>The directors are responsible for preparing the report and accounts in accordance with applicable law and regulations.</v>
      </c>
      <c r="B26" s="309"/>
      <c r="C26" s="309"/>
      <c r="D26" s="309"/>
      <c r="E26" s="309"/>
      <c r="F26" s="309"/>
      <c r="G26" s="309"/>
      <c r="H26" s="309"/>
    </row>
    <row r="27" spans="1:8" s="50" customFormat="1" ht="12.75" hidden="1">
      <c r="C27" s="54"/>
    </row>
    <row r="28" spans="1:8" s="50" customFormat="1" ht="80.25" hidden="1" customHeight="1">
      <c r="A28" s="309" t="str">
        <f>Library!A38 &amp; Library!A40 &amp; Library!A42 &amp; Library!A44</f>
        <v>Company law requires the directors to prepare accounts for each financial year. Under that law the directors have elected to prepare the accounts in accordance with United Kingdom Generally Accepted Accounting Practice (United Kingdom Accounting Standards and applicable law). The accounts are required by law to give a true and fair view of the state of affairs of the company and of the profit or loss of the company for that period. In preparing these accounts, the directors are required to:</v>
      </c>
      <c r="B28" s="309"/>
      <c r="C28" s="309"/>
      <c r="D28" s="309"/>
      <c r="E28" s="309"/>
      <c r="F28" s="309"/>
      <c r="G28" s="309"/>
      <c r="H28" s="309"/>
    </row>
    <row r="29" spans="1:8" s="50" customFormat="1" ht="15.75" hidden="1" customHeight="1">
      <c r="A29" s="295" t="s">
        <v>30</v>
      </c>
      <c r="B29" s="309" t="str">
        <f>Library!A46</f>
        <v>select suitable accounting policies and then apply them consistently;</v>
      </c>
      <c r="C29" s="309"/>
      <c r="D29" s="309"/>
      <c r="E29" s="309"/>
      <c r="F29" s="309"/>
      <c r="G29" s="309"/>
      <c r="H29" s="309"/>
    </row>
    <row r="30" spans="1:8" s="50" customFormat="1" ht="15.75" hidden="1" customHeight="1">
      <c r="A30" s="295" t="s">
        <v>30</v>
      </c>
      <c r="B30" s="309" t="str">
        <f>Library!A47</f>
        <v>make judgements and estimates that are reasonable and prudent;</v>
      </c>
      <c r="C30" s="309"/>
      <c r="D30" s="309"/>
      <c r="E30" s="309"/>
      <c r="F30" s="309"/>
      <c r="G30" s="309"/>
      <c r="H30" s="309"/>
    </row>
    <row r="31" spans="1:8" s="50" customFormat="1" ht="27.75" hidden="1" customHeight="1">
      <c r="A31" s="295" t="s">
        <v>30</v>
      </c>
      <c r="B31" s="309" t="str">
        <f>Library!A48</f>
        <v>prepare the accounts on the going concern basis unless it is inappropriate to presume that the company will continue in business.</v>
      </c>
      <c r="C31" s="309"/>
      <c r="D31" s="309"/>
      <c r="E31" s="309"/>
      <c r="F31" s="309"/>
      <c r="G31" s="309"/>
      <c r="H31" s="309"/>
    </row>
    <row r="32" spans="1:8" s="50" customFormat="1" ht="12.75" hidden="1">
      <c r="C32" s="54"/>
    </row>
    <row r="33" spans="1:8" s="50" customFormat="1" ht="66" hidden="1" customHeight="1">
      <c r="A33" s="309" t="str">
        <f>Library!A50 &amp; Library!A52</f>
        <v>The directors are responsible for keeping adequate accounting records that disclose with reasonable accuracy at any time the financial position of the company and enable them to ensure that the accounts comply with the Companies Act 2006. They are also responsible for safeguarding the assets of the company and hence for taking reasonable steps for the prevention and detection of fraud and other irregularities.</v>
      </c>
      <c r="B33" s="309"/>
      <c r="C33" s="309"/>
      <c r="D33" s="309"/>
      <c r="E33" s="309"/>
      <c r="F33" s="309"/>
      <c r="G33" s="309"/>
      <c r="H33" s="309"/>
    </row>
    <row r="34" spans="1:8" s="50" customFormat="1" ht="12.75" hidden="1">
      <c r="C34" s="54"/>
    </row>
    <row r="35" spans="1:8" s="50" customFormat="1" ht="12.75" hidden="1">
      <c r="A35" s="93" t="s">
        <v>596</v>
      </c>
      <c r="C35" s="54"/>
    </row>
    <row r="36" spans="1:8" s="50" customFormat="1" ht="15.75" hidden="1" customHeight="1">
      <c r="A36" s="309" t="str">
        <f>IF(MoreThanOne,"Each person who was a director at the time this report was approved confirms that:","The director confirms that:")</f>
        <v>Each person who was a director at the time this report was approved confirms that:</v>
      </c>
      <c r="B36" s="309"/>
      <c r="C36" s="309"/>
      <c r="D36" s="309"/>
      <c r="E36" s="309"/>
      <c r="F36" s="309"/>
      <c r="G36" s="309"/>
      <c r="H36" s="309"/>
    </row>
    <row r="37" spans="1:8" s="50" customFormat="1" ht="28.5" hidden="1" customHeight="1">
      <c r="A37" s="295" t="s">
        <v>30</v>
      </c>
      <c r="B37" s="310" t="str">
        <f>"so far as " &amp; IF(SoleIsFemale, "she","he") &amp; " is aware, there is no relevant audit information of which the company's auditor is unaware; and"</f>
        <v>so far as he is aware, there is no relevant audit information of which the company's auditor is unaware; and</v>
      </c>
      <c r="C37" s="310"/>
      <c r="D37" s="310"/>
      <c r="E37" s="310"/>
      <c r="F37" s="310"/>
      <c r="G37" s="310"/>
      <c r="H37" s="310"/>
    </row>
    <row r="38" spans="1:8" s="50" customFormat="1" ht="40.5" hidden="1" customHeight="1">
      <c r="A38" s="295" t="s">
        <v>30</v>
      </c>
      <c r="B38" s="310" t="str">
        <f>IF(SoleIsFemale, "she","he") &amp; " has take all the steps that " &amp; IF(SoleIsFemale, "she","he") &amp; " ought to have taken as a director in order to make " &amp; IF(SoleIsFemale, "herself","himself") &amp; " aware of any relevant audit information and to establish that the company's auditor is aware of that information."</f>
        <v>he has take all the steps that he ought to have taken as a director in order to make himself aware of any relevant audit information and to establish that the company's auditor is aware of that information.</v>
      </c>
      <c r="C38" s="310"/>
      <c r="D38" s="310"/>
      <c r="E38" s="310"/>
      <c r="F38" s="310"/>
      <c r="G38" s="310"/>
      <c r="H38" s="310"/>
    </row>
    <row r="39" spans="1:8" s="50" customFormat="1" ht="12.75" hidden="1">
      <c r="C39" s="54"/>
    </row>
    <row r="40" spans="1:8" s="55" customFormat="1" ht="12.75">
      <c r="A40" s="93" t="s">
        <v>597</v>
      </c>
      <c r="B40" s="152"/>
      <c r="C40" s="110"/>
    </row>
    <row r="41" spans="1:8" s="55" customFormat="1" ht="24.75" customHeight="1">
      <c r="A41" s="311"/>
      <c r="B41" s="311"/>
      <c r="C41" s="311"/>
      <c r="D41" s="311"/>
      <c r="E41" s="311"/>
      <c r="F41" s="311"/>
      <c r="G41" s="311"/>
      <c r="H41" s="311"/>
    </row>
    <row r="42" spans="1:8" s="55" customFormat="1" ht="12.75">
      <c r="C42" s="110"/>
    </row>
    <row r="43" spans="1:8" s="55" customFormat="1" ht="12.75">
      <c r="A43" s="93" t="s">
        <v>598</v>
      </c>
      <c r="B43" s="152"/>
      <c r="C43" s="110"/>
    </row>
    <row r="44" spans="1:8" s="55" customFormat="1" ht="25.5" customHeight="1">
      <c r="A44" s="311"/>
      <c r="B44" s="311"/>
      <c r="C44" s="311"/>
      <c r="D44" s="311"/>
      <c r="E44" s="311"/>
      <c r="F44" s="311"/>
      <c r="G44" s="311"/>
      <c r="H44" s="311"/>
    </row>
    <row r="45" spans="1:8" s="55" customFormat="1" ht="12.75">
      <c r="C45" s="110"/>
    </row>
    <row r="46" spans="1:8" s="55" customFormat="1" ht="12.75">
      <c r="A46" s="93" t="s">
        <v>599</v>
      </c>
      <c r="B46" s="152"/>
      <c r="C46" s="110"/>
    </row>
    <row r="47" spans="1:8" s="55" customFormat="1" ht="25.5" customHeight="1">
      <c r="A47" s="311"/>
      <c r="B47" s="311"/>
      <c r="C47" s="311"/>
      <c r="D47" s="311"/>
      <c r="E47" s="311"/>
      <c r="F47" s="311"/>
      <c r="G47" s="311"/>
      <c r="H47" s="311"/>
    </row>
    <row r="48" spans="1:8" s="55" customFormat="1" ht="12.75">
      <c r="C48" s="110"/>
    </row>
    <row r="49" spans="1:8" s="50" customFormat="1" ht="12.75">
      <c r="A49" s="93" t="s">
        <v>38</v>
      </c>
      <c r="C49" s="54"/>
    </row>
    <row r="50" spans="1:8" s="50" customFormat="1" ht="27" customHeight="1">
      <c r="A50" s="309" t="s">
        <v>393</v>
      </c>
      <c r="B50" s="309"/>
      <c r="C50" s="309"/>
      <c r="D50" s="309"/>
      <c r="E50" s="309"/>
      <c r="F50" s="309"/>
      <c r="G50" s="309"/>
      <c r="H50" s="309"/>
    </row>
    <row r="51" spans="1:8" s="50" customFormat="1" ht="12.75">
      <c r="C51" s="54"/>
    </row>
    <row r="52" spans="1:8" s="50" customFormat="1" ht="12.75">
      <c r="A52" s="55" t="str">
        <f>"This report was approved by the board on " &amp; TEXT(Approval_Date,"d mmmm yyyy") &amp; "."</f>
        <v>This report was approved by the board on 31 March 2010.</v>
      </c>
      <c r="C52" s="54"/>
    </row>
    <row r="53" spans="1:8" s="50" customFormat="1" ht="12.75">
      <c r="C53" s="54"/>
    </row>
    <row r="54" spans="1:8" s="50" customFormat="1" ht="12.75">
      <c r="C54" s="54"/>
    </row>
    <row r="55" spans="1:8" s="50" customFormat="1" ht="12.75">
      <c r="C55" s="54"/>
    </row>
    <row r="56" spans="1:8" s="50" customFormat="1" ht="12.75">
      <c r="C56" s="54"/>
    </row>
    <row r="57" spans="1:8" s="50" customFormat="1" ht="12.75">
      <c r="A57" s="55"/>
      <c r="C57" s="54"/>
    </row>
    <row r="58" spans="1:8" s="50" customFormat="1" ht="12.75">
      <c r="A58" s="50" t="str">
        <f>Data!E22</f>
        <v>AN Other</v>
      </c>
      <c r="C58" s="54"/>
    </row>
    <row r="59" spans="1:8" s="50" customFormat="1" ht="12.75">
      <c r="A59" s="50" t="s">
        <v>600</v>
      </c>
      <c r="C59" s="54"/>
    </row>
    <row r="60" spans="1:8" s="50" customFormat="1" ht="12.75">
      <c r="C60" s="54"/>
    </row>
    <row r="61" spans="1:8" s="50" customFormat="1" ht="12.75">
      <c r="C61" s="54"/>
    </row>
    <row r="62" spans="1:8" s="50" customFormat="1" ht="12.75">
      <c r="C62" s="54"/>
    </row>
    <row r="63" spans="1:8" s="50" customFormat="1" ht="12.75">
      <c r="C63" s="54"/>
    </row>
    <row r="64" spans="1:8" s="50" customFormat="1" ht="12.75">
      <c r="C64" s="54"/>
    </row>
    <row r="65" spans="3:3" s="50" customFormat="1" ht="12.75">
      <c r="C65" s="54"/>
    </row>
    <row r="66" spans="3:3" s="50" customFormat="1" ht="12.75">
      <c r="C66" s="54"/>
    </row>
    <row r="67" spans="3:3" s="50" customFormat="1" ht="12.75">
      <c r="C67" s="54"/>
    </row>
    <row r="68" spans="3:3" s="50" customFormat="1" ht="12.75">
      <c r="C68" s="54"/>
    </row>
    <row r="69" spans="3:3" s="50" customFormat="1" ht="12.75">
      <c r="C69" s="54"/>
    </row>
    <row r="70" spans="3:3" s="50" customFormat="1" ht="12.75">
      <c r="C70" s="54"/>
    </row>
    <row r="71" spans="3:3" s="50" customFormat="1" ht="12.75">
      <c r="C71" s="54"/>
    </row>
    <row r="72" spans="3:3" s="50" customFormat="1" ht="12.75">
      <c r="C72" s="54"/>
    </row>
    <row r="73" spans="3:3" s="50" customFormat="1" ht="12.75">
      <c r="C73" s="54"/>
    </row>
    <row r="74" spans="3:3" s="50" customFormat="1" ht="12.75">
      <c r="C74" s="54"/>
    </row>
    <row r="75" spans="3:3" s="50" customFormat="1" ht="12.75">
      <c r="C75" s="54"/>
    </row>
    <row r="76" spans="3:3" s="50" customFormat="1" ht="12.75">
      <c r="C76" s="54"/>
    </row>
    <row r="77" spans="3:3" s="50" customFormat="1" ht="12.75">
      <c r="C77" s="54"/>
    </row>
    <row r="78" spans="3:3" s="50" customFormat="1" ht="12.75">
      <c r="C78" s="54"/>
    </row>
    <row r="79" spans="3:3" s="50" customFormat="1" ht="12.75">
      <c r="C79" s="54"/>
    </row>
    <row r="80" spans="3:3" s="50" customFormat="1" ht="12.75">
      <c r="C80" s="54"/>
    </row>
    <row r="81" spans="3:3" s="50" customFormat="1" ht="12.75">
      <c r="C81" s="54"/>
    </row>
    <row r="82" spans="3:3" s="50" customFormat="1" ht="12.75">
      <c r="C82" s="54"/>
    </row>
    <row r="83" spans="3:3" s="50" customFormat="1" ht="12.75">
      <c r="C83" s="54"/>
    </row>
    <row r="84" spans="3:3" s="50" customFormat="1" ht="12.75">
      <c r="C84" s="54"/>
    </row>
    <row r="85" spans="3:3" s="50" customFormat="1" ht="12.75">
      <c r="C85" s="54"/>
    </row>
    <row r="86" spans="3:3" s="50" customFormat="1" ht="12.75">
      <c r="C86" s="54"/>
    </row>
    <row r="87" spans="3:3" s="50" customFormat="1" ht="12.75">
      <c r="C87" s="54"/>
    </row>
    <row r="88" spans="3:3" s="50" customFormat="1" ht="12.75">
      <c r="C88" s="54"/>
    </row>
    <row r="89" spans="3:3" s="50" customFormat="1" ht="12.75">
      <c r="C89" s="54"/>
    </row>
    <row r="90" spans="3:3" s="50" customFormat="1" ht="12.75">
      <c r="C90" s="54"/>
    </row>
  </sheetData>
  <mergeCells count="25">
    <mergeCell ref="A50:H50"/>
    <mergeCell ref="A41:H41"/>
    <mergeCell ref="A4:H4"/>
    <mergeCell ref="A7:H7"/>
    <mergeCell ref="A23:H23"/>
    <mergeCell ref="A26:H26"/>
    <mergeCell ref="B12:H12"/>
    <mergeCell ref="B18:H18"/>
    <mergeCell ref="B19:H19"/>
    <mergeCell ref="B13:H13"/>
    <mergeCell ref="B14:H14"/>
    <mergeCell ref="B15:H15"/>
    <mergeCell ref="B16:H16"/>
    <mergeCell ref="B17:H17"/>
    <mergeCell ref="A36:H36"/>
    <mergeCell ref="A33:H33"/>
    <mergeCell ref="B20:H20"/>
    <mergeCell ref="B37:H37"/>
    <mergeCell ref="B38:H38"/>
    <mergeCell ref="A44:H44"/>
    <mergeCell ref="A47:H47"/>
    <mergeCell ref="A28:H28"/>
    <mergeCell ref="B31:H31"/>
    <mergeCell ref="B29:H29"/>
    <mergeCell ref="B30:H30"/>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legacyDrawing r:id="rId2"/>
</worksheet>
</file>

<file path=xl/worksheets/sheet23.xml><?xml version="1.0" encoding="utf-8"?>
<worksheet xmlns="http://schemas.openxmlformats.org/spreadsheetml/2006/main" xmlns:r="http://schemas.openxmlformats.org/officeDocument/2006/relationships">
  <sheetPr codeName="Sheet24"/>
  <dimension ref="A1:H35"/>
  <sheetViews>
    <sheetView workbookViewId="0"/>
  </sheetViews>
  <sheetFormatPr defaultRowHeight="14.25"/>
  <cols>
    <col min="1" max="1" width="3.28515625" style="46" customWidth="1"/>
    <col min="2" max="2" width="15.5703125" style="46" customWidth="1"/>
    <col min="3" max="3" width="9.140625" style="57"/>
    <col min="4" max="4" width="9.140625" style="46"/>
    <col min="5" max="8" width="10.85546875" style="46" customWidth="1"/>
    <col min="9" max="9" width="1.85546875" style="46" customWidth="1"/>
    <col min="10" max="16384" width="9.140625" style="46"/>
  </cols>
  <sheetData>
    <row r="1" spans="1:8" ht="15">
      <c r="A1" s="41" t="str">
        <f>Company_Name</f>
        <v>A Company Limited</v>
      </c>
      <c r="B1" s="88"/>
      <c r="C1" s="89"/>
      <c r="D1" s="88"/>
    </row>
    <row r="2" spans="1:8" ht="15">
      <c r="A2" s="90" t="str">
        <f>"Statement of Director" &amp; Apost &amp; " Responsibilities"</f>
        <v>Statement of Directors' Responsibilities</v>
      </c>
      <c r="B2" s="88"/>
      <c r="C2" s="89"/>
      <c r="D2" s="88"/>
    </row>
    <row r="3" spans="1:8" s="50" customFormat="1" ht="12.75">
      <c r="A3" s="91"/>
      <c r="B3" s="91"/>
      <c r="C3" s="92"/>
      <c r="D3" s="91"/>
    </row>
    <row r="4" spans="1:8" s="50" customFormat="1" ht="12.75">
      <c r="A4" s="93"/>
      <c r="C4" s="54"/>
    </row>
    <row r="5" spans="1:8" s="50" customFormat="1" ht="25.5" customHeight="1">
      <c r="A5" s="309" t="str">
        <f>Library!A36</f>
        <v>The directors are responsible for preparing the report and accounts in accordance with applicable law and regulations.</v>
      </c>
      <c r="B5" s="309"/>
      <c r="C5" s="309"/>
      <c r="D5" s="309"/>
      <c r="E5" s="309"/>
      <c r="F5" s="309"/>
      <c r="G5" s="309"/>
      <c r="H5" s="309"/>
    </row>
    <row r="6" spans="1:8" s="50" customFormat="1" ht="12.75">
      <c r="C6" s="54"/>
    </row>
    <row r="7" spans="1:8" s="50" customFormat="1" ht="81.75" customHeight="1">
      <c r="A7" s="309" t="str">
        <f>Library!A38 &amp; Library!A40 &amp; Library!A42 &amp; Library!A44</f>
        <v>Company law requires the directors to prepare accounts for each financial year. Under that law the directors have elected to prepare the accounts in accordance with United Kingdom Generally Accepted Accounting Practice (United Kingdom Accounting Standards and applicable law). The accounts are required by law to give a true and fair view of the state of affairs of the company and of the profit or loss of the company for that period. In preparing these accounts, the directors are required to:</v>
      </c>
      <c r="B7" s="309"/>
      <c r="C7" s="309"/>
      <c r="D7" s="309"/>
      <c r="E7" s="309"/>
      <c r="F7" s="309"/>
      <c r="G7" s="309"/>
      <c r="H7" s="309"/>
    </row>
    <row r="8" spans="1:8" s="50" customFormat="1" ht="15.75" customHeight="1">
      <c r="A8" s="295" t="s">
        <v>30</v>
      </c>
      <c r="B8" s="309" t="str">
        <f>Library!A46</f>
        <v>select suitable accounting policies and then apply them consistently;</v>
      </c>
      <c r="C8" s="309"/>
      <c r="D8" s="309"/>
      <c r="E8" s="309"/>
      <c r="F8" s="309"/>
      <c r="G8" s="309"/>
      <c r="H8" s="309"/>
    </row>
    <row r="9" spans="1:8" s="50" customFormat="1" ht="15.75" customHeight="1">
      <c r="A9" s="295" t="s">
        <v>30</v>
      </c>
      <c r="B9" s="309" t="str">
        <f>Library!A47</f>
        <v>make judgements and estimates that are reasonable and prudent;</v>
      </c>
      <c r="C9" s="309"/>
      <c r="D9" s="309"/>
      <c r="E9" s="309"/>
      <c r="F9" s="309"/>
      <c r="G9" s="309"/>
      <c r="H9" s="309"/>
    </row>
    <row r="10" spans="1:8" s="50" customFormat="1" ht="27" customHeight="1">
      <c r="A10" s="295" t="s">
        <v>30</v>
      </c>
      <c r="B10" s="309" t="str">
        <f>Library!A48</f>
        <v>prepare the accounts on the going concern basis unless it is inappropriate to presume that the company will continue in business.</v>
      </c>
      <c r="C10" s="309"/>
      <c r="D10" s="309"/>
      <c r="E10" s="309"/>
      <c r="F10" s="309"/>
      <c r="G10" s="309"/>
      <c r="H10" s="309"/>
    </row>
    <row r="11" spans="1:8" s="50" customFormat="1" ht="12.75">
      <c r="C11" s="54"/>
    </row>
    <row r="12" spans="1:8" s="50" customFormat="1" ht="67.5" customHeight="1">
      <c r="A12" s="309" t="str">
        <f>Library!A50 &amp; Library!A52</f>
        <v>The directors are responsible for keeping adequate accounting records that disclose with reasonable accuracy at any time the financial position of the company and enable them to ensure that the accounts comply with the Companies Act 2006. They are also responsible for safeguarding the assets of the company and hence for taking reasonable steps for the prevention and detection of fraud and other irregularities.</v>
      </c>
      <c r="B12" s="309"/>
      <c r="C12" s="309"/>
      <c r="D12" s="309"/>
      <c r="E12" s="309"/>
      <c r="F12" s="309"/>
      <c r="G12" s="309"/>
      <c r="H12" s="309"/>
    </row>
    <row r="13" spans="1:8" s="50" customFormat="1" ht="12.75">
      <c r="C13" s="54"/>
    </row>
    <row r="14" spans="1:8" s="50" customFormat="1" ht="12.75">
      <c r="C14" s="54"/>
    </row>
    <row r="15" spans="1:8" s="50" customFormat="1" ht="12.75">
      <c r="C15" s="54"/>
    </row>
    <row r="16" spans="1:8" s="50" customFormat="1" ht="12.75">
      <c r="C16" s="54"/>
    </row>
    <row r="17" spans="3:3" s="50" customFormat="1" ht="12.75">
      <c r="C17" s="54"/>
    </row>
    <row r="18" spans="3:3" s="50" customFormat="1" ht="12.75">
      <c r="C18" s="54"/>
    </row>
    <row r="19" spans="3:3" s="50" customFormat="1" ht="12.75">
      <c r="C19" s="54"/>
    </row>
    <row r="20" spans="3:3" s="50" customFormat="1" ht="12.75">
      <c r="C20" s="54"/>
    </row>
    <row r="21" spans="3:3" s="50" customFormat="1" ht="12.75">
      <c r="C21" s="54"/>
    </row>
    <row r="22" spans="3:3" s="50" customFormat="1" ht="12.75">
      <c r="C22" s="54"/>
    </row>
    <row r="23" spans="3:3" s="50" customFormat="1" ht="12.75">
      <c r="C23" s="54"/>
    </row>
    <row r="24" spans="3:3" s="50" customFormat="1" ht="12.75">
      <c r="C24" s="54"/>
    </row>
    <row r="25" spans="3:3" s="50" customFormat="1" ht="12.75">
      <c r="C25" s="54"/>
    </row>
    <row r="26" spans="3:3" s="50" customFormat="1" ht="12.75">
      <c r="C26" s="54"/>
    </row>
    <row r="27" spans="3:3" s="50" customFormat="1" ht="12.75">
      <c r="C27" s="54"/>
    </row>
    <row r="28" spans="3:3" s="50" customFormat="1" ht="12.75">
      <c r="C28" s="54"/>
    </row>
    <row r="29" spans="3:3" s="50" customFormat="1" ht="12.75">
      <c r="C29" s="54"/>
    </row>
    <row r="30" spans="3:3" s="50" customFormat="1" ht="12.75">
      <c r="C30" s="54"/>
    </row>
    <row r="31" spans="3:3" s="50" customFormat="1" ht="12.75">
      <c r="C31" s="54"/>
    </row>
    <row r="32" spans="3:3" s="50" customFormat="1" ht="12.75">
      <c r="C32" s="54"/>
    </row>
    <row r="33" spans="3:3" s="50" customFormat="1" ht="12.75">
      <c r="C33" s="54"/>
    </row>
    <row r="34" spans="3:3" s="50" customFormat="1" ht="12.75">
      <c r="C34" s="54"/>
    </row>
    <row r="35" spans="3:3" s="50" customFormat="1" ht="12.75">
      <c r="C35" s="54"/>
    </row>
  </sheetData>
  <mergeCells count="6">
    <mergeCell ref="A5:H5"/>
    <mergeCell ref="A7:H7"/>
    <mergeCell ref="A12:H12"/>
    <mergeCell ref="B8:H8"/>
    <mergeCell ref="B9:H9"/>
    <mergeCell ref="B10:H10"/>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4.xml><?xml version="1.0" encoding="utf-8"?>
<worksheet xmlns="http://schemas.openxmlformats.org/spreadsheetml/2006/main" xmlns:r="http://schemas.openxmlformats.org/officeDocument/2006/relationships">
  <sheetPr codeName="Sheet25"/>
  <dimension ref="A1:C36"/>
  <sheetViews>
    <sheetView workbookViewId="0"/>
  </sheetViews>
  <sheetFormatPr defaultRowHeight="14.25"/>
  <cols>
    <col min="1" max="1" width="3.28515625" style="46" customWidth="1"/>
    <col min="2" max="2" width="43.140625" style="46" customWidth="1"/>
    <col min="3" max="3" width="42.42578125" style="46" customWidth="1"/>
    <col min="4" max="4" width="1.140625" style="46" customWidth="1"/>
    <col min="5" max="16384" width="9.140625" style="46"/>
  </cols>
  <sheetData>
    <row r="1" spans="1:3" ht="15">
      <c r="A1" s="39" t="str">
        <f>Company_Name</f>
        <v>A Company Limited</v>
      </c>
      <c r="B1" s="39"/>
    </row>
    <row r="2" spans="1:3" s="38" customFormat="1" ht="12.75">
      <c r="A2" s="95" t="s">
        <v>601</v>
      </c>
      <c r="B2" s="95"/>
    </row>
    <row r="3" spans="1:3" s="38" customFormat="1" ht="12.75">
      <c r="A3" s="95" t="str">
        <f>"to the " &amp; IF(MoreThanOneMember,"shareholders","shareholder") &amp; " of " &amp; Company_Name</f>
        <v>to the shareholders of A Company Limited</v>
      </c>
      <c r="B3" s="95"/>
    </row>
    <row r="4" spans="1:3" s="38" customFormat="1" ht="12.75"/>
    <row r="5" spans="1:3" s="38" customFormat="1" ht="60" customHeight="1">
      <c r="A5" s="313" t="str">
        <f>Library!A55 &amp; Library!A56 &amp; Library!A57</f>
        <v>We have audited the accounts of A Company Limited for the year ended 31 December 2009 which comprise the Profit and Loss Account, the Balance Sheet and the related notes. The financial reporting framework that has been applied in their preparation is applicable law and the Financial Reporting Standard For Smaller Entities (United Kingdom Generally Accepted Accounting Practice applicable to smaller entities).</v>
      </c>
      <c r="B5" s="313"/>
      <c r="C5" s="313"/>
    </row>
    <row r="6" spans="1:3" s="38" customFormat="1" ht="71.25" customHeight="1">
      <c r="A6" s="313" t="s">
        <v>132</v>
      </c>
      <c r="B6" s="313"/>
      <c r="C6" s="313"/>
    </row>
    <row r="7" spans="1:3" s="38" customFormat="1" ht="12.75">
      <c r="A7" s="287" t="s">
        <v>602</v>
      </c>
      <c r="B7" s="287"/>
      <c r="C7" s="70"/>
    </row>
    <row r="8" spans="1:3" s="38" customFormat="1" ht="60" customHeight="1">
      <c r="A8" s="313" t="str">
        <f>Library!A62 &amp; Library!A63</f>
        <v>As explained more fully in the Statement of Directors' Responsibilities, the directors are responsible for the preparation of the accounts and for being satisfied that they give a true and fair view. Our responsibility is to audit the accounts in accordance with applicable law and International Standards on Auditing (UK and Ireland). Those standards require us to comply with the Auditing Practices Board's Ethical Standards for Auditors.</v>
      </c>
      <c r="B8" s="313"/>
      <c r="C8" s="313"/>
    </row>
    <row r="9" spans="1:3" s="38" customFormat="1" ht="12.75">
      <c r="A9" s="287" t="s">
        <v>478</v>
      </c>
      <c r="B9" s="287"/>
      <c r="C9" s="70"/>
    </row>
    <row r="10" spans="1:3" s="38" customFormat="1" ht="70.5" customHeight="1">
      <c r="A10" s="313" t="s">
        <v>479</v>
      </c>
      <c r="B10" s="313"/>
      <c r="C10" s="313"/>
    </row>
    <row r="11" spans="1:3" s="38" customFormat="1" ht="36" customHeight="1">
      <c r="A11" s="313" t="s">
        <v>34</v>
      </c>
      <c r="B11" s="313"/>
      <c r="C11" s="313"/>
    </row>
    <row r="12" spans="1:3" s="38" customFormat="1" ht="12.75">
      <c r="A12" s="287" t="s">
        <v>480</v>
      </c>
      <c r="B12" s="287"/>
      <c r="C12" s="70"/>
    </row>
    <row r="13" spans="1:3" s="38" customFormat="1" ht="15.75" customHeight="1">
      <c r="A13" s="300" t="s">
        <v>481</v>
      </c>
      <c r="B13" s="70"/>
      <c r="C13" s="70"/>
    </row>
    <row r="14" spans="1:3" s="38" customFormat="1" ht="28.5" customHeight="1">
      <c r="A14" s="295" t="s">
        <v>30</v>
      </c>
      <c r="B14" s="312" t="str">
        <f>Library!A59 &amp; Library!A60</f>
        <v>give a true and fair view of the state of the company's affairs as at 31 December 2009 and of its profit for the year then ended; and</v>
      </c>
      <c r="C14" s="312"/>
    </row>
    <row r="15" spans="1:3" s="38" customFormat="1" ht="28.5" customHeight="1">
      <c r="A15" s="295" t="s">
        <v>30</v>
      </c>
      <c r="B15" s="312" t="s">
        <v>482</v>
      </c>
      <c r="C15" s="312"/>
    </row>
    <row r="16" spans="1:3" s="38" customFormat="1" ht="15.75" customHeight="1">
      <c r="A16" s="295" t="s">
        <v>30</v>
      </c>
      <c r="B16" s="313" t="s">
        <v>484</v>
      </c>
      <c r="C16" s="313"/>
    </row>
    <row r="17" spans="1:3" s="38" customFormat="1" ht="12.75">
      <c r="A17" s="295"/>
      <c r="B17" s="293"/>
      <c r="C17" s="293"/>
    </row>
    <row r="18" spans="1:3" s="38" customFormat="1" ht="12.75">
      <c r="A18" s="287" t="s">
        <v>485</v>
      </c>
      <c r="B18" s="299"/>
      <c r="C18" s="299"/>
    </row>
    <row r="19" spans="1:3" s="38" customFormat="1" ht="34.5" customHeight="1">
      <c r="A19" s="314" t="str">
        <f>Library!A65</f>
        <v>In our opinion the information given in the Directors' Report for the financial year for which the accounts are prepared is consistent with the accounts.</v>
      </c>
      <c r="B19" s="314"/>
      <c r="C19" s="314"/>
    </row>
    <row r="20" spans="1:3" s="38" customFormat="1" ht="12.75">
      <c r="A20" s="287" t="s">
        <v>486</v>
      </c>
      <c r="B20" s="287"/>
      <c r="C20" s="70"/>
    </row>
    <row r="21" spans="1:3" s="38" customFormat="1" ht="28.5" customHeight="1">
      <c r="A21" s="313" t="s">
        <v>487</v>
      </c>
      <c r="B21" s="313"/>
      <c r="C21" s="313"/>
    </row>
    <row r="22" spans="1:3" s="38" customFormat="1" ht="28.5" customHeight="1">
      <c r="A22" s="295" t="s">
        <v>30</v>
      </c>
      <c r="B22" s="312" t="s">
        <v>488</v>
      </c>
      <c r="C22" s="312"/>
    </row>
    <row r="23" spans="1:3" s="38" customFormat="1" ht="15.75" customHeight="1">
      <c r="A23" s="295" t="s">
        <v>30</v>
      </c>
      <c r="B23" s="312" t="s">
        <v>489</v>
      </c>
      <c r="C23" s="312"/>
    </row>
    <row r="24" spans="1:3" s="38" customFormat="1" ht="15.75" customHeight="1">
      <c r="A24" s="295" t="s">
        <v>30</v>
      </c>
      <c r="B24" s="312" t="s">
        <v>490</v>
      </c>
      <c r="C24" s="312"/>
    </row>
    <row r="25" spans="1:3" s="38" customFormat="1" ht="15.75" customHeight="1">
      <c r="A25" s="295" t="s">
        <v>30</v>
      </c>
      <c r="B25" s="312" t="s">
        <v>491</v>
      </c>
      <c r="C25" s="312"/>
    </row>
    <row r="26" spans="1:3" s="38" customFormat="1" ht="15.75" customHeight="1">
      <c r="A26" s="295" t="s">
        <v>30</v>
      </c>
      <c r="B26" s="312" t="str">
        <f>"the " &amp; IF(MoreThanOne,"directors are","director is")  &amp; " not entitled to prepare accounts and reports under the small companies regime."</f>
        <v>the directors are not entitled to prepare accounts and reports under the small companies regime.</v>
      </c>
      <c r="C26" s="312"/>
    </row>
    <row r="27" spans="1:3" s="38" customFormat="1" ht="12.75">
      <c r="A27" s="295"/>
      <c r="B27" s="293"/>
      <c r="C27" s="293"/>
    </row>
    <row r="28" spans="1:3" s="38" customFormat="1" ht="12.75">
      <c r="A28" s="295"/>
      <c r="B28" s="293"/>
      <c r="C28" s="293"/>
    </row>
    <row r="29" spans="1:3" s="38" customFormat="1" ht="12.75">
      <c r="A29" s="295"/>
      <c r="B29" s="293"/>
      <c r="C29" s="293"/>
    </row>
    <row r="30" spans="1:3" s="38" customFormat="1" ht="12.75">
      <c r="A30" s="295"/>
      <c r="B30" s="293"/>
      <c r="C30" s="293"/>
    </row>
    <row r="31" spans="1:3" s="38" customFormat="1" ht="12.75">
      <c r="A31" s="70" t="str">
        <f>xSeniorStatutoryAuditor &amp; " (Senior Statutory Auditor)"</f>
        <v xml:space="preserve"> (Senior Statutory Auditor)</v>
      </c>
      <c r="B31" s="70"/>
      <c r="C31" s="289">
        <f>Data!E33</f>
        <v>0</v>
      </c>
    </row>
    <row r="32" spans="1:3" s="38" customFormat="1" ht="12.75">
      <c r="A32" s="288" t="str">
        <f>"for and on behalf of " &amp; Auditors_Name</f>
        <v xml:space="preserve">for and on behalf of </v>
      </c>
      <c r="B32" s="288"/>
      <c r="C32" s="289">
        <f>Data!E34</f>
        <v>0</v>
      </c>
    </row>
    <row r="33" spans="1:3" s="38" customFormat="1" ht="12.75">
      <c r="A33" s="70" t="s">
        <v>36</v>
      </c>
      <c r="B33" s="70"/>
      <c r="C33" s="289">
        <f>Data!E35</f>
        <v>0</v>
      </c>
    </row>
    <row r="34" spans="1:3" s="38" customFormat="1" ht="12.75">
      <c r="A34" s="70" t="str">
        <f>TEXT(Audit_Date,"d mmmm yyyy")</f>
        <v>31 March 2010</v>
      </c>
      <c r="B34" s="70"/>
      <c r="C34" s="289">
        <f>Data!E36</f>
        <v>0</v>
      </c>
    </row>
    <row r="35" spans="1:3">
      <c r="C35" s="289">
        <f>Data!E37</f>
        <v>0</v>
      </c>
    </row>
    <row r="36" spans="1:3">
      <c r="C36" s="289"/>
    </row>
  </sheetData>
  <mergeCells count="15">
    <mergeCell ref="B24:C24"/>
    <mergeCell ref="B25:C25"/>
    <mergeCell ref="B26:C26"/>
    <mergeCell ref="A19:C19"/>
    <mergeCell ref="A21:C21"/>
    <mergeCell ref="B22:C22"/>
    <mergeCell ref="B23:C23"/>
    <mergeCell ref="B14:C14"/>
    <mergeCell ref="B16:C16"/>
    <mergeCell ref="A11:C11"/>
    <mergeCell ref="B15:C15"/>
    <mergeCell ref="A5:C5"/>
    <mergeCell ref="A6:C6"/>
    <mergeCell ref="A8:C8"/>
    <mergeCell ref="A10:C10"/>
  </mergeCells>
  <phoneticPr fontId="17" type="noConversion"/>
  <pageMargins left="0.78740157480314965" right="0.39370078740157483" top="0.39370078740157483" bottom="0.62992125984251968" header="0.51181102362204722" footer="0.35433070866141736"/>
  <pageSetup paperSize="9" orientation="portrait" r:id="rId1"/>
  <headerFooter alignWithMargins="0">
    <oddFooter>&amp;C&amp;P</oddFooter>
  </headerFooter>
</worksheet>
</file>

<file path=xl/worksheets/sheet25.xml><?xml version="1.0" encoding="utf-8"?>
<worksheet xmlns="http://schemas.openxmlformats.org/spreadsheetml/2006/main" xmlns:r="http://schemas.openxmlformats.org/officeDocument/2006/relationships">
  <sheetPr codeName="Sheet26"/>
  <dimension ref="A1:E60"/>
  <sheetViews>
    <sheetView workbookViewId="0"/>
  </sheetViews>
  <sheetFormatPr defaultRowHeight="14.25"/>
  <cols>
    <col min="1" max="1" width="41.42578125" style="46" customWidth="1"/>
    <col min="2" max="4" width="9.140625" style="46"/>
    <col min="5" max="5" width="11.140625" style="46" customWidth="1"/>
    <col min="6" max="6" width="1.7109375" style="46" customWidth="1"/>
    <col min="7" max="16384" width="9.140625" style="46"/>
  </cols>
  <sheetData>
    <row r="1" spans="1:5" ht="15">
      <c r="A1" s="41" t="str">
        <f>Company_Name</f>
        <v>A Company Limited</v>
      </c>
    </row>
    <row r="2" spans="1:5" ht="15">
      <c r="A2" s="90" t="s">
        <v>605</v>
      </c>
    </row>
    <row r="4" spans="1:5" s="50" customFormat="1" ht="12.75"/>
    <row r="5" spans="1:5" s="50" customFormat="1" ht="12.75">
      <c r="A5" s="95" t="str">
        <f>"Accountants' report to the director" &amp; s &amp; " of"</f>
        <v>Accountants' report to the directors of</v>
      </c>
    </row>
    <row r="6" spans="1:5" s="50" customFormat="1" ht="12.75">
      <c r="A6" s="95" t="str">
        <f>Company_Name</f>
        <v>A Company Limited</v>
      </c>
    </row>
    <row r="7" spans="1:5" s="50" customFormat="1" ht="12.75"/>
    <row r="8" spans="1:5" s="50" customFormat="1" ht="76.5" customHeight="1">
      <c r="A8" s="309" t="str">
        <f>Library!A70 &amp; Library!A71 &amp; Library!A72</f>
        <v>You consider that the company is exempt from an audit for the year ended 31 December 2009. You have acknowledged, on the balance sheet, your responsibilities for complying with the requirements of the Companies Act 2006 with respect to accounting records and the preparation of accounts. These responsibilities include preparing accounts that give a true and fair view of the state of affairs of the company at the end of the financial year and of its profit or loss for the financial year.</v>
      </c>
      <c r="B8" s="309"/>
      <c r="C8" s="309"/>
      <c r="D8" s="309"/>
      <c r="E8" s="309"/>
    </row>
    <row r="9" spans="1:5" s="50" customFormat="1" ht="47.25" customHeight="1">
      <c r="A9" s="309" t="str">
        <f>Library!A67 &amp; Library!A56 &amp; Library!A68</f>
        <v>In accordance with your instructions, we have prepared the accounts which comprise the Profit and Loss Account, the Balance Sheet and the related notes from the accounting records of the company and on the basis of information and explanations you have given to us.</v>
      </c>
      <c r="B9" s="309"/>
      <c r="C9" s="309"/>
      <c r="D9" s="309"/>
      <c r="E9" s="309"/>
    </row>
    <row r="10" spans="1:5" s="50" customFormat="1" ht="33.75" customHeight="1">
      <c r="A10" s="309" t="s">
        <v>570</v>
      </c>
      <c r="B10" s="309"/>
      <c r="C10" s="309"/>
      <c r="D10" s="309"/>
      <c r="E10" s="309"/>
    </row>
    <row r="11" spans="1:5" s="50" customFormat="1" ht="66" customHeight="1"/>
    <row r="12" spans="1:5" s="50" customFormat="1" ht="12.75">
      <c r="A12" s="55">
        <f>Auditors_Name</f>
        <v>0</v>
      </c>
    </row>
    <row r="13" spans="1:5" s="50" customFormat="1" ht="12.75">
      <c r="A13" s="201">
        <f>Data!E30</f>
        <v>0</v>
      </c>
    </row>
    <row r="14" spans="1:5" s="50" customFormat="1" ht="12.75">
      <c r="A14" s="55"/>
    </row>
    <row r="15" spans="1:5" s="50" customFormat="1" ht="12.75">
      <c r="A15" s="187">
        <f>Data!E33</f>
        <v>0</v>
      </c>
    </row>
    <row r="16" spans="1:5" s="50" customFormat="1" ht="12.75">
      <c r="A16" s="187">
        <f>Data!E34</f>
        <v>0</v>
      </c>
    </row>
    <row r="17" spans="1:1" s="50" customFormat="1" ht="12.75">
      <c r="A17" s="187">
        <f>Data!E35</f>
        <v>0</v>
      </c>
    </row>
    <row r="18" spans="1:1" s="50" customFormat="1" ht="12.75">
      <c r="A18" s="187">
        <f>Data!E36</f>
        <v>0</v>
      </c>
    </row>
    <row r="19" spans="1:1" s="50" customFormat="1" ht="12.75">
      <c r="A19" s="187">
        <f>Data!E37</f>
        <v>0</v>
      </c>
    </row>
    <row r="20" spans="1:1" s="50" customFormat="1" ht="12.75">
      <c r="A20" s="55"/>
    </row>
    <row r="21" spans="1:1" s="50" customFormat="1" ht="12.75">
      <c r="A21" s="55" t="str">
        <f>TEXT(Audit_Date,"d mmmm yyyy")</f>
        <v>31 March 2010</v>
      </c>
    </row>
    <row r="22" spans="1:1" s="50" customFormat="1" ht="12.75">
      <c r="A22" s="55"/>
    </row>
    <row r="23" spans="1:1" s="50" customFormat="1" ht="12.75"/>
    <row r="24" spans="1:1" s="50" customFormat="1" ht="12.75"/>
    <row r="25" spans="1:1" s="50" customFormat="1" ht="12.75"/>
    <row r="26" spans="1:1" s="50" customFormat="1" ht="12.75"/>
    <row r="27" spans="1:1" s="50" customFormat="1" ht="12.75"/>
    <row r="28" spans="1:1" s="50" customFormat="1" ht="12.75"/>
    <row r="29" spans="1:1" s="50" customFormat="1" ht="12.75"/>
    <row r="30" spans="1:1" s="50" customFormat="1" ht="12.75"/>
    <row r="31" spans="1:1" s="50" customFormat="1" ht="12.75"/>
    <row r="32" spans="1:1" s="50" customFormat="1" ht="12.75"/>
    <row r="33" s="50" customFormat="1" ht="12.75"/>
    <row r="34" s="50" customFormat="1" ht="12.75"/>
    <row r="35" s="50" customFormat="1" ht="12.75"/>
    <row r="36" s="50" customFormat="1" ht="12.75"/>
    <row r="37" s="50" customFormat="1" ht="12.75"/>
    <row r="38" s="50" customFormat="1" ht="12.75"/>
    <row r="39" s="50" customFormat="1" ht="12.75"/>
    <row r="40" s="50" customFormat="1" ht="12.75"/>
    <row r="41" s="50" customFormat="1" ht="12.75"/>
    <row r="42" s="50" customFormat="1" ht="12.75"/>
    <row r="43" s="50" customFormat="1" ht="12.75"/>
    <row r="44" s="50" customFormat="1" ht="12.75"/>
    <row r="45" s="50" customFormat="1" ht="12.75"/>
    <row r="46" s="50" customFormat="1" ht="12.75"/>
    <row r="47" s="50" customFormat="1" ht="12.75"/>
    <row r="48" s="50" customFormat="1" ht="12.75"/>
    <row r="49" s="50" customFormat="1" ht="12.75"/>
    <row r="50" s="50" customFormat="1" ht="12.75"/>
    <row r="51" s="50" customFormat="1" ht="12.75"/>
    <row r="52" s="50" customFormat="1" ht="12.75"/>
    <row r="53" s="50" customFormat="1" ht="12.75"/>
    <row r="54" s="50" customFormat="1" ht="12.75"/>
    <row r="55" s="50" customFormat="1" ht="12.75"/>
    <row r="56" s="50" customFormat="1" ht="12.75"/>
    <row r="57" s="50" customFormat="1" ht="12.75"/>
    <row r="58" s="50" customFormat="1" ht="12.75"/>
    <row r="59" s="50" customFormat="1" ht="12.75"/>
    <row r="60" s="50" customFormat="1" ht="12.75"/>
  </sheetData>
  <mergeCells count="3">
    <mergeCell ref="A8:E8"/>
    <mergeCell ref="A9:E9"/>
    <mergeCell ref="A10:E10"/>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6.xml><?xml version="1.0" encoding="utf-8"?>
<worksheet xmlns="http://schemas.openxmlformats.org/spreadsheetml/2006/main" xmlns:r="http://schemas.openxmlformats.org/officeDocument/2006/relationships">
  <sheetPr codeName="Sheet27"/>
  <dimension ref="A1:E63"/>
  <sheetViews>
    <sheetView workbookViewId="0"/>
  </sheetViews>
  <sheetFormatPr defaultRowHeight="14.25"/>
  <cols>
    <col min="1" max="1" width="41.42578125" style="46" customWidth="1"/>
    <col min="2" max="4" width="9.140625" style="46"/>
    <col min="5" max="5" width="11.140625" style="46" customWidth="1"/>
    <col min="6" max="6" width="1.7109375" style="46" customWidth="1"/>
    <col min="7" max="16384" width="9.140625" style="46"/>
  </cols>
  <sheetData>
    <row r="1" spans="1:5" ht="15">
      <c r="A1" s="41" t="str">
        <f>Company_Name</f>
        <v>A Company Limited</v>
      </c>
    </row>
    <row r="2" spans="1:5" ht="15">
      <c r="A2" s="90" t="s">
        <v>606</v>
      </c>
    </row>
    <row r="4" spans="1:5" s="50" customFormat="1" ht="12.75"/>
    <row r="5" spans="1:5" s="50" customFormat="1" ht="12.75"/>
    <row r="6" spans="1:5" s="50" customFormat="1" ht="12.75">
      <c r="A6" s="95" t="s">
        <v>607</v>
      </c>
    </row>
    <row r="7" spans="1:5" s="50" customFormat="1" ht="12.75">
      <c r="A7" s="95" t="str">
        <f>"on the unaudited accounts of " &amp; Company_Name</f>
        <v>on the unaudited accounts of A Company Limited</v>
      </c>
    </row>
    <row r="8" spans="1:5" s="50" customFormat="1" ht="12.75"/>
    <row r="9" spans="1:5" s="50" customFormat="1" ht="61.5" customHeight="1">
      <c r="A9" s="309" t="str">
        <f>Library!A76 &amp; Library!A77 &amp; Library!A56 &amp; Library!A78</f>
        <v>In accordance with the engagement letter dated 0 January 1900, and in order to assist you to fulfil your duties under the Companies Act 2006, we have compiled the accounts of the company which comprise the Profit and Loss Account, the Balance Sheet and the related notes from the accounting records and information and explanations you have given to us.</v>
      </c>
      <c r="B9" s="309"/>
      <c r="C9" s="309"/>
      <c r="D9" s="309"/>
      <c r="E9" s="309"/>
    </row>
    <row r="10" spans="1:5" s="50" customFormat="1" ht="100.5" customHeight="1">
      <c r="A10" s="309" t="s">
        <v>14</v>
      </c>
      <c r="B10" s="309"/>
      <c r="C10" s="309"/>
      <c r="D10" s="309"/>
      <c r="E10" s="309"/>
    </row>
    <row r="11" spans="1:5" s="50" customFormat="1" ht="54" customHeight="1">
      <c r="A11" s="309" t="s">
        <v>15</v>
      </c>
      <c r="B11" s="309"/>
      <c r="C11" s="309"/>
      <c r="D11" s="309"/>
      <c r="E11" s="309"/>
    </row>
    <row r="12" spans="1:5" s="50" customFormat="1" ht="85.5" customHeight="1">
      <c r="A12" s="309" t="str">
        <f>Library!A80 &amp; Library!A81 &amp; Library!A72 &amp; Library!A82 &amp; Library!A83</f>
        <v>You have acknowledged on the balance sheet as at 31 December 2009 your responsibilities for complying with the requirements of the Companies Act 2006 with respect to accounting records and the preparation of accounts. These responsibilities include preparing accounts that give a true and fair view of the state of affairs of the company at the end of the financial year and of its profit or loss for the financial year. You consider that the company is exempt from the statutory requirement for an audit for the year.</v>
      </c>
      <c r="B12" s="309"/>
      <c r="C12" s="309"/>
      <c r="D12" s="309"/>
      <c r="E12" s="309"/>
    </row>
    <row r="13" spans="1:5" s="50" customFormat="1" ht="51.75" customHeight="1">
      <c r="A13" s="309" t="s">
        <v>16</v>
      </c>
      <c r="B13" s="309"/>
      <c r="C13" s="309"/>
      <c r="D13" s="309"/>
      <c r="E13" s="309"/>
    </row>
    <row r="14" spans="1:5" s="50" customFormat="1" ht="66" customHeight="1"/>
    <row r="15" spans="1:5" s="50" customFormat="1" ht="12.75">
      <c r="A15" s="55">
        <f>Auditors_Name</f>
        <v>0</v>
      </c>
    </row>
    <row r="16" spans="1:5" s="50" customFormat="1" ht="12.75">
      <c r="A16" s="201">
        <f>Auditors_Type</f>
        <v>0</v>
      </c>
    </row>
    <row r="17" spans="1:1" s="50" customFormat="1" ht="12.75">
      <c r="A17" s="55"/>
    </row>
    <row r="18" spans="1:1" s="50" customFormat="1" ht="12.75">
      <c r="A18" s="187">
        <f>Auditors_Address1</f>
        <v>0</v>
      </c>
    </row>
    <row r="19" spans="1:1" s="50" customFormat="1" ht="12.75">
      <c r="A19" s="187">
        <f>Auditors_Address2</f>
        <v>0</v>
      </c>
    </row>
    <row r="20" spans="1:1" s="50" customFormat="1" ht="12.75">
      <c r="A20" s="187">
        <f>Auditors_Address3</f>
        <v>0</v>
      </c>
    </row>
    <row r="21" spans="1:1" s="50" customFormat="1" ht="12.75">
      <c r="A21" s="187">
        <f>Auditors_Address4</f>
        <v>0</v>
      </c>
    </row>
    <row r="22" spans="1:1" s="50" customFormat="1" ht="12.75">
      <c r="A22" s="187">
        <f>Auditors_Address5</f>
        <v>0</v>
      </c>
    </row>
    <row r="23" spans="1:1" s="50" customFormat="1" ht="12.75">
      <c r="A23" s="55"/>
    </row>
    <row r="24" spans="1:1" s="50" customFormat="1" ht="12.75">
      <c r="A24" s="55" t="str">
        <f>TEXT(Audit_Date, "d mmmm yyyy")</f>
        <v>31 March 2010</v>
      </c>
    </row>
    <row r="25" spans="1:1" s="50" customFormat="1" ht="12.75">
      <c r="A25" s="55"/>
    </row>
    <row r="26" spans="1:1" s="50" customFormat="1" ht="12.75"/>
    <row r="27" spans="1:1" s="50" customFormat="1" ht="12.75"/>
    <row r="28" spans="1:1" s="50" customFormat="1" ht="12.75"/>
    <row r="29" spans="1:1" s="50" customFormat="1" ht="12.75"/>
    <row r="30" spans="1:1" s="50" customFormat="1" ht="12.75"/>
    <row r="31" spans="1:1" s="50" customFormat="1" ht="12.75"/>
    <row r="32" spans="1:1" s="50" customFormat="1" ht="12.75"/>
    <row r="33" s="50" customFormat="1" ht="12.75"/>
    <row r="34" s="50" customFormat="1" ht="12.75"/>
    <row r="35" s="50" customFormat="1" ht="12.75"/>
    <row r="36" s="50" customFormat="1" ht="12.75"/>
    <row r="37" s="50" customFormat="1" ht="12.75"/>
    <row r="38" s="50" customFormat="1" ht="12.75"/>
    <row r="39" s="50" customFormat="1" ht="12.75"/>
    <row r="40" s="50" customFormat="1" ht="12.75"/>
    <row r="41" s="50" customFormat="1" ht="12.75"/>
    <row r="42" s="50" customFormat="1" ht="12.75"/>
    <row r="43" s="50" customFormat="1" ht="12.75"/>
    <row r="44" s="50" customFormat="1" ht="12.75"/>
    <row r="45" s="50" customFormat="1" ht="12.75"/>
    <row r="46" s="50" customFormat="1" ht="12.75"/>
    <row r="47" s="50" customFormat="1" ht="12.75"/>
    <row r="48" s="50" customFormat="1" ht="12.75"/>
    <row r="49" s="50" customFormat="1" ht="12.75"/>
    <row r="50" s="50" customFormat="1" ht="12.75"/>
    <row r="51" s="50" customFormat="1" ht="12.75"/>
    <row r="52" s="50" customFormat="1" ht="12.75"/>
    <row r="53" s="50" customFormat="1" ht="12.75"/>
    <row r="54" s="50" customFormat="1" ht="12.75"/>
    <row r="55" s="50" customFormat="1" ht="12.75"/>
    <row r="56" s="50" customFormat="1" ht="12.75"/>
    <row r="57" s="50" customFormat="1" ht="12.75"/>
    <row r="58" s="50" customFormat="1" ht="12.75"/>
    <row r="59" s="50" customFormat="1" ht="12.75"/>
    <row r="60" s="50" customFormat="1" ht="12.75"/>
    <row r="61" s="50" customFormat="1" ht="12.75"/>
    <row r="62" s="50" customFormat="1" ht="12.75"/>
    <row r="63" s="50" customFormat="1" ht="12.75"/>
  </sheetData>
  <mergeCells count="5">
    <mergeCell ref="A13:E13"/>
    <mergeCell ref="A9:E9"/>
    <mergeCell ref="A10:E10"/>
    <mergeCell ref="A11:E11"/>
    <mergeCell ref="A12:E12"/>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7.xml><?xml version="1.0" encoding="utf-8"?>
<worksheet xmlns="http://schemas.openxmlformats.org/spreadsheetml/2006/main" xmlns:r="http://schemas.openxmlformats.org/officeDocument/2006/relationships">
  <sheetPr codeName="Sheet28"/>
  <dimension ref="A1:E29"/>
  <sheetViews>
    <sheetView workbookViewId="0"/>
  </sheetViews>
  <sheetFormatPr defaultRowHeight="14.25"/>
  <cols>
    <col min="1" max="1" width="3" style="46" customWidth="1"/>
    <col min="2" max="2" width="49.85546875" style="46" customWidth="1"/>
    <col min="3" max="4" width="9.140625" style="46"/>
    <col min="5" max="5" width="11.140625" style="46" customWidth="1"/>
    <col min="6" max="6" width="1.7109375" style="46" customWidth="1"/>
    <col min="7" max="16384" width="9.140625" style="46"/>
  </cols>
  <sheetData>
    <row r="1" spans="1:5" ht="15">
      <c r="A1" s="41" t="str">
        <f>Company_Name</f>
        <v>A Company Limited</v>
      </c>
      <c r="B1" s="104"/>
      <c r="C1" s="104"/>
      <c r="D1" s="104"/>
      <c r="E1" s="104"/>
    </row>
    <row r="3" spans="1:5" s="50" customFormat="1" ht="15">
      <c r="A3" s="284" t="str">
        <f>"Director" &amp; Apost &amp; " statement"</f>
        <v>Directors' statement</v>
      </c>
      <c r="B3" s="285"/>
      <c r="C3" s="286"/>
      <c r="D3" s="286"/>
      <c r="E3" s="286"/>
    </row>
    <row r="4" spans="1:5" s="50" customFormat="1" ht="12.75"/>
    <row r="5" spans="1:5" s="50" customFormat="1" ht="12.75">
      <c r="A5" s="50" t="str">
        <f>IF(MoreThanOne, "We confirm that as directors we have met our",  "I confirm that as director I have met my") &amp; " duty in accordance with the Companies Act 2006 to:"</f>
        <v>We confirm that as directors we have met our duty in accordance with the Companies Act 2006 to:</v>
      </c>
    </row>
    <row r="6" spans="1:5" s="50" customFormat="1" ht="12.75"/>
    <row r="7" spans="1:5" s="50" customFormat="1" ht="20.25" customHeight="1">
      <c r="A7" s="295" t="s">
        <v>30</v>
      </c>
      <c r="B7" s="309" t="s">
        <v>279</v>
      </c>
      <c r="C7" s="309"/>
      <c r="D7" s="309"/>
      <c r="E7" s="309"/>
    </row>
    <row r="8" spans="1:5" s="50" customFormat="1" ht="44.25" customHeight="1">
      <c r="A8" s="295" t="s">
        <v>30</v>
      </c>
      <c r="B8" s="309" t="str">
        <f>"prepare accounts which give a true and fair view of the state of affairs of the company as at " &amp; CURRDATE &amp; " and of its profit and loss for the " &amp; Library!A16 &amp; " then ended in accordance with the Financial Reporting Standard for Smaller Entities; and"</f>
        <v>prepare accounts which give a true and fair view of the state of affairs of the company as at 31 December 2009 and of its profit and loss for the year then ended in accordance with the Financial Reporting Standard for Smaller Entities; and</v>
      </c>
      <c r="C8" s="309"/>
      <c r="D8" s="309"/>
      <c r="E8" s="309"/>
    </row>
    <row r="9" spans="1:5" s="50" customFormat="1" ht="33" customHeight="1">
      <c r="A9" s="295" t="s">
        <v>30</v>
      </c>
      <c r="B9" s="309" t="s">
        <v>42</v>
      </c>
      <c r="C9" s="309"/>
      <c r="D9" s="309"/>
      <c r="E9" s="309"/>
    </row>
    <row r="10" spans="1:5" s="50" customFormat="1" ht="12.75"/>
    <row r="11" spans="1:5" s="50" customFormat="1" ht="12.75"/>
    <row r="12" spans="1:5" s="50" customFormat="1" ht="12.75">
      <c r="A12" s="50" t="s">
        <v>43</v>
      </c>
    </row>
    <row r="13" spans="1:5" s="50" customFormat="1" ht="12.75"/>
    <row r="14" spans="1:5" s="50" customFormat="1" ht="12.75"/>
    <row r="15" spans="1:5" s="50" customFormat="1" ht="12.75"/>
    <row r="16" spans="1:5" s="50" customFormat="1" ht="12.75"/>
    <row r="17" spans="1:5" s="50" customFormat="1" ht="12.75"/>
    <row r="18" spans="1:5" s="50" customFormat="1" ht="12.75"/>
    <row r="19" spans="1:5" s="50" customFormat="1" ht="12.75"/>
    <row r="20" spans="1:5" s="50" customFormat="1" ht="12.75"/>
    <row r="21" spans="1:5" s="50" customFormat="1" ht="12.75"/>
    <row r="22" spans="1:5" s="50" customFormat="1" ht="12.75"/>
    <row r="23" spans="1:5" s="50" customFormat="1" ht="12.75">
      <c r="A23" s="54" t="str">
        <f>Company_Name</f>
        <v>A Company Limited</v>
      </c>
      <c r="B23" s="54"/>
      <c r="C23" s="54"/>
      <c r="D23" s="54"/>
      <c r="E23" s="54"/>
    </row>
    <row r="24" spans="1:5" s="50" customFormat="1" ht="12.75">
      <c r="A24" s="54" t="str">
        <f>TEXT(Approval_Date, "d mmmm yyyy")</f>
        <v>31 March 2010</v>
      </c>
      <c r="B24" s="54"/>
      <c r="C24" s="54"/>
      <c r="D24" s="54"/>
      <c r="E24" s="54"/>
    </row>
    <row r="25" spans="1:5" s="50" customFormat="1" ht="12.75"/>
    <row r="26" spans="1:5" s="50" customFormat="1" ht="12.75"/>
    <row r="27" spans="1:5" s="50" customFormat="1" ht="12.75"/>
    <row r="28" spans="1:5" s="50" customFormat="1" ht="12.75"/>
    <row r="29" spans="1:5" s="50" customFormat="1" ht="12.75"/>
  </sheetData>
  <mergeCells count="3">
    <mergeCell ref="B8:E8"/>
    <mergeCell ref="B9:E9"/>
    <mergeCell ref="B7:E7"/>
  </mergeCells>
  <phoneticPr fontId="4"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8.xml><?xml version="1.0" encoding="utf-8"?>
<worksheet xmlns="http://schemas.openxmlformats.org/spreadsheetml/2006/main" xmlns:r="http://schemas.openxmlformats.org/officeDocument/2006/relationships">
  <sheetPr codeName="Sheet29"/>
  <dimension ref="A1:E59"/>
  <sheetViews>
    <sheetView workbookViewId="0">
      <selection sqref="A1:E1"/>
    </sheetView>
  </sheetViews>
  <sheetFormatPr defaultRowHeight="14.25"/>
  <cols>
    <col min="1" max="1" width="43.7109375" style="46" customWidth="1"/>
    <col min="2" max="4" width="9.140625" style="46"/>
    <col min="5" max="5" width="11.140625" style="46" customWidth="1"/>
    <col min="6" max="6" width="1.7109375" style="46" customWidth="1"/>
    <col min="7" max="16384" width="9.140625" style="46"/>
  </cols>
  <sheetData>
    <row r="1" spans="1:5" ht="30" customHeight="1">
      <c r="A1" s="317" t="str">
        <f>"Chartered Accountants' independent assurance report on the unaudited accounts of " &amp; Company_Name</f>
        <v>Chartered Accountants' independent assurance report on the unaudited accounts of A Company Limited</v>
      </c>
      <c r="B1" s="317"/>
      <c r="C1" s="317"/>
      <c r="D1" s="317"/>
      <c r="E1" s="317"/>
    </row>
    <row r="3" spans="1:5" s="50" customFormat="1" ht="30" customHeight="1">
      <c r="A3" s="315" t="str">
        <f>"To the Board of Directors of " &amp; Company_Name &amp; " ('the Company')"</f>
        <v>To the Board of Directors of A Company Limited ('the Company')</v>
      </c>
      <c r="B3" s="316"/>
      <c r="C3" s="316"/>
      <c r="D3" s="316"/>
      <c r="E3" s="316"/>
    </row>
    <row r="4" spans="1:5" s="50" customFormat="1" ht="12.75">
      <c r="A4" s="95"/>
    </row>
    <row r="5" spans="1:5" s="50" customFormat="1" ht="66.75" customHeight="1">
      <c r="A5" s="309" t="str">
        <f>Library!A85 &amp; Library!A56 &amp; Library!A86</f>
        <v xml:space="preserve">We have performed certain procedures in respect of the Company’s unaudited accounts for the year ended 31 December 2009 (which comprise the Profit and Loss Account, the Balance Sheet and the related notes), made enquiries of the Company’s directors and assessed accounting policies adopted by the directors, in order to gather sufficient evidence for our conclusion in this report. </v>
      </c>
      <c r="B5" s="309"/>
      <c r="C5" s="309"/>
      <c r="D5" s="309"/>
      <c r="E5" s="309"/>
    </row>
    <row r="6" spans="1:5" s="50" customFormat="1" ht="115.5" customHeight="1">
      <c r="A6" s="309" t="str">
        <f>Library!A88 &amp; Library!A89</f>
        <v>This report is made solely to the Company’s directors, as a body, in accordance with the terms of our engagement letter dated 0 January 1900. It has been released to the directors on the basis that this report shall not be copied, referred to or disclosed, in whole (save for the directors’ own internal purposes or as may be required by law or by a competent regulator) or in part, without our prior written consent. Our work has been undertaken so that we might state to the directors those matters that we have agreed to state to them in this report and for no other purpose. To the fullest extent permitted by law, we do not accept or assume responsibility to anyone other than the Company and the Company’s directors as a body for our work, for this report or the conclusions we have formed.</v>
      </c>
      <c r="B6" s="309"/>
      <c r="C6" s="309"/>
      <c r="D6" s="309"/>
      <c r="E6" s="309"/>
    </row>
    <row r="7" spans="1:5" s="50" customFormat="1" ht="12.75">
      <c r="A7" s="95" t="s">
        <v>26</v>
      </c>
    </row>
    <row r="8" spans="1:5" s="50" customFormat="1" ht="61.5" customHeight="1">
      <c r="A8" s="309" t="str">
        <f>Library!A91 &amp; Library!A92</f>
        <v>You have confirmed that you have met your duty as set out in the directors’ statement. You consider that the Company is exempt from the statutory requirement for an audit for the year. Our responsibility is to form and express an independent conclusion, based on the work carried out, to you on the accounts.</v>
      </c>
      <c r="B8" s="309"/>
      <c r="C8" s="309"/>
      <c r="D8" s="309"/>
      <c r="E8" s="309"/>
    </row>
    <row r="9" spans="1:5" s="50" customFormat="1" ht="12.75">
      <c r="A9" s="95" t="s">
        <v>27</v>
      </c>
    </row>
    <row r="10" spans="1:5" s="50" customFormat="1" ht="83.25" customHeight="1">
      <c r="A10" s="309" t="s">
        <v>35</v>
      </c>
      <c r="B10" s="309"/>
      <c r="C10" s="309"/>
      <c r="D10" s="309"/>
      <c r="E10" s="309"/>
    </row>
    <row r="11" spans="1:5" s="50" customFormat="1" ht="60.75" customHeight="1">
      <c r="A11" s="311" t="s">
        <v>40</v>
      </c>
      <c r="B11" s="311"/>
      <c r="C11" s="311"/>
      <c r="D11" s="311"/>
      <c r="E11" s="311"/>
    </row>
    <row r="12" spans="1:5" s="50" customFormat="1" ht="12.75">
      <c r="A12" s="283" t="s">
        <v>41</v>
      </c>
    </row>
    <row r="13" spans="1:5" s="50" customFormat="1" ht="58.5" customHeight="1">
      <c r="A13" s="311" t="str">
        <f>Library!A94 &amp; CURRDATE &amp; Library!A95</f>
        <v>Based on our work, nothing has come to our attention to refute the directors’ confirmation that in accordance with the Companies Act 2006 the accounts give a true and fair view of the state of the Company’s affairs as at 31 December 2009 and of its profit for the year then ended and have been properly prepared in accordance with the Financial Reporting Standard for Smaller Entities.</v>
      </c>
      <c r="B13" s="311"/>
      <c r="C13" s="311"/>
      <c r="D13" s="311"/>
      <c r="E13" s="311"/>
    </row>
    <row r="14" spans="1:5" s="50" customFormat="1" ht="24" customHeight="1">
      <c r="A14" s="187"/>
    </row>
    <row r="15" spans="1:5" s="50" customFormat="1" ht="12.75">
      <c r="A15" s="187">
        <f>Auditors_Name</f>
        <v>0</v>
      </c>
    </row>
    <row r="16" spans="1:5" s="50" customFormat="1" ht="12.75">
      <c r="A16" s="187">
        <f>Auditors_Type</f>
        <v>0</v>
      </c>
    </row>
    <row r="17" spans="1:1" s="50" customFormat="1" ht="12.75">
      <c r="A17" s="187">
        <f>Auditors_Address1</f>
        <v>0</v>
      </c>
    </row>
    <row r="18" spans="1:1" s="50" customFormat="1" ht="12.75">
      <c r="A18" s="187">
        <f>Auditors_Address2</f>
        <v>0</v>
      </c>
    </row>
    <row r="19" spans="1:1" s="50" customFormat="1" ht="12.75">
      <c r="A19" s="187">
        <f>Auditors_Address3</f>
        <v>0</v>
      </c>
    </row>
    <row r="20" spans="1:1" s="50" customFormat="1" ht="12.75">
      <c r="A20" s="187">
        <f>Auditors_Address4</f>
        <v>0</v>
      </c>
    </row>
    <row r="21" spans="1:1" s="50" customFormat="1" ht="12.75">
      <c r="A21" s="187">
        <f>Auditors_Address5</f>
        <v>0</v>
      </c>
    </row>
    <row r="22" spans="1:1" s="50" customFormat="1" ht="12.75">
      <c r="A22" s="50" t="str">
        <f>TEXT(Audit_Date, "d mmmm yyyy")</f>
        <v>31 March 2010</v>
      </c>
    </row>
    <row r="23" spans="1:1" s="50" customFormat="1" ht="12.75"/>
    <row r="24" spans="1:1" s="50" customFormat="1" ht="12.75"/>
    <row r="25" spans="1:1" s="50" customFormat="1" ht="12.75"/>
    <row r="26" spans="1:1" s="50" customFormat="1" ht="12.75"/>
    <row r="27" spans="1:1" s="50" customFormat="1" ht="12.75"/>
    <row r="28" spans="1:1" s="50" customFormat="1" ht="12.75"/>
    <row r="29" spans="1:1" s="50" customFormat="1" ht="12.75"/>
    <row r="30" spans="1:1" s="50" customFormat="1" ht="12.75"/>
    <row r="31" spans="1:1" s="50" customFormat="1" ht="12.75"/>
    <row r="32" spans="1:1" s="50" customFormat="1" ht="12.75"/>
    <row r="33" s="50" customFormat="1" ht="12.75"/>
    <row r="34" s="50" customFormat="1" ht="12.75"/>
    <row r="35" s="50" customFormat="1" ht="12.75"/>
    <row r="36" s="50" customFormat="1" ht="12.75"/>
    <row r="37" s="50" customFormat="1" ht="12.75"/>
    <row r="38" s="50" customFormat="1" ht="12.75"/>
    <row r="39" s="50" customFormat="1" ht="12.75"/>
    <row r="40" s="50" customFormat="1" ht="12.75"/>
    <row r="41" s="50" customFormat="1" ht="12.75"/>
    <row r="42" s="50" customFormat="1" ht="12.75"/>
    <row r="43" s="50" customFormat="1" ht="12.75"/>
    <row r="44" s="50" customFormat="1" ht="12.75"/>
    <row r="45" s="50" customFormat="1" ht="12.75"/>
    <row r="46" s="50" customFormat="1" ht="12.75"/>
    <row r="47" s="50" customFormat="1" ht="12.75"/>
    <row r="48" s="50" customFormat="1" ht="12.75"/>
    <row r="49" s="50" customFormat="1" ht="12.75"/>
    <row r="50" s="50" customFormat="1" ht="12.75"/>
    <row r="51" s="50" customFormat="1" ht="12.75"/>
    <row r="52" s="50" customFormat="1" ht="12.75"/>
    <row r="53" s="50" customFormat="1" ht="12.75"/>
    <row r="54" s="50" customFormat="1" ht="12.75"/>
    <row r="55" s="50" customFormat="1" ht="12.75"/>
    <row r="56" s="50" customFormat="1" ht="12.75"/>
    <row r="57" s="50" customFormat="1" ht="12.75"/>
    <row r="58" s="50" customFormat="1" ht="12.75"/>
    <row r="59" s="50" customFormat="1" ht="12.75"/>
  </sheetData>
  <mergeCells count="8">
    <mergeCell ref="A13:E13"/>
    <mergeCell ref="A3:E3"/>
    <mergeCell ref="A1:E1"/>
    <mergeCell ref="A5:E5"/>
    <mergeCell ref="A6:E6"/>
    <mergeCell ref="A8:E8"/>
    <mergeCell ref="A10:E10"/>
    <mergeCell ref="A11:E11"/>
  </mergeCells>
  <phoneticPr fontId="4"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29.xml><?xml version="1.0" encoding="utf-8"?>
<worksheet xmlns="http://schemas.openxmlformats.org/spreadsheetml/2006/main" xmlns:r="http://schemas.openxmlformats.org/officeDocument/2006/relationships">
  <sheetPr codeName="Sheet30"/>
  <dimension ref="A1:J39"/>
  <sheetViews>
    <sheetView workbookViewId="0"/>
  </sheetViews>
  <sheetFormatPr defaultRowHeight="14.25"/>
  <cols>
    <col min="1" max="2" width="9.140625" style="46"/>
    <col min="3" max="3" width="19.140625" style="46" customWidth="1"/>
    <col min="4" max="4" width="4" style="46" customWidth="1"/>
    <col min="5" max="5" width="7.28515625" style="61" customWidth="1"/>
    <col min="6" max="6" width="3.7109375" style="46" customWidth="1"/>
    <col min="7" max="7" width="11.28515625" style="47" customWidth="1"/>
    <col min="8" max="8" width="3.42578125" style="46" customWidth="1"/>
    <col min="9" max="9" width="11.28515625" style="48" customWidth="1"/>
    <col min="10" max="10" width="11.28515625" style="46" hidden="1" customWidth="1"/>
    <col min="11" max="11" width="1.7109375" style="46" customWidth="1"/>
    <col min="12" max="16384" width="9.140625" style="46"/>
  </cols>
  <sheetData>
    <row r="1" spans="1:9" ht="15">
      <c r="A1" s="41" t="str">
        <f>Company_Name</f>
        <v>A Company Limited</v>
      </c>
    </row>
    <row r="2" spans="1:9" ht="15">
      <c r="A2" s="90" t="s">
        <v>608</v>
      </c>
    </row>
    <row r="3" spans="1:9" ht="15">
      <c r="A3" s="41" t="str">
        <f>Library!$A$14</f>
        <v>for the year ended 31 December 2009</v>
      </c>
    </row>
    <row r="4" spans="1:9" s="50" customFormat="1" ht="12.75">
      <c r="A4" s="302" t="s">
        <v>66</v>
      </c>
      <c r="E4" s="62"/>
      <c r="G4" s="51"/>
      <c r="I4" s="52"/>
    </row>
    <row r="5" spans="1:9" s="50" customFormat="1" ht="12.75">
      <c r="E5" s="62"/>
      <c r="G5" s="51"/>
      <c r="I5" s="52"/>
    </row>
    <row r="6" spans="1:9" s="50" customFormat="1" ht="12.75">
      <c r="D6" s="96"/>
      <c r="E6" s="97" t="s">
        <v>609</v>
      </c>
      <c r="F6" s="93"/>
      <c r="G6" s="98" t="str">
        <f>CurrYear</f>
        <v xml:space="preserve">2009 </v>
      </c>
      <c r="H6" s="98"/>
      <c r="I6" s="99" t="str">
        <f>CompYear</f>
        <v xml:space="preserve">2008 </v>
      </c>
    </row>
    <row r="7" spans="1:9" s="50" customFormat="1" ht="12.75">
      <c r="D7" s="96"/>
      <c r="E7" s="97"/>
      <c r="F7" s="93"/>
      <c r="G7" s="98" t="str">
        <f>UNITS</f>
        <v xml:space="preserve">£ </v>
      </c>
      <c r="H7" s="93"/>
      <c r="I7" s="98" t="str">
        <f>UNITS</f>
        <v xml:space="preserve">£ </v>
      </c>
    </row>
    <row r="8" spans="1:9" s="50" customFormat="1" ht="12.75">
      <c r="E8" s="62"/>
      <c r="G8" s="51"/>
      <c r="I8" s="51"/>
    </row>
    <row r="9" spans="1:9" s="38" customFormat="1" ht="12.75">
      <c r="A9" s="93" t="s">
        <v>166</v>
      </c>
      <c r="C9" s="84"/>
      <c r="E9" s="60"/>
      <c r="G9" s="51">
        <v>0</v>
      </c>
      <c r="I9" s="51">
        <v>0</v>
      </c>
    </row>
    <row r="10" spans="1:9" s="38" customFormat="1" ht="12.75">
      <c r="A10" s="55"/>
      <c r="E10" s="60"/>
      <c r="G10" s="51"/>
      <c r="I10" s="51"/>
    </row>
    <row r="11" spans="1:9" s="38" customFormat="1" ht="12.75">
      <c r="A11" s="55" t="s">
        <v>333</v>
      </c>
      <c r="E11" s="60"/>
      <c r="G11" s="51"/>
      <c r="I11" s="51"/>
    </row>
    <row r="12" spans="1:9" s="38" customFormat="1" ht="12.75">
      <c r="A12" s="55"/>
      <c r="E12" s="60"/>
      <c r="G12" s="51"/>
      <c r="I12" s="51"/>
    </row>
    <row r="13" spans="1:9" s="38" customFormat="1" ht="12.75">
      <c r="A13" s="93" t="s">
        <v>51</v>
      </c>
      <c r="E13" s="60"/>
      <c r="G13" s="100">
        <f>SUM(G9:G12)</f>
        <v>0</v>
      </c>
      <c r="I13" s="100">
        <f>SUM(I9:I12)</f>
        <v>0</v>
      </c>
    </row>
    <row r="14" spans="1:9" s="38" customFormat="1" ht="12.75">
      <c r="A14" s="55"/>
      <c r="E14" s="60"/>
      <c r="G14" s="51"/>
      <c r="I14" s="51"/>
    </row>
    <row r="15" spans="1:9" s="38" customFormat="1" ht="12.75">
      <c r="A15" s="55" t="s">
        <v>175</v>
      </c>
      <c r="E15" s="60"/>
      <c r="G15" s="51">
        <v>0</v>
      </c>
      <c r="I15" s="51">
        <v>0</v>
      </c>
    </row>
    <row r="16" spans="1:9" s="38" customFormat="1" ht="12.75">
      <c r="A16" s="55" t="s">
        <v>610</v>
      </c>
      <c r="E16" s="60"/>
      <c r="G16" s="51">
        <v>0</v>
      </c>
      <c r="I16" s="51">
        <v>0</v>
      </c>
    </row>
    <row r="17" spans="1:9" s="38" customFormat="1" ht="12.75">
      <c r="A17" s="55" t="s">
        <v>216</v>
      </c>
      <c r="E17" s="60"/>
      <c r="G17" s="51">
        <v>0</v>
      </c>
      <c r="I17" s="51">
        <v>0</v>
      </c>
    </row>
    <row r="18" spans="1:9" s="38" customFormat="1" ht="12.75">
      <c r="A18" s="55"/>
      <c r="E18" s="60"/>
      <c r="G18" s="51"/>
      <c r="I18" s="51"/>
    </row>
    <row r="19" spans="1:9" s="38" customFormat="1" ht="12.75">
      <c r="A19" s="93" t="s">
        <v>544</v>
      </c>
      <c r="E19" s="60"/>
      <c r="G19" s="101">
        <f>SUM(G13:G18)</f>
        <v>0</v>
      </c>
      <c r="I19" s="101">
        <f>SUM(I13:I18)</f>
        <v>0</v>
      </c>
    </row>
    <row r="20" spans="1:9" s="38" customFormat="1" ht="12.75">
      <c r="A20" s="93"/>
      <c r="E20" s="60"/>
      <c r="G20" s="100"/>
      <c r="I20" s="100"/>
    </row>
    <row r="21" spans="1:9" s="38" customFormat="1" ht="12.75">
      <c r="A21" s="55" t="s">
        <v>611</v>
      </c>
      <c r="E21" s="60"/>
      <c r="G21" s="51"/>
      <c r="I21" s="51"/>
    </row>
    <row r="22" spans="1:9" s="38" customFormat="1" ht="12.75">
      <c r="A22" s="55" t="s">
        <v>52</v>
      </c>
      <c r="E22" s="60"/>
      <c r="G22" s="51">
        <v>0</v>
      </c>
      <c r="I22" s="51">
        <v>0</v>
      </c>
    </row>
    <row r="23" spans="1:9" s="38" customFormat="1" ht="12.75">
      <c r="A23" s="55" t="s">
        <v>53</v>
      </c>
      <c r="E23" s="60"/>
      <c r="G23" s="51">
        <v>0</v>
      </c>
      <c r="I23" s="51">
        <v>0</v>
      </c>
    </row>
    <row r="24" spans="1:9" s="38" customFormat="1" ht="12.75">
      <c r="A24" s="55"/>
      <c r="E24" s="60"/>
      <c r="G24" s="195">
        <f>SUM(G21:G23)</f>
        <v>0</v>
      </c>
      <c r="I24" s="195">
        <f>SUM(I21:I23)</f>
        <v>0</v>
      </c>
    </row>
    <row r="25" spans="1:9" s="38" customFormat="1" ht="12.75">
      <c r="A25" s="55"/>
      <c r="E25" s="60"/>
      <c r="G25" s="102"/>
      <c r="I25" s="102"/>
    </row>
    <row r="26" spans="1:9" s="38" customFormat="1" ht="12.75">
      <c r="A26" s="55"/>
      <c r="E26" s="60"/>
      <c r="G26" s="132">
        <f>G19+G24</f>
        <v>0</v>
      </c>
      <c r="I26" s="132">
        <f>I19+I24</f>
        <v>0</v>
      </c>
    </row>
    <row r="27" spans="1:9" s="38" customFormat="1" ht="12.75">
      <c r="A27" s="55"/>
      <c r="E27" s="60"/>
      <c r="G27" s="51"/>
      <c r="I27" s="51"/>
    </row>
    <row r="28" spans="1:9" s="38" customFormat="1" ht="12.75">
      <c r="A28" s="55" t="s">
        <v>220</v>
      </c>
      <c r="E28" s="60"/>
      <c r="G28" s="51">
        <v>0</v>
      </c>
      <c r="I28" s="51">
        <v>0</v>
      </c>
    </row>
    <row r="29" spans="1:9" s="38" customFormat="1" ht="12.75">
      <c r="A29" s="55" t="s">
        <v>221</v>
      </c>
      <c r="E29" s="60"/>
      <c r="G29" s="51">
        <v>0</v>
      </c>
      <c r="I29" s="51">
        <v>0</v>
      </c>
    </row>
    <row r="30" spans="1:9" s="38" customFormat="1" ht="12.75">
      <c r="A30" s="55" t="s">
        <v>222</v>
      </c>
      <c r="E30" s="60"/>
      <c r="G30" s="51">
        <v>0</v>
      </c>
      <c r="I30" s="51">
        <v>0</v>
      </c>
    </row>
    <row r="31" spans="1:9" s="38" customFormat="1" ht="12.75">
      <c r="A31" s="55"/>
      <c r="E31" s="60"/>
      <c r="G31" s="51"/>
      <c r="I31" s="51"/>
    </row>
    <row r="32" spans="1:9" s="38" customFormat="1" ht="12.75">
      <c r="A32" s="93" t="s">
        <v>54</v>
      </c>
      <c r="E32" s="60"/>
      <c r="G32" s="100">
        <f>SUM(G26:G31)</f>
        <v>0</v>
      </c>
      <c r="I32" s="100">
        <f>SUM(I26:I31)</f>
        <v>0</v>
      </c>
    </row>
    <row r="33" spans="1:9" s="38" customFormat="1" ht="12.75">
      <c r="A33" s="55"/>
      <c r="E33" s="60"/>
      <c r="G33" s="51"/>
      <c r="I33" s="51"/>
    </row>
    <row r="34" spans="1:9" s="38" customFormat="1" ht="12.75">
      <c r="A34" s="55" t="s">
        <v>55</v>
      </c>
      <c r="E34" s="60"/>
      <c r="G34" s="131">
        <v>0</v>
      </c>
      <c r="I34" s="131">
        <v>0</v>
      </c>
    </row>
    <row r="35" spans="1:9" s="38" customFormat="1" ht="12.75">
      <c r="A35" s="55"/>
      <c r="E35" s="60"/>
      <c r="G35" s="51"/>
      <c r="I35" s="51"/>
    </row>
    <row r="36" spans="1:9" s="38" customFormat="1" ht="16.5" customHeight="1">
      <c r="A36" s="93" t="s">
        <v>56</v>
      </c>
      <c r="E36" s="60"/>
      <c r="G36" s="135">
        <f>SUM(G32:G35)</f>
        <v>0</v>
      </c>
      <c r="I36" s="135">
        <f>SUM(I32:I35)</f>
        <v>0</v>
      </c>
    </row>
    <row r="37" spans="1:9" s="38" customFormat="1" ht="12.75">
      <c r="A37" s="55"/>
      <c r="E37" s="60"/>
      <c r="G37" s="51"/>
      <c r="I37" s="51"/>
    </row>
    <row r="38" spans="1:9" s="38" customFormat="1" ht="12.75">
      <c r="E38" s="60"/>
      <c r="G38" s="131"/>
      <c r="I38" s="53"/>
    </row>
    <row r="39" spans="1:9" s="38" customFormat="1" ht="12.75">
      <c r="E39" s="60"/>
      <c r="G39" s="51"/>
      <c r="I39" s="53"/>
    </row>
  </sheetData>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sheetPr codeName="Sheet3"/>
  <dimension ref="A1:I5"/>
  <sheetViews>
    <sheetView workbookViewId="0">
      <selection activeCell="B8" sqref="B8"/>
    </sheetView>
  </sheetViews>
  <sheetFormatPr defaultRowHeight="12.75"/>
  <cols>
    <col min="1" max="1" width="12.7109375" style="2" customWidth="1"/>
    <col min="2" max="2" width="24.28515625" customWidth="1"/>
  </cols>
  <sheetData>
    <row r="1" spans="1:9" ht="18" customHeight="1">
      <c r="A1" s="4"/>
      <c r="B1" s="5"/>
      <c r="C1" s="5"/>
      <c r="D1" t="s">
        <v>73</v>
      </c>
      <c r="E1" t="s">
        <v>74</v>
      </c>
      <c r="F1" t="s">
        <v>75</v>
      </c>
      <c r="G1" t="s">
        <v>76</v>
      </c>
      <c r="H1" t="s">
        <v>77</v>
      </c>
      <c r="I1" t="s">
        <v>78</v>
      </c>
    </row>
    <row r="2" spans="1:9">
      <c r="B2" s="17"/>
      <c r="D2" t="s">
        <v>79</v>
      </c>
      <c r="E2">
        <v>-999616.71</v>
      </c>
      <c r="F2">
        <v>-825806.18</v>
      </c>
      <c r="G2">
        <v>63829.8</v>
      </c>
      <c r="H2">
        <v>-761976.38</v>
      </c>
      <c r="I2">
        <v>237640.33</v>
      </c>
    </row>
    <row r="3" spans="1:9">
      <c r="D3" t="s">
        <v>80</v>
      </c>
      <c r="E3">
        <v>999377.29</v>
      </c>
      <c r="F3">
        <v>818306.18</v>
      </c>
      <c r="G3">
        <v>-63829.8</v>
      </c>
      <c r="H3">
        <v>754476.38</v>
      </c>
      <c r="I3">
        <v>-244900.91</v>
      </c>
    </row>
    <row r="4" spans="1:9">
      <c r="D4" t="e">
        <v>#N/A</v>
      </c>
      <c r="E4" t="e">
        <v>#N/A</v>
      </c>
      <c r="F4" t="e">
        <v>#N/A</v>
      </c>
      <c r="G4" t="e">
        <v>#N/A</v>
      </c>
      <c r="H4" t="e">
        <v>#N/A</v>
      </c>
      <c r="I4" t="e">
        <v>#N/A</v>
      </c>
    </row>
    <row r="5" spans="1:9">
      <c r="D5" t="s">
        <v>81</v>
      </c>
      <c r="E5">
        <v>239.42</v>
      </c>
      <c r="F5">
        <v>7500</v>
      </c>
      <c r="G5">
        <v>0</v>
      </c>
      <c r="H5">
        <v>7500</v>
      </c>
      <c r="I5">
        <v>7260.58</v>
      </c>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30.xml><?xml version="1.0" encoding="utf-8"?>
<worksheet xmlns="http://schemas.openxmlformats.org/spreadsheetml/2006/main" xmlns:r="http://schemas.openxmlformats.org/officeDocument/2006/relationships">
  <sheetPr codeName="Sheet31"/>
  <dimension ref="A1:I18"/>
  <sheetViews>
    <sheetView workbookViewId="0"/>
  </sheetViews>
  <sheetFormatPr defaultRowHeight="12.75"/>
  <cols>
    <col min="1" max="2" width="9.140625" style="50"/>
    <col min="3" max="3" width="27.28515625" style="50" customWidth="1"/>
    <col min="4" max="4" width="4.5703125" style="62" customWidth="1"/>
    <col min="5" max="5" width="2.42578125" style="50" customWidth="1"/>
    <col min="6" max="6" width="11.28515625" style="52" customWidth="1"/>
    <col min="7" max="7" width="2.42578125" style="50" customWidth="1"/>
    <col min="8" max="8" width="11.28515625" style="52" customWidth="1"/>
    <col min="9" max="9" width="11.28515625" style="50" hidden="1" customWidth="1"/>
    <col min="10" max="10" width="11.28515625" style="50" customWidth="1"/>
    <col min="11" max="16384" width="9.140625" style="50"/>
  </cols>
  <sheetData>
    <row r="1" spans="1:8" ht="15">
      <c r="A1" s="41" t="str">
        <f>Company_Name</f>
        <v>A Company Limited</v>
      </c>
    </row>
    <row r="2" spans="1:8" ht="15">
      <c r="A2" s="41" t="s">
        <v>583</v>
      </c>
    </row>
    <row r="3" spans="1:8" ht="15">
      <c r="A3" s="41" t="str">
        <f>Library!$A$14</f>
        <v>for the year ended 31 December 2009</v>
      </c>
    </row>
    <row r="6" spans="1:8">
      <c r="D6" s="97" t="s">
        <v>609</v>
      </c>
      <c r="E6" s="93"/>
      <c r="F6" s="98" t="str">
        <f>CurrYear</f>
        <v xml:space="preserve">2009 </v>
      </c>
      <c r="G6" s="98"/>
      <c r="H6" s="99" t="str">
        <f>CompYear</f>
        <v xml:space="preserve">2008 </v>
      </c>
    </row>
    <row r="7" spans="1:8">
      <c r="D7" s="97"/>
      <c r="E7" s="93"/>
      <c r="F7" s="98" t="str">
        <f>UNITS</f>
        <v xml:space="preserve">£ </v>
      </c>
      <c r="G7" s="93"/>
      <c r="H7" s="98" t="str">
        <f>UNITS</f>
        <v xml:space="preserve">£ </v>
      </c>
    </row>
    <row r="9" spans="1:8">
      <c r="A9" s="55" t="s">
        <v>56</v>
      </c>
      <c r="F9" s="52">
        <f>PL!G36</f>
        <v>0</v>
      </c>
      <c r="H9" s="52">
        <f>PL!I36</f>
        <v>0</v>
      </c>
    </row>
    <row r="11" spans="1:8">
      <c r="A11" s="50" t="s">
        <v>57</v>
      </c>
      <c r="D11" s="62" t="e">
        <f>Notes!#REF!</f>
        <v>#REF!</v>
      </c>
      <c r="F11" s="52" t="e">
        <f>Notes!#REF!</f>
        <v>#REF!</v>
      </c>
      <c r="H11" s="52">
        <f>-TB!M142</f>
        <v>0</v>
      </c>
    </row>
    <row r="13" spans="1:8" ht="16.5" customHeight="1">
      <c r="A13" s="50" t="str">
        <f>"Total recognised gains and losses related to the " &amp; Period</f>
        <v>Total recognised gains and losses related to the year</v>
      </c>
      <c r="F13" s="132" t="e">
        <f>SUM(F8:F12)</f>
        <v>#REF!</v>
      </c>
      <c r="H13" s="109">
        <f>SUM(H8:H12)</f>
        <v>0</v>
      </c>
    </row>
    <row r="14" spans="1:8">
      <c r="F14" s="131"/>
      <c r="H14" s="131"/>
    </row>
    <row r="15" spans="1:8">
      <c r="A15" s="50" t="s">
        <v>612</v>
      </c>
      <c r="F15" s="52">
        <f>Data!G40</f>
        <v>0</v>
      </c>
      <c r="H15" s="131"/>
    </row>
    <row r="17" spans="1:6" ht="16.5" customHeight="1">
      <c r="A17" s="50" t="s">
        <v>613</v>
      </c>
      <c r="F17" s="132" t="e">
        <f>SUM(F13:F16)</f>
        <v>#REF!</v>
      </c>
    </row>
    <row r="18" spans="1:6">
      <c r="F18" s="133"/>
    </row>
  </sheetData>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1.xml><?xml version="1.0" encoding="utf-8"?>
<worksheet xmlns="http://schemas.openxmlformats.org/spreadsheetml/2006/main" xmlns:r="http://schemas.openxmlformats.org/officeDocument/2006/relationships">
  <sheetPr codeName="Sheet32"/>
  <dimension ref="A1:J79"/>
  <sheetViews>
    <sheetView workbookViewId="0"/>
  </sheetViews>
  <sheetFormatPr defaultRowHeight="14.25"/>
  <cols>
    <col min="1" max="1" width="28.140625" style="56" customWidth="1"/>
    <col min="2" max="2" width="3.85546875" style="61" customWidth="1"/>
    <col min="3" max="3" width="1.140625" style="46" customWidth="1"/>
    <col min="4" max="5" width="11.28515625" style="47" customWidth="1"/>
    <col min="6" max="6" width="2.28515625" style="46" customWidth="1"/>
    <col min="7" max="8" width="11.28515625" style="48" customWidth="1"/>
    <col min="9" max="10" width="11.28515625" style="46" hidden="1" customWidth="1"/>
    <col min="11" max="11" width="1.7109375" style="46" customWidth="1"/>
    <col min="12" max="16384" width="9.140625" style="46"/>
  </cols>
  <sheetData>
    <row r="1" spans="1:8" ht="15">
      <c r="A1" s="86" t="str">
        <f>Company_Name</f>
        <v>A Company Limited</v>
      </c>
    </row>
    <row r="2" spans="1:8" ht="15">
      <c r="A2" s="104" t="s">
        <v>614</v>
      </c>
    </row>
    <row r="3" spans="1:8" ht="15">
      <c r="A3" s="86" t="str">
        <f>"as at " &amp; CURRDATE</f>
        <v>as at 31 December 2009</v>
      </c>
    </row>
    <row r="4" spans="1:8" s="55" customFormat="1" ht="12.75">
      <c r="A4" s="302" t="s">
        <v>66</v>
      </c>
      <c r="B4" s="62"/>
      <c r="C4" s="50"/>
      <c r="D4" s="51"/>
      <c r="E4" s="51"/>
      <c r="F4" s="50"/>
      <c r="G4" s="52"/>
      <c r="H4" s="52"/>
    </row>
    <row r="5" spans="1:8" s="50" customFormat="1" ht="12.75">
      <c r="A5" s="49"/>
      <c r="B5" s="97" t="s">
        <v>609</v>
      </c>
      <c r="D5" s="51"/>
      <c r="E5" s="98" t="str">
        <f>CurrYear</f>
        <v xml:space="preserve">2009 </v>
      </c>
      <c r="F5" s="93"/>
      <c r="G5" s="105"/>
      <c r="H5" s="98" t="str">
        <f>CompYear</f>
        <v xml:space="preserve">2008 </v>
      </c>
    </row>
    <row r="6" spans="1:8" s="50" customFormat="1" ht="12.75">
      <c r="A6" s="49"/>
      <c r="B6" s="62"/>
      <c r="D6" s="51"/>
      <c r="E6" s="98" t="str">
        <f>UNITS</f>
        <v xml:space="preserve">£ </v>
      </c>
      <c r="F6" s="93"/>
      <c r="G6" s="105"/>
      <c r="H6" s="98" t="str">
        <f>UNITS</f>
        <v xml:space="preserve">£ </v>
      </c>
    </row>
    <row r="7" spans="1:8" s="50" customFormat="1" ht="12.75">
      <c r="A7" s="106" t="s">
        <v>615</v>
      </c>
      <c r="B7" s="60"/>
      <c r="C7" s="38"/>
      <c r="D7" s="51"/>
      <c r="E7" s="51"/>
      <c r="F7" s="107"/>
      <c r="G7" s="53"/>
      <c r="H7" s="53"/>
    </row>
    <row r="8" spans="1:8" s="50" customFormat="1" ht="12.75">
      <c r="A8" s="108" t="s">
        <v>616</v>
      </c>
      <c r="B8" s="197"/>
      <c r="C8" s="38"/>
      <c r="D8" s="51"/>
      <c r="E8" s="51">
        <v>0</v>
      </c>
      <c r="F8" s="107"/>
      <c r="G8" s="51"/>
      <c r="H8" s="51">
        <v>0</v>
      </c>
    </row>
    <row r="9" spans="1:8" s="50" customFormat="1" ht="12.75">
      <c r="A9" s="108" t="s">
        <v>617</v>
      </c>
      <c r="B9" s="197"/>
      <c r="C9" s="38"/>
      <c r="D9" s="51"/>
      <c r="E9" s="51">
        <v>0</v>
      </c>
      <c r="F9" s="107"/>
      <c r="G9" s="51"/>
      <c r="H9" s="51">
        <v>0</v>
      </c>
    </row>
    <row r="10" spans="1:8" s="50" customFormat="1" ht="12.75">
      <c r="A10" s="108" t="s">
        <v>618</v>
      </c>
      <c r="B10" s="60"/>
      <c r="C10" s="38"/>
      <c r="D10" s="51"/>
      <c r="E10" s="51">
        <v>0</v>
      </c>
      <c r="F10" s="107"/>
      <c r="G10" s="51"/>
      <c r="H10" s="51">
        <v>0</v>
      </c>
    </row>
    <row r="11" spans="1:8" s="50" customFormat="1" ht="12.75">
      <c r="A11" s="108"/>
      <c r="B11" s="60"/>
      <c r="C11" s="38"/>
      <c r="D11" s="51"/>
      <c r="E11" s="100">
        <f>SUM(E8:E10)</f>
        <v>0</v>
      </c>
      <c r="F11" s="107"/>
      <c r="G11" s="51"/>
      <c r="H11" s="100">
        <f>SUM(H8:H10)</f>
        <v>0</v>
      </c>
    </row>
    <row r="12" spans="1:8" s="50" customFormat="1" ht="12.75">
      <c r="A12" s="108"/>
      <c r="B12" s="60"/>
      <c r="C12" s="38"/>
      <c r="D12" s="51"/>
      <c r="E12" s="51"/>
      <c r="F12" s="107"/>
      <c r="G12" s="51"/>
      <c r="H12" s="51"/>
    </row>
    <row r="13" spans="1:8" s="50" customFormat="1" ht="12.75">
      <c r="A13" s="106" t="s">
        <v>619</v>
      </c>
      <c r="B13" s="60"/>
      <c r="C13" s="38"/>
      <c r="D13" s="51"/>
      <c r="E13" s="51"/>
      <c r="F13" s="107"/>
      <c r="G13" s="51"/>
      <c r="H13" s="51"/>
    </row>
    <row r="14" spans="1:8" s="50" customFormat="1" ht="12.75">
      <c r="A14" s="108" t="s">
        <v>264</v>
      </c>
      <c r="B14" s="60"/>
      <c r="C14" s="38"/>
      <c r="D14" s="51">
        <v>0</v>
      </c>
      <c r="E14" s="51"/>
      <c r="F14" s="107"/>
      <c r="G14" s="51">
        <v>0</v>
      </c>
      <c r="H14" s="51"/>
    </row>
    <row r="15" spans="1:8" s="50" customFormat="1" ht="12.75">
      <c r="A15" s="108" t="s">
        <v>421</v>
      </c>
      <c r="B15" s="60"/>
      <c r="C15" s="38"/>
      <c r="D15" s="51">
        <v>0</v>
      </c>
      <c r="E15" s="51"/>
      <c r="F15" s="107"/>
      <c r="G15" s="51">
        <v>0</v>
      </c>
      <c r="H15" s="51"/>
    </row>
    <row r="16" spans="1:8" s="50" customFormat="1" ht="25.5">
      <c r="A16" s="108" t="s">
        <v>620</v>
      </c>
      <c r="B16" s="60"/>
      <c r="C16" s="38"/>
      <c r="D16" s="51">
        <v>0</v>
      </c>
      <c r="E16" s="51"/>
      <c r="F16" s="107"/>
      <c r="G16" s="51">
        <v>0</v>
      </c>
      <c r="H16" s="51"/>
    </row>
    <row r="17" spans="1:8" s="50" customFormat="1" ht="12.75">
      <c r="A17" s="108" t="s">
        <v>621</v>
      </c>
      <c r="B17" s="60"/>
      <c r="C17" s="38"/>
      <c r="D17" s="51">
        <v>0</v>
      </c>
      <c r="E17" s="51"/>
      <c r="F17" s="107"/>
      <c r="G17" s="51">
        <v>0</v>
      </c>
      <c r="H17" s="51"/>
    </row>
    <row r="18" spans="1:8" s="50" customFormat="1" ht="12.75">
      <c r="A18" s="108"/>
      <c r="B18" s="60"/>
      <c r="C18" s="38"/>
      <c r="D18" s="100">
        <f>SUM(D14:D17)</f>
        <v>0</v>
      </c>
      <c r="E18" s="51"/>
      <c r="F18" s="107"/>
      <c r="G18" s="100">
        <f>SUM(G14:G17)</f>
        <v>0</v>
      </c>
      <c r="H18" s="51"/>
    </row>
    <row r="19" spans="1:8" s="50" customFormat="1" ht="12.75">
      <c r="A19" s="108"/>
      <c r="B19" s="60"/>
      <c r="C19" s="38"/>
      <c r="D19" s="51"/>
      <c r="E19" s="51"/>
      <c r="F19" s="107"/>
      <c r="G19" s="51"/>
      <c r="H19" s="51"/>
    </row>
    <row r="20" spans="1:8" s="50" customFormat="1" ht="25.5">
      <c r="A20" s="106" t="s">
        <v>622</v>
      </c>
      <c r="B20" s="60"/>
      <c r="C20" s="38"/>
      <c r="D20" s="51">
        <v>0</v>
      </c>
      <c r="E20" s="51"/>
      <c r="F20" s="107"/>
      <c r="G20" s="51">
        <v>0</v>
      </c>
      <c r="H20" s="51"/>
    </row>
    <row r="21" spans="1:8" s="50" customFormat="1" ht="12.75">
      <c r="A21" s="108"/>
      <c r="B21" s="60"/>
      <c r="C21" s="38"/>
      <c r="D21" s="51"/>
      <c r="E21" s="51"/>
      <c r="F21" s="107"/>
      <c r="G21" s="51"/>
      <c r="H21" s="51"/>
    </row>
    <row r="22" spans="1:8" s="50" customFormat="1" ht="12.75">
      <c r="A22" s="106" t="s">
        <v>58</v>
      </c>
      <c r="B22" s="60"/>
      <c r="C22" s="38"/>
      <c r="D22" s="100"/>
      <c r="E22" s="51">
        <f>SUM(D18:D21)</f>
        <v>0</v>
      </c>
      <c r="F22" s="107"/>
      <c r="G22" s="100"/>
      <c r="H22" s="51">
        <f>SUM(G18:G21)</f>
        <v>0</v>
      </c>
    </row>
    <row r="23" spans="1:8" s="50" customFormat="1" ht="12.75">
      <c r="A23" s="108"/>
      <c r="B23" s="60"/>
      <c r="C23" s="38"/>
      <c r="D23" s="51"/>
      <c r="E23" s="51"/>
      <c r="F23" s="107"/>
      <c r="G23" s="51"/>
      <c r="H23" s="51"/>
    </row>
    <row r="24" spans="1:8" s="50" customFormat="1" ht="25.5">
      <c r="A24" s="106" t="s">
        <v>623</v>
      </c>
      <c r="B24" s="60"/>
      <c r="C24" s="38"/>
      <c r="D24" s="51"/>
      <c r="E24" s="100">
        <f>SUM(E11:E22)</f>
        <v>0</v>
      </c>
      <c r="F24" s="107"/>
      <c r="G24" s="51"/>
      <c r="H24" s="100">
        <f>SUM(H11:H22)</f>
        <v>0</v>
      </c>
    </row>
    <row r="25" spans="1:8" s="50" customFormat="1" ht="12.75">
      <c r="A25" s="108"/>
      <c r="B25" s="60"/>
      <c r="C25" s="38"/>
      <c r="D25" s="51"/>
      <c r="E25" s="51"/>
      <c r="F25" s="107"/>
      <c r="G25" s="51"/>
      <c r="H25" s="51"/>
    </row>
    <row r="26" spans="1:8" s="50" customFormat="1" ht="25.5">
      <c r="A26" s="106" t="s">
        <v>624</v>
      </c>
      <c r="B26" s="60"/>
      <c r="C26" s="38"/>
      <c r="D26" s="51"/>
      <c r="E26" s="51">
        <v>0</v>
      </c>
      <c r="F26" s="107"/>
      <c r="G26" s="51"/>
      <c r="H26" s="51">
        <v>0</v>
      </c>
    </row>
    <row r="27" spans="1:8" s="50" customFormat="1" ht="12.75">
      <c r="A27" s="108"/>
      <c r="B27" s="60"/>
      <c r="C27" s="38"/>
      <c r="D27" s="51"/>
      <c r="E27" s="51"/>
      <c r="F27" s="107"/>
      <c r="G27" s="51"/>
      <c r="H27" s="51"/>
    </row>
    <row r="28" spans="1:8" s="50" customFormat="1" ht="12.75">
      <c r="A28" s="106" t="s">
        <v>625</v>
      </c>
      <c r="B28" s="60"/>
      <c r="C28" s="38"/>
      <c r="D28" s="51"/>
      <c r="E28" s="51">
        <v>0</v>
      </c>
      <c r="F28" s="107"/>
      <c r="G28" s="51"/>
      <c r="H28" s="51">
        <v>0</v>
      </c>
    </row>
    <row r="29" spans="1:8" s="50" customFormat="1" ht="12.75">
      <c r="A29" s="108"/>
      <c r="B29" s="60"/>
      <c r="C29" s="38"/>
      <c r="D29" s="51"/>
      <c r="E29" s="51"/>
      <c r="F29" s="107"/>
      <c r="G29" s="51"/>
      <c r="H29" s="51"/>
    </row>
    <row r="30" spans="1:8" s="50" customFormat="1" ht="12.75">
      <c r="A30" s="108"/>
      <c r="B30" s="60"/>
      <c r="C30" s="38"/>
      <c r="D30" s="51"/>
      <c r="E30" s="51"/>
      <c r="F30" s="107"/>
      <c r="G30" s="51"/>
      <c r="H30" s="51"/>
    </row>
    <row r="31" spans="1:8" s="50" customFormat="1" ht="16.5" customHeight="1">
      <c r="A31" s="106" t="s">
        <v>59</v>
      </c>
      <c r="B31" s="60"/>
      <c r="C31" s="38"/>
      <c r="D31" s="51"/>
      <c r="E31" s="135">
        <f>SUM(E24:E30)</f>
        <v>0</v>
      </c>
      <c r="F31" s="107"/>
      <c r="G31" s="51"/>
      <c r="H31" s="135">
        <f>SUM(H24:H30)</f>
        <v>0</v>
      </c>
    </row>
    <row r="32" spans="1:8" s="50" customFormat="1" ht="16.5" customHeight="1">
      <c r="A32" s="108"/>
      <c r="B32" s="60"/>
      <c r="C32" s="38"/>
      <c r="D32" s="51"/>
      <c r="E32" s="131"/>
      <c r="F32" s="107"/>
      <c r="G32" s="51"/>
      <c r="H32" s="131"/>
    </row>
    <row r="33" spans="1:10" s="50" customFormat="1" ht="12.75">
      <c r="A33" s="106" t="s">
        <v>626</v>
      </c>
      <c r="B33" s="60"/>
      <c r="C33" s="38"/>
      <c r="D33" s="51"/>
      <c r="E33" s="51"/>
      <c r="F33" s="38"/>
      <c r="G33" s="51"/>
      <c r="H33" s="51"/>
    </row>
    <row r="34" spans="1:10" s="50" customFormat="1" ht="12.75">
      <c r="A34" s="64" t="s">
        <v>627</v>
      </c>
      <c r="B34" s="60"/>
      <c r="C34" s="38"/>
      <c r="D34" s="51"/>
      <c r="E34" s="51">
        <v>0</v>
      </c>
      <c r="F34" s="38"/>
      <c r="G34" s="51"/>
      <c r="H34" s="51">
        <v>0</v>
      </c>
    </row>
    <row r="35" spans="1:10" s="50" customFormat="1" ht="12.75">
      <c r="A35" s="49" t="s">
        <v>445</v>
      </c>
      <c r="B35" s="62"/>
      <c r="D35" s="51"/>
      <c r="E35" s="51">
        <v>0</v>
      </c>
      <c r="G35" s="51"/>
      <c r="H35" s="51">
        <v>0</v>
      </c>
    </row>
    <row r="36" spans="1:10" s="50" customFormat="1" ht="12.75">
      <c r="A36" s="49" t="s">
        <v>448</v>
      </c>
      <c r="B36" s="62"/>
      <c r="D36" s="51"/>
      <c r="E36" s="51">
        <v>0</v>
      </c>
      <c r="G36" s="51"/>
      <c r="H36" s="51">
        <v>0</v>
      </c>
    </row>
    <row r="37" spans="1:10" s="50" customFormat="1" ht="12.75">
      <c r="A37" s="49" t="s">
        <v>450</v>
      </c>
      <c r="B37" s="62"/>
      <c r="D37" s="51"/>
      <c r="E37" s="51">
        <v>0</v>
      </c>
      <c r="G37" s="51"/>
      <c r="H37" s="51">
        <v>0</v>
      </c>
    </row>
    <row r="38" spans="1:10" s="50" customFormat="1" ht="12.75">
      <c r="A38" s="49" t="s">
        <v>452</v>
      </c>
      <c r="B38" s="62"/>
      <c r="D38" s="51"/>
      <c r="E38" s="51">
        <v>0</v>
      </c>
      <c r="G38" s="51"/>
      <c r="H38" s="51">
        <v>0</v>
      </c>
    </row>
    <row r="39" spans="1:10" s="50" customFormat="1" ht="12.75">
      <c r="A39" s="49"/>
      <c r="B39" s="62"/>
      <c r="D39" s="51"/>
      <c r="E39" s="51"/>
      <c r="G39" s="51"/>
      <c r="H39" s="51"/>
    </row>
    <row r="40" spans="1:10" s="50" customFormat="1" ht="16.5" customHeight="1">
      <c r="A40" s="106" t="str">
        <f xml:space="preserve"> IF(MoreThanOneMember,"Shareholders'","Shareholder's") &amp; " funds"</f>
        <v>Shareholders' funds</v>
      </c>
      <c r="B40" s="62"/>
      <c r="D40" s="51"/>
      <c r="E40" s="103">
        <f>SUM(E34:E38)</f>
        <v>0</v>
      </c>
      <c r="G40" s="51"/>
      <c r="H40" s="103">
        <f>SUM(H34:H38)</f>
        <v>0</v>
      </c>
    </row>
    <row r="41" spans="1:10" s="50" customFormat="1" ht="12.75">
      <c r="A41" s="49"/>
      <c r="B41" s="62"/>
      <c r="D41" s="51"/>
      <c r="E41" s="51"/>
      <c r="F41" s="52"/>
      <c r="G41" s="52"/>
      <c r="H41" s="52"/>
    </row>
    <row r="42" spans="1:10" s="50" customFormat="1" ht="41.25" customHeight="1">
      <c r="A42" s="309" t="str">
        <f>Library!$A$7</f>
        <v>The directors are satisfied that the company is entitled to exemption from the requirement to obtain an audit under section 477 of the Companies Act 2006 and that members have not required the company to obtain an audit in accordance with section 476 of the Act.</v>
      </c>
      <c r="B42" s="309"/>
      <c r="C42" s="309"/>
      <c r="D42" s="309"/>
      <c r="E42" s="309"/>
      <c r="F42" s="309"/>
      <c r="G42" s="309"/>
      <c r="H42" s="309"/>
      <c r="I42" s="309"/>
      <c r="J42" s="309"/>
    </row>
    <row r="43" spans="1:10" s="50" customFormat="1" ht="30" customHeight="1">
      <c r="A43" s="309" t="str">
        <f>Library!A24 &amp; Library!A25</f>
        <v>The directors acknowledge their responsibilities for complying with the requirements of the Companies Act 2006 with respect to accounting records and the preparation of accounts.</v>
      </c>
      <c r="B43" s="309"/>
      <c r="C43" s="309"/>
      <c r="D43" s="309"/>
      <c r="E43" s="309"/>
      <c r="F43" s="309"/>
      <c r="G43" s="309"/>
      <c r="H43" s="309"/>
      <c r="I43" s="309"/>
      <c r="J43" s="309"/>
    </row>
    <row r="44" spans="1:10" s="50" customFormat="1" ht="30.6" customHeight="1">
      <c r="A44" s="309" t="str">
        <f>Library!A27</f>
        <v>The accounts have been prepared in accordance with the provisions in Part 15 of the Companies Act 2006 applicable to companies subject to the small companies regime.</v>
      </c>
      <c r="B44" s="309"/>
      <c r="C44" s="309"/>
      <c r="D44" s="309"/>
      <c r="E44" s="309"/>
      <c r="F44" s="309"/>
      <c r="G44" s="309"/>
      <c r="H44" s="309"/>
      <c r="I44" s="309"/>
      <c r="J44" s="309"/>
    </row>
    <row r="45" spans="1:10" s="50" customFormat="1" ht="12.75">
      <c r="A45" s="49"/>
      <c r="B45" s="62"/>
      <c r="D45" s="51"/>
      <c r="E45" s="51"/>
      <c r="G45" s="52"/>
      <c r="H45" s="52"/>
    </row>
    <row r="46" spans="1:10" s="50" customFormat="1" ht="12.75">
      <c r="A46" s="49"/>
      <c r="B46" s="62"/>
      <c r="D46" s="51"/>
      <c r="E46" s="51"/>
      <c r="G46" s="52"/>
      <c r="H46" s="52"/>
    </row>
    <row r="47" spans="1:10" s="50" customFormat="1" ht="12.75">
      <c r="A47" s="49"/>
      <c r="B47" s="62"/>
      <c r="D47" s="51"/>
      <c r="E47" s="51"/>
      <c r="G47" s="52"/>
      <c r="H47" s="52"/>
    </row>
    <row r="48" spans="1:10" s="50" customFormat="1" ht="12.75">
      <c r="A48" s="54"/>
      <c r="B48" s="62"/>
      <c r="D48" s="51"/>
      <c r="E48" s="51"/>
      <c r="G48" s="52"/>
      <c r="H48" s="52"/>
    </row>
    <row r="49" spans="1:8" s="50" customFormat="1" ht="12.75">
      <c r="A49" s="110" t="str">
        <f>Data!E24</f>
        <v>AN Other</v>
      </c>
      <c r="B49" s="111"/>
      <c r="C49" s="55"/>
      <c r="D49" s="51"/>
      <c r="E49" s="51"/>
      <c r="G49" s="52"/>
      <c r="H49" s="52"/>
    </row>
    <row r="50" spans="1:8" s="50" customFormat="1" ht="12.75">
      <c r="A50" s="54" t="s">
        <v>600</v>
      </c>
      <c r="B50" s="62"/>
      <c r="D50" s="51"/>
      <c r="E50" s="51"/>
      <c r="G50" s="52"/>
      <c r="H50" s="52"/>
    </row>
    <row r="51" spans="1:8" s="50" customFormat="1" ht="12.75">
      <c r="A51" s="54" t="str">
        <f>"Approved by the board on " &amp; TEXT(Approval_Date,"d mmmm yyyy")</f>
        <v>Approved by the board on 31 March 2010</v>
      </c>
      <c r="B51" s="62"/>
      <c r="D51" s="51"/>
      <c r="E51" s="51"/>
      <c r="G51" s="52"/>
      <c r="H51" s="52"/>
    </row>
    <row r="52" spans="1:8" s="50" customFormat="1" ht="12.75">
      <c r="A52" s="49"/>
      <c r="B52" s="62"/>
      <c r="D52" s="51"/>
      <c r="E52" s="51"/>
      <c r="G52" s="52"/>
      <c r="H52" s="52"/>
    </row>
    <row r="53" spans="1:8" s="50" customFormat="1" ht="12.75">
      <c r="A53" s="49"/>
      <c r="B53" s="62"/>
      <c r="D53" s="51"/>
      <c r="E53" s="51"/>
      <c r="G53" s="52"/>
      <c r="H53" s="52"/>
    </row>
    <row r="54" spans="1:8" s="50" customFormat="1" ht="12.75">
      <c r="A54" s="49"/>
      <c r="B54" s="62"/>
      <c r="D54" s="51"/>
      <c r="E54" s="51"/>
      <c r="G54" s="52"/>
      <c r="H54" s="52"/>
    </row>
    <row r="55" spans="1:8" s="50" customFormat="1" ht="12.75">
      <c r="A55" s="49"/>
      <c r="B55" s="62"/>
      <c r="D55" s="51"/>
      <c r="E55" s="51"/>
      <c r="G55" s="52"/>
      <c r="H55" s="52"/>
    </row>
    <row r="56" spans="1:8" s="50" customFormat="1" ht="12.75">
      <c r="A56" s="49"/>
      <c r="B56" s="62"/>
      <c r="D56" s="51"/>
      <c r="E56" s="51"/>
      <c r="G56" s="52"/>
      <c r="H56" s="52"/>
    </row>
    <row r="57" spans="1:8" s="50" customFormat="1" ht="12.75">
      <c r="A57" s="49"/>
      <c r="B57" s="62"/>
      <c r="D57" s="51"/>
      <c r="E57" s="51"/>
      <c r="G57" s="52"/>
      <c r="H57" s="52"/>
    </row>
    <row r="58" spans="1:8" s="50" customFormat="1" ht="12.75">
      <c r="A58" s="49"/>
      <c r="B58" s="62"/>
      <c r="D58" s="51"/>
      <c r="E58" s="51"/>
      <c r="G58" s="52"/>
      <c r="H58" s="52"/>
    </row>
    <row r="59" spans="1:8" s="50" customFormat="1" ht="12.75">
      <c r="A59" s="49"/>
      <c r="B59" s="62"/>
      <c r="D59" s="51"/>
      <c r="E59" s="51"/>
      <c r="G59" s="52"/>
      <c r="H59" s="52"/>
    </row>
    <row r="60" spans="1:8" s="50" customFormat="1" ht="12.75">
      <c r="A60" s="49"/>
      <c r="B60" s="62"/>
      <c r="D60" s="51"/>
      <c r="E60" s="51"/>
      <c r="G60" s="52"/>
      <c r="H60" s="52"/>
    </row>
    <row r="61" spans="1:8" s="50" customFormat="1" ht="12.75">
      <c r="A61" s="49"/>
      <c r="B61" s="62"/>
      <c r="D61" s="51"/>
      <c r="E61" s="51"/>
      <c r="G61" s="52"/>
      <c r="H61" s="52"/>
    </row>
    <row r="62" spans="1:8" s="50" customFormat="1" ht="12.75">
      <c r="A62" s="49"/>
      <c r="B62" s="62"/>
      <c r="D62" s="51"/>
      <c r="E62" s="51"/>
      <c r="G62" s="52"/>
      <c r="H62" s="52"/>
    </row>
    <row r="63" spans="1:8" s="50" customFormat="1" ht="12.75">
      <c r="A63" s="49"/>
      <c r="B63" s="62"/>
      <c r="D63" s="51"/>
      <c r="E63" s="51"/>
      <c r="G63" s="52"/>
      <c r="H63" s="52"/>
    </row>
    <row r="64" spans="1:8" s="50" customFormat="1" ht="12.75">
      <c r="A64" s="49"/>
      <c r="B64" s="62"/>
      <c r="D64" s="51"/>
      <c r="E64" s="51"/>
      <c r="G64" s="52"/>
      <c r="H64" s="52"/>
    </row>
    <row r="65" spans="1:8" s="50" customFormat="1" ht="12.75">
      <c r="A65" s="49"/>
      <c r="B65" s="62"/>
      <c r="D65" s="51"/>
      <c r="E65" s="51"/>
      <c r="G65" s="52"/>
      <c r="H65" s="52"/>
    </row>
    <row r="66" spans="1:8" s="50" customFormat="1" ht="12.75">
      <c r="A66" s="49"/>
      <c r="B66" s="62"/>
      <c r="D66" s="51"/>
      <c r="E66" s="51"/>
      <c r="G66" s="52"/>
      <c r="H66" s="52"/>
    </row>
    <row r="67" spans="1:8" s="50" customFormat="1" ht="12.75">
      <c r="A67" s="49"/>
      <c r="B67" s="62"/>
      <c r="D67" s="51"/>
      <c r="E67" s="51"/>
      <c r="G67" s="52"/>
      <c r="H67" s="52"/>
    </row>
    <row r="68" spans="1:8" s="50" customFormat="1" ht="12.75">
      <c r="A68" s="49"/>
      <c r="B68" s="62"/>
      <c r="D68" s="51"/>
      <c r="E68" s="51"/>
      <c r="G68" s="52"/>
      <c r="H68" s="52"/>
    </row>
    <row r="69" spans="1:8" s="50" customFormat="1" ht="12.75">
      <c r="A69" s="49"/>
      <c r="B69" s="62"/>
      <c r="D69" s="51"/>
      <c r="E69" s="51"/>
      <c r="G69" s="52"/>
      <c r="H69" s="52"/>
    </row>
    <row r="70" spans="1:8" s="50" customFormat="1" ht="12.75">
      <c r="A70" s="49"/>
      <c r="B70" s="62"/>
      <c r="D70" s="51"/>
      <c r="E70" s="51"/>
      <c r="G70" s="52"/>
      <c r="H70" s="52"/>
    </row>
    <row r="71" spans="1:8" s="50" customFormat="1" ht="12.75">
      <c r="A71" s="49"/>
      <c r="B71" s="62"/>
      <c r="D71" s="51"/>
      <c r="E71" s="51"/>
      <c r="G71" s="52"/>
      <c r="H71" s="52"/>
    </row>
    <row r="72" spans="1:8" s="50" customFormat="1" ht="12.75">
      <c r="A72" s="49"/>
      <c r="B72" s="62"/>
      <c r="D72" s="51"/>
      <c r="E72" s="51"/>
      <c r="G72" s="52"/>
      <c r="H72" s="52"/>
    </row>
    <row r="73" spans="1:8" s="50" customFormat="1" ht="12.75">
      <c r="A73" s="49"/>
      <c r="B73" s="62"/>
      <c r="D73" s="51"/>
      <c r="E73" s="51"/>
      <c r="G73" s="52"/>
      <c r="H73" s="52"/>
    </row>
    <row r="74" spans="1:8" s="50" customFormat="1" ht="12.75">
      <c r="A74" s="49"/>
      <c r="B74" s="62"/>
      <c r="D74" s="51"/>
      <c r="E74" s="51"/>
      <c r="G74" s="52"/>
      <c r="H74" s="52"/>
    </row>
    <row r="75" spans="1:8" s="50" customFormat="1" ht="12.75">
      <c r="A75" s="49"/>
      <c r="B75" s="62"/>
      <c r="D75" s="51"/>
      <c r="E75" s="51"/>
      <c r="G75" s="52"/>
      <c r="H75" s="52"/>
    </row>
    <row r="76" spans="1:8" s="50" customFormat="1" ht="12.75">
      <c r="A76" s="49"/>
      <c r="B76" s="62"/>
      <c r="D76" s="51"/>
      <c r="E76" s="51"/>
      <c r="G76" s="52"/>
      <c r="H76" s="52"/>
    </row>
    <row r="77" spans="1:8" s="50" customFormat="1" ht="12.75">
      <c r="A77" s="49"/>
      <c r="B77" s="62"/>
      <c r="D77" s="51"/>
      <c r="E77" s="51"/>
      <c r="G77" s="52"/>
      <c r="H77" s="52"/>
    </row>
    <row r="78" spans="1:8" s="50" customFormat="1" ht="12.75">
      <c r="A78" s="49"/>
      <c r="B78" s="62"/>
      <c r="D78" s="51"/>
      <c r="E78" s="51"/>
      <c r="G78" s="52"/>
      <c r="H78" s="52"/>
    </row>
    <row r="79" spans="1:8" s="50" customFormat="1" ht="12.75">
      <c r="A79" s="49"/>
      <c r="B79" s="62"/>
      <c r="D79" s="51"/>
      <c r="E79" s="51"/>
      <c r="G79" s="52"/>
      <c r="H79" s="52"/>
    </row>
  </sheetData>
  <mergeCells count="3">
    <mergeCell ref="A42:J42"/>
    <mergeCell ref="A43:J43"/>
    <mergeCell ref="A44:J44"/>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2.xml><?xml version="1.0" encoding="utf-8"?>
<worksheet xmlns="http://schemas.openxmlformats.org/spreadsheetml/2006/main" xmlns:r="http://schemas.openxmlformats.org/officeDocument/2006/relationships">
  <sheetPr codeName="Sheet33"/>
  <dimension ref="A1:H50"/>
  <sheetViews>
    <sheetView workbookViewId="0"/>
  </sheetViews>
  <sheetFormatPr defaultRowHeight="12.75"/>
  <cols>
    <col min="1" max="1" width="3" style="50" customWidth="1"/>
    <col min="2" max="2" width="45.140625" style="50" customWidth="1"/>
    <col min="3" max="3" width="4.5703125" style="62" customWidth="1"/>
    <col min="4" max="4" width="2.7109375" style="50" customWidth="1"/>
    <col min="5" max="5" width="11.28515625" style="52" customWidth="1"/>
    <col min="6" max="6" width="2.7109375" style="50" customWidth="1"/>
    <col min="7" max="7" width="11.28515625" style="52" customWidth="1"/>
    <col min="8" max="8" width="11.28515625" style="50" hidden="1" customWidth="1"/>
    <col min="9" max="9" width="2" style="50" customWidth="1"/>
    <col min="10" max="16384" width="9.140625" style="50"/>
  </cols>
  <sheetData>
    <row r="1" spans="1:7" ht="15">
      <c r="A1" s="41" t="str">
        <f>Company_Name</f>
        <v>A Company Limited</v>
      </c>
      <c r="B1" s="41"/>
    </row>
    <row r="2" spans="1:7" ht="15">
      <c r="A2" s="90" t="s">
        <v>628</v>
      </c>
      <c r="B2" s="90"/>
    </row>
    <row r="3" spans="1:7" ht="15">
      <c r="A3" s="41" t="str">
        <f>Library!A14</f>
        <v>for the year ended 31 December 2009</v>
      </c>
      <c r="B3" s="41"/>
    </row>
    <row r="5" spans="1:7">
      <c r="C5" s="153"/>
      <c r="D5" s="95"/>
      <c r="E5" s="154" t="str">
        <f>CurrYear</f>
        <v xml:space="preserve">2009 </v>
      </c>
      <c r="F5" s="154"/>
      <c r="G5" s="155" t="str">
        <f>CompYear</f>
        <v xml:space="preserve">2008 </v>
      </c>
    </row>
    <row r="6" spans="1:7">
      <c r="C6" s="153"/>
      <c r="D6" s="95"/>
      <c r="E6" s="154" t="str">
        <f>UNITS</f>
        <v xml:space="preserve">£ </v>
      </c>
      <c r="F6" s="95"/>
      <c r="G6" s="154" t="str">
        <f>UNITS</f>
        <v xml:space="preserve">£ </v>
      </c>
    </row>
    <row r="7" spans="1:7">
      <c r="A7" s="93" t="s">
        <v>629</v>
      </c>
      <c r="B7" s="93"/>
    </row>
    <row r="8" spans="1:7">
      <c r="A8" s="55" t="s">
        <v>544</v>
      </c>
      <c r="B8" s="55"/>
      <c r="E8" s="52">
        <f>CFWorkings!H5</f>
        <v>0</v>
      </c>
      <c r="G8" s="52">
        <f>CFWorkings!J5</f>
        <v>0</v>
      </c>
    </row>
    <row r="9" spans="1:7">
      <c r="A9" s="50" t="s">
        <v>630</v>
      </c>
    </row>
    <row r="10" spans="1:7">
      <c r="B10" s="50" t="s">
        <v>371</v>
      </c>
      <c r="E10" s="52">
        <f>CFWorkings!H10</f>
        <v>2400</v>
      </c>
      <c r="G10" s="52">
        <f>CFWorkings!J10</f>
        <v>0</v>
      </c>
    </row>
    <row r="11" spans="1:7">
      <c r="B11" s="50" t="s">
        <v>372</v>
      </c>
      <c r="E11" s="52">
        <f>CFWorkings!H13</f>
        <v>0</v>
      </c>
      <c r="G11" s="52">
        <f>CFWorkings!J13</f>
        <v>0</v>
      </c>
    </row>
    <row r="12" spans="1:7">
      <c r="B12" s="50" t="s">
        <v>50</v>
      </c>
      <c r="E12" s="52">
        <f>CFWorkings!H15</f>
        <v>20000</v>
      </c>
      <c r="G12" s="52">
        <f>CFWorkings!J15</f>
        <v>0</v>
      </c>
    </row>
    <row r="13" spans="1:7">
      <c r="B13" s="50" t="s">
        <v>60</v>
      </c>
      <c r="E13" s="52">
        <f>CFWorkings!H17</f>
        <v>0</v>
      </c>
      <c r="G13" s="52">
        <f>CFWorkings!J17</f>
        <v>0</v>
      </c>
    </row>
    <row r="14" spans="1:7">
      <c r="B14" s="50" t="s">
        <v>61</v>
      </c>
      <c r="E14" s="52">
        <f>CFWorkings!H26</f>
        <v>0</v>
      </c>
      <c r="G14" s="52">
        <f>CFWorkings!J26</f>
        <v>0</v>
      </c>
    </row>
    <row r="15" spans="1:7">
      <c r="E15" s="180">
        <f>SUM(E8:E14)</f>
        <v>22400</v>
      </c>
      <c r="G15" s="180">
        <f>SUM(G8:G14)</f>
        <v>0</v>
      </c>
    </row>
    <row r="17" spans="1:7">
      <c r="A17" s="93" t="s">
        <v>631</v>
      </c>
    </row>
    <row r="18" spans="1:7">
      <c r="A18" s="50" t="s">
        <v>548</v>
      </c>
      <c r="E18" s="52">
        <f>CFWorkings!H28</f>
        <v>0</v>
      </c>
      <c r="G18" s="52">
        <f>CFWorkings!J28</f>
        <v>0</v>
      </c>
    </row>
    <row r="19" spans="1:7">
      <c r="A19" s="50" t="s">
        <v>549</v>
      </c>
      <c r="E19" s="52">
        <f>CFWorkings!H31</f>
        <v>0</v>
      </c>
      <c r="G19" s="52">
        <f>CFWorkings!J31</f>
        <v>0</v>
      </c>
    </row>
    <row r="20" spans="1:7">
      <c r="A20" s="50" t="s">
        <v>550</v>
      </c>
      <c r="E20" s="52">
        <f>CFWorkings!H36</f>
        <v>0</v>
      </c>
      <c r="G20" s="52">
        <f>CFWorkings!J36</f>
        <v>0</v>
      </c>
    </row>
    <row r="21" spans="1:7">
      <c r="A21" s="50" t="s">
        <v>632</v>
      </c>
      <c r="E21" s="52">
        <f>CFWorkings!H38</f>
        <v>0</v>
      </c>
      <c r="G21" s="52">
        <f>CFWorkings!J38</f>
        <v>0</v>
      </c>
    </row>
    <row r="22" spans="1:7">
      <c r="A22" s="50" t="s">
        <v>552</v>
      </c>
      <c r="E22" s="52">
        <f>CFWorkings!H42</f>
        <v>0</v>
      </c>
      <c r="G22" s="52">
        <f>CFWorkings!J42</f>
        <v>0</v>
      </c>
    </row>
    <row r="23" spans="1:7">
      <c r="A23" s="50" t="s">
        <v>553</v>
      </c>
      <c r="E23" s="52">
        <f>CFWorkings!H53</f>
        <v>0</v>
      </c>
      <c r="G23" s="52">
        <f>CFWorkings!J53</f>
        <v>0</v>
      </c>
    </row>
    <row r="24" spans="1:7">
      <c r="A24" s="50" t="s">
        <v>555</v>
      </c>
      <c r="E24" s="52">
        <f>CFWorkings!H62</f>
        <v>0</v>
      </c>
      <c r="G24" s="52">
        <f>CFWorkings!J62</f>
        <v>0</v>
      </c>
    </row>
    <row r="25" spans="1:7">
      <c r="E25" s="180">
        <f>SUM(E18:E24)</f>
        <v>0</v>
      </c>
      <c r="G25" s="180">
        <f>SUM(G18:G24)</f>
        <v>0</v>
      </c>
    </row>
    <row r="27" spans="1:7">
      <c r="A27" s="93" t="s">
        <v>633</v>
      </c>
    </row>
    <row r="28" spans="1:7">
      <c r="A28" s="50" t="s">
        <v>557</v>
      </c>
      <c r="E28" s="52">
        <f>CFWorkings!H67</f>
        <v>0</v>
      </c>
      <c r="G28" s="52">
        <f>CFWorkings!J67</f>
        <v>0</v>
      </c>
    </row>
    <row r="29" spans="1:7">
      <c r="A29" s="50" t="s">
        <v>558</v>
      </c>
      <c r="E29" s="52">
        <f>CFWorkings!H74</f>
        <v>0</v>
      </c>
      <c r="G29" s="52">
        <f>CFWorkings!J74</f>
        <v>0</v>
      </c>
    </row>
    <row r="30" spans="1:7">
      <c r="A30" s="50" t="s">
        <v>559</v>
      </c>
      <c r="E30" s="52">
        <f>CFWorkings!H79</f>
        <v>0</v>
      </c>
      <c r="G30" s="52">
        <f>CFWorkings!J79</f>
        <v>0</v>
      </c>
    </row>
    <row r="31" spans="1:7">
      <c r="A31" s="50" t="s">
        <v>560</v>
      </c>
      <c r="E31" s="52">
        <f>CFWorkings!H84</f>
        <v>0</v>
      </c>
      <c r="G31" s="52">
        <f>CFWorkings!J84</f>
        <v>0</v>
      </c>
    </row>
    <row r="32" spans="1:7">
      <c r="A32" s="50" t="s">
        <v>561</v>
      </c>
      <c r="E32" s="52">
        <f>CFWorkings!H87</f>
        <v>0</v>
      </c>
      <c r="G32" s="52">
        <f>CFWorkings!J87</f>
        <v>0</v>
      </c>
    </row>
    <row r="33" spans="1:7">
      <c r="A33" s="50" t="s">
        <v>562</v>
      </c>
      <c r="E33" s="52">
        <f>CFWorkings!H93</f>
        <v>0</v>
      </c>
      <c r="G33" s="52">
        <f>CFWorkings!J93</f>
        <v>0</v>
      </c>
    </row>
    <row r="34" spans="1:7">
      <c r="A34" s="50" t="s">
        <v>563</v>
      </c>
      <c r="E34" s="52">
        <f>CFWorkings!H99</f>
        <v>0</v>
      </c>
      <c r="G34" s="52">
        <f>CFWorkings!J99</f>
        <v>0</v>
      </c>
    </row>
    <row r="35" spans="1:7">
      <c r="A35" s="50" t="s">
        <v>564</v>
      </c>
      <c r="E35" s="52">
        <f>CFWorkings!H110</f>
        <v>0</v>
      </c>
      <c r="G35" s="52">
        <f>CFWorkings!J110</f>
        <v>0</v>
      </c>
    </row>
    <row r="36" spans="1:7">
      <c r="E36" s="180">
        <f>SUM(E28:E35)</f>
        <v>0</v>
      </c>
      <c r="G36" s="180">
        <f>SUM(G28:G35)</f>
        <v>0</v>
      </c>
    </row>
    <row r="38" spans="1:7">
      <c r="A38" s="93" t="s">
        <v>62</v>
      </c>
      <c r="E38" s="52">
        <f>E15+E25+E36</f>
        <v>22400</v>
      </c>
      <c r="G38" s="52">
        <f>G15+G25+G36</f>
        <v>0</v>
      </c>
    </row>
    <row r="39" spans="1:7">
      <c r="A39" s="55" t="str">
        <f>"Cash at bank and in hand less overdrafts at " &amp; FIRSTDAY</f>
        <v>Cash at bank and in hand less overdrafts at 1 January</v>
      </c>
      <c r="E39" s="52">
        <f>CFWorkings!E113+CFWorkings!E114</f>
        <v>1550</v>
      </c>
      <c r="G39" s="52">
        <f>G40-G38</f>
        <v>1550</v>
      </c>
    </row>
    <row r="40" spans="1:7" ht="16.5" customHeight="1">
      <c r="A40" s="93" t="str">
        <f>"Cash at bank and in hand less overdrafts at " &amp; CURRDAY</f>
        <v>Cash at bank and in hand less overdrafts at 31 December</v>
      </c>
      <c r="E40" s="109">
        <f>E38+E39</f>
        <v>23950</v>
      </c>
      <c r="G40" s="109">
        <f>E39</f>
        <v>1550</v>
      </c>
    </row>
    <row r="43" spans="1:7">
      <c r="A43" s="50" t="s">
        <v>634</v>
      </c>
    </row>
    <row r="44" spans="1:7">
      <c r="A44" s="50" t="s">
        <v>621</v>
      </c>
      <c r="E44" s="52">
        <f>CFWorkings!C113</f>
        <v>20850</v>
      </c>
      <c r="G44" s="52">
        <f>CFWorkings!E113</f>
        <v>1550</v>
      </c>
    </row>
    <row r="45" spans="1:7">
      <c r="A45" s="50" t="s">
        <v>430</v>
      </c>
      <c r="E45" s="52">
        <f>CFWorkings!C114</f>
        <v>0</v>
      </c>
      <c r="G45" s="52">
        <f>CFWorkings!E114</f>
        <v>0</v>
      </c>
    </row>
    <row r="46" spans="1:7" ht="16.5" customHeight="1">
      <c r="E46" s="112">
        <f>SUM(E44:E45)</f>
        <v>20850</v>
      </c>
      <c r="G46" s="112">
        <f>SUM(G44:G45)</f>
        <v>1550</v>
      </c>
    </row>
    <row r="47" spans="1:7">
      <c r="E47" s="122"/>
      <c r="G47" s="122"/>
    </row>
    <row r="49" spans="1:7">
      <c r="A49" s="93" t="s">
        <v>635</v>
      </c>
    </row>
    <row r="50" spans="1:7">
      <c r="A50" s="50" t="s">
        <v>636</v>
      </c>
      <c r="E50" s="115">
        <f>Data!G114</f>
        <v>0</v>
      </c>
      <c r="G50" s="115">
        <f>Data!I114</f>
        <v>0</v>
      </c>
    </row>
  </sheetData>
  <phoneticPr fontId="17" type="noConversion"/>
  <pageMargins left="0.98425196850393704" right="0.59055118110236227" top="0.78740157480314965" bottom="0.98425196850393704" header="0.51181102362204722" footer="0.51181102362204722"/>
  <pageSetup paperSize="9" orientation="portrait" r:id="rId1"/>
  <headerFooter alignWithMargins="0">
    <oddFooter>&amp;C&amp;P</oddFooter>
  </headerFooter>
</worksheet>
</file>

<file path=xl/worksheets/sheet33.xml><?xml version="1.0" encoding="utf-8"?>
<worksheet xmlns="http://schemas.openxmlformats.org/spreadsheetml/2006/main" xmlns:r="http://schemas.openxmlformats.org/officeDocument/2006/relationships">
  <sheetPr codeName="Sheet34"/>
  <dimension ref="A1:J23"/>
  <sheetViews>
    <sheetView workbookViewId="0"/>
  </sheetViews>
  <sheetFormatPr defaultRowHeight="12.75"/>
  <cols>
    <col min="1" max="1" width="3.28515625" style="42" customWidth="1"/>
    <col min="2" max="2" width="28.5703125" style="38" customWidth="1"/>
    <col min="3" max="3" width="11.28515625" style="53" customWidth="1"/>
    <col min="4" max="4" width="1.85546875" style="58" customWidth="1"/>
    <col min="5" max="5" width="11.28515625" style="53" customWidth="1"/>
    <col min="6" max="6" width="1.85546875" style="58" customWidth="1"/>
    <col min="7" max="7" width="11.28515625" style="53" customWidth="1"/>
    <col min="8" max="8" width="1.85546875" style="59" customWidth="1"/>
    <col min="9" max="9" width="11.28515625" style="53" customWidth="1"/>
    <col min="10" max="10" width="11.28515625" style="38" hidden="1" customWidth="1"/>
    <col min="11" max="11" width="1.5703125" style="38" customWidth="1"/>
    <col min="12" max="16384" width="9.140625" style="38"/>
  </cols>
  <sheetData>
    <row r="1" spans="1:9" s="43" customFormat="1" ht="15">
      <c r="A1" s="39" t="str">
        <f>Company_Name</f>
        <v>A Company Limited</v>
      </c>
      <c r="C1" s="53"/>
      <c r="D1" s="113"/>
      <c r="E1" s="53"/>
      <c r="F1" s="113"/>
      <c r="G1" s="53"/>
      <c r="H1" s="114"/>
      <c r="I1" s="53"/>
    </row>
    <row r="2" spans="1:9" s="43" customFormat="1" ht="15">
      <c r="A2" s="40" t="s">
        <v>637</v>
      </c>
      <c r="C2" s="53"/>
      <c r="D2" s="113"/>
      <c r="E2" s="53"/>
      <c r="F2" s="113"/>
      <c r="G2" s="53"/>
      <c r="H2" s="114"/>
      <c r="I2" s="53"/>
    </row>
    <row r="3" spans="1:9" s="43" customFormat="1" ht="15">
      <c r="A3" s="41" t="str">
        <f>Library!$A$14</f>
        <v>for the year ended 31 December 2009</v>
      </c>
      <c r="C3" s="53"/>
      <c r="D3" s="113"/>
      <c r="E3" s="53"/>
      <c r="F3" s="113"/>
      <c r="G3" s="53"/>
      <c r="H3" s="114"/>
      <c r="I3" s="53"/>
    </row>
    <row r="4" spans="1:9" s="43" customFormat="1" ht="12.75" customHeight="1">
      <c r="A4" s="302" t="s">
        <v>67</v>
      </c>
      <c r="C4" s="53"/>
      <c r="D4" s="113"/>
      <c r="E4" s="53"/>
      <c r="F4" s="113"/>
      <c r="G4" s="53"/>
      <c r="H4" s="114"/>
      <c r="I4" s="53"/>
    </row>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sheetData>
  <phoneticPr fontId="17" type="noConversion"/>
  <pageMargins left="0.78740157480314965"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4.xml><?xml version="1.0" encoding="utf-8"?>
<worksheet xmlns="http://schemas.openxmlformats.org/spreadsheetml/2006/main" xmlns:r="http://schemas.openxmlformats.org/officeDocument/2006/relationships">
  <sheetPr codeName="Sheet35"/>
  <dimension ref="A1:F32"/>
  <sheetViews>
    <sheetView workbookViewId="0"/>
  </sheetViews>
  <sheetFormatPr defaultRowHeight="14.25"/>
  <cols>
    <col min="1" max="1" width="48" style="46" customWidth="1"/>
    <col min="2" max="2" width="3.7109375" style="46" customWidth="1"/>
    <col min="3" max="3" width="11.28515625" style="47" customWidth="1"/>
    <col min="4" max="4" width="4.140625" style="46" customWidth="1"/>
    <col min="5" max="5" width="11.28515625" style="48" customWidth="1"/>
    <col min="6" max="6" width="11.28515625" style="125" hidden="1" customWidth="1"/>
    <col min="7" max="7" width="1.5703125" style="46" customWidth="1"/>
    <col min="8" max="8" width="11.7109375" style="46" customWidth="1"/>
    <col min="9" max="16384" width="9.140625" style="46"/>
  </cols>
  <sheetData>
    <row r="1" spans="1:6" ht="15">
      <c r="A1" s="41" t="str">
        <f>Company_Name</f>
        <v>A Company Limited</v>
      </c>
    </row>
    <row r="2" spans="1:6" ht="15">
      <c r="A2" s="90" t="s">
        <v>608</v>
      </c>
    </row>
    <row r="3" spans="1:6" ht="15">
      <c r="A3" s="41" t="str">
        <f>Library!$A$14</f>
        <v>for the year ended 31 December 2009</v>
      </c>
    </row>
    <row r="4" spans="1:6" s="50" customFormat="1" ht="12.75">
      <c r="A4" s="302" t="s">
        <v>66</v>
      </c>
      <c r="C4" s="51"/>
      <c r="E4" s="52"/>
      <c r="F4" s="126"/>
    </row>
    <row r="5" spans="1:6" s="50" customFormat="1" ht="12.75">
      <c r="A5" s="302"/>
      <c r="C5" s="51"/>
      <c r="E5" s="52"/>
      <c r="F5" s="126"/>
    </row>
    <row r="6" spans="1:6" s="50" customFormat="1" ht="12.75">
      <c r="B6" s="93"/>
      <c r="C6" s="98" t="str">
        <f>CurrYear</f>
        <v xml:space="preserve">2009 </v>
      </c>
      <c r="D6" s="98"/>
      <c r="E6" s="99" t="str">
        <f>CompYear</f>
        <v xml:space="preserve">2008 </v>
      </c>
      <c r="F6" s="127"/>
    </row>
    <row r="7" spans="1:6" s="50" customFormat="1" ht="12.75">
      <c r="B7" s="93"/>
      <c r="C7" s="98" t="str">
        <f>UNITS</f>
        <v xml:space="preserve">£ </v>
      </c>
      <c r="D7" s="93"/>
      <c r="E7" s="98" t="str">
        <f>UNITS</f>
        <v xml:space="preserve">£ </v>
      </c>
      <c r="F7" s="127"/>
    </row>
    <row r="8" spans="1:6" s="50" customFormat="1" ht="12.75">
      <c r="C8" s="51"/>
      <c r="E8" s="51"/>
      <c r="F8" s="126"/>
    </row>
    <row r="9" spans="1:6" s="38" customFormat="1" ht="12.75">
      <c r="A9" s="93" t="s">
        <v>332</v>
      </c>
      <c r="C9" s="51">
        <v>0</v>
      </c>
      <c r="E9" s="51">
        <v>0</v>
      </c>
      <c r="F9" s="126"/>
    </row>
    <row r="10" spans="1:6" s="38" customFormat="1" ht="12.75">
      <c r="A10" s="55"/>
      <c r="C10" s="51"/>
      <c r="E10" s="51"/>
      <c r="F10" s="126"/>
    </row>
    <row r="11" spans="1:6" s="38" customFormat="1" ht="12.75">
      <c r="A11" s="55" t="s">
        <v>333</v>
      </c>
      <c r="C11" s="51">
        <v>0</v>
      </c>
      <c r="E11" s="51">
        <v>0</v>
      </c>
      <c r="F11" s="126"/>
    </row>
    <row r="12" spans="1:6" s="38" customFormat="1" ht="12.75">
      <c r="A12" s="55"/>
      <c r="C12" s="51"/>
      <c r="E12" s="51"/>
      <c r="F12" s="126"/>
    </row>
    <row r="13" spans="1:6" s="38" customFormat="1" ht="12.75">
      <c r="A13" s="93" t="s">
        <v>51</v>
      </c>
      <c r="C13" s="100">
        <f>SUM(C9:C12)</f>
        <v>0</v>
      </c>
      <c r="E13" s="100">
        <f>SUM(E9:E12)</f>
        <v>0</v>
      </c>
      <c r="F13" s="126"/>
    </row>
    <row r="14" spans="1:6" s="38" customFormat="1" ht="12.75">
      <c r="A14" s="55"/>
      <c r="C14" s="51"/>
      <c r="E14" s="51"/>
      <c r="F14" s="126"/>
    </row>
    <row r="15" spans="1:6" s="38" customFormat="1" ht="12.75">
      <c r="A15" s="55" t="s">
        <v>175</v>
      </c>
      <c r="C15" s="51">
        <v>0</v>
      </c>
      <c r="E15" s="51">
        <v>0</v>
      </c>
      <c r="F15" s="126"/>
    </row>
    <row r="16" spans="1:6" s="38" customFormat="1" ht="12.75">
      <c r="A16" s="55" t="s">
        <v>610</v>
      </c>
      <c r="C16" s="51">
        <v>0</v>
      </c>
      <c r="E16" s="51">
        <v>0</v>
      </c>
      <c r="F16" s="126"/>
    </row>
    <row r="17" spans="1:6" s="38" customFormat="1" ht="12.75">
      <c r="A17" s="55" t="s">
        <v>216</v>
      </c>
      <c r="C17" s="51">
        <v>0</v>
      </c>
      <c r="E17" s="51">
        <v>0</v>
      </c>
      <c r="F17" s="126"/>
    </row>
    <row r="18" spans="1:6" s="38" customFormat="1" ht="12.75">
      <c r="A18" s="55"/>
      <c r="C18" s="51"/>
      <c r="E18" s="51"/>
      <c r="F18" s="128"/>
    </row>
    <row r="19" spans="1:6" s="38" customFormat="1" ht="12.75">
      <c r="A19" s="93" t="s">
        <v>544</v>
      </c>
      <c r="C19" s="101">
        <f>SUM(C13:C18)</f>
        <v>0</v>
      </c>
      <c r="E19" s="101">
        <f>SUM(E13:E18)</f>
        <v>0</v>
      </c>
      <c r="F19" s="126"/>
    </row>
    <row r="20" spans="1:6" s="38" customFormat="1" ht="12.75">
      <c r="A20" s="93"/>
      <c r="C20" s="51"/>
      <c r="E20" s="51"/>
      <c r="F20" s="126"/>
    </row>
    <row r="21" spans="1:6" s="38" customFormat="1" ht="12.75">
      <c r="A21" s="55" t="s">
        <v>3</v>
      </c>
      <c r="C21" s="51">
        <v>0</v>
      </c>
      <c r="E21" s="51">
        <v>0</v>
      </c>
      <c r="F21" s="126"/>
    </row>
    <row r="22" spans="1:6" s="38" customFormat="1" ht="12.75">
      <c r="A22" s="55" t="s">
        <v>220</v>
      </c>
      <c r="C22" s="51">
        <v>0</v>
      </c>
      <c r="E22" s="51">
        <v>0</v>
      </c>
      <c r="F22" s="126"/>
    </row>
    <row r="23" spans="1:6" s="38" customFormat="1" ht="12.75">
      <c r="A23" s="55" t="s">
        <v>221</v>
      </c>
      <c r="C23" s="51">
        <v>0</v>
      </c>
      <c r="E23" s="51">
        <v>0</v>
      </c>
      <c r="F23" s="126"/>
    </row>
    <row r="24" spans="1:6" s="38" customFormat="1" ht="12.75">
      <c r="A24" s="55" t="s">
        <v>222</v>
      </c>
      <c r="C24" s="51">
        <v>0</v>
      </c>
      <c r="E24" s="51">
        <v>0</v>
      </c>
      <c r="F24" s="126"/>
    </row>
    <row r="25" spans="1:6" s="38" customFormat="1" ht="12.75">
      <c r="A25" s="55"/>
      <c r="C25" s="51"/>
      <c r="E25" s="51"/>
      <c r="F25" s="128"/>
    </row>
    <row r="26" spans="1:6" s="38" customFormat="1" ht="16.5" customHeight="1">
      <c r="A26" s="106" t="s">
        <v>63</v>
      </c>
      <c r="C26" s="103">
        <f>SUM(C19:C25)</f>
        <v>0</v>
      </c>
      <c r="E26" s="103">
        <f>SUM(E19:E25)</f>
        <v>0</v>
      </c>
      <c r="F26" s="129"/>
    </row>
    <row r="27" spans="1:6" s="38" customFormat="1" ht="12.75">
      <c r="C27" s="51"/>
      <c r="E27" s="53"/>
      <c r="F27" s="128"/>
    </row>
    <row r="28" spans="1:6" s="38" customFormat="1" ht="12.75">
      <c r="C28" s="51"/>
      <c r="E28" s="53"/>
      <c r="F28" s="128"/>
    </row>
    <row r="29" spans="1:6" s="38" customFormat="1" ht="12.75">
      <c r="C29" s="51"/>
      <c r="E29" s="53"/>
      <c r="F29" s="128"/>
    </row>
    <row r="30" spans="1:6" s="38" customFormat="1" ht="12.75">
      <c r="C30" s="51"/>
      <c r="E30" s="53"/>
      <c r="F30" s="128"/>
    </row>
    <row r="31" spans="1:6" s="38" customFormat="1" ht="12.75">
      <c r="C31" s="51"/>
      <c r="E31" s="53"/>
      <c r="F31" s="128"/>
    </row>
    <row r="32" spans="1:6" s="38" customFormat="1" ht="12.75">
      <c r="C32" s="51"/>
      <c r="E32" s="53"/>
      <c r="F32" s="126"/>
    </row>
  </sheetData>
  <phoneticPr fontId="17" type="noConversion"/>
  <pageMargins left="0.78740157480314965"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5.xml><?xml version="1.0" encoding="utf-8"?>
<worksheet xmlns="http://schemas.openxmlformats.org/spreadsheetml/2006/main" xmlns:r="http://schemas.openxmlformats.org/officeDocument/2006/relationships">
  <sheetPr codeName="Sheet36"/>
  <dimension ref="A1:F80"/>
  <sheetViews>
    <sheetView workbookViewId="0"/>
  </sheetViews>
  <sheetFormatPr defaultRowHeight="12.75"/>
  <cols>
    <col min="1" max="1" width="2.85546875" customWidth="1"/>
    <col min="2" max="2" width="48.140625" customWidth="1"/>
    <col min="3" max="3" width="11.28515625" style="131" customWidth="1"/>
    <col min="4" max="4" width="4.140625" customWidth="1"/>
    <col min="5" max="5" width="11.28515625" style="131" customWidth="1"/>
    <col min="6" max="6" width="11.28515625" style="131" hidden="1" customWidth="1"/>
    <col min="7" max="7" width="1.5703125" customWidth="1"/>
    <col min="8" max="8" width="11.85546875" customWidth="1"/>
  </cols>
  <sheetData>
    <row r="1" spans="1:6" ht="15">
      <c r="A1" s="86" t="str">
        <f>Company_Name</f>
        <v>A Company Limited</v>
      </c>
    </row>
    <row r="2" spans="1:6" ht="15">
      <c r="A2" s="104" t="s">
        <v>4</v>
      </c>
    </row>
    <row r="3" spans="1:6" ht="15">
      <c r="A3" s="41" t="str">
        <f>Library!$A$14</f>
        <v>for the year ended 31 December 2009</v>
      </c>
    </row>
    <row r="4" spans="1:6" s="1" customFormat="1">
      <c r="A4" s="302" t="s">
        <v>66</v>
      </c>
      <c r="C4" s="136"/>
      <c r="E4" s="136"/>
      <c r="F4" s="136"/>
    </row>
    <row r="5" spans="1:6" s="1" customFormat="1">
      <c r="A5" s="302"/>
      <c r="C5" s="98" t="str">
        <f>CurrYear</f>
        <v xml:space="preserve">2009 </v>
      </c>
      <c r="D5" s="98"/>
      <c r="E5" s="99" t="str">
        <f>CompYear</f>
        <v xml:space="preserve">2008 </v>
      </c>
      <c r="F5" s="136"/>
    </row>
    <row r="6" spans="1:6">
      <c r="C6" s="98" t="str">
        <f>UNITS</f>
        <v xml:space="preserve">£ </v>
      </c>
      <c r="D6" s="93"/>
      <c r="E6" s="98" t="str">
        <f>UNITS</f>
        <v xml:space="preserve">£ </v>
      </c>
    </row>
    <row r="7" spans="1:6">
      <c r="A7" s="130" t="s">
        <v>332</v>
      </c>
      <c r="C7" s="98"/>
      <c r="D7" s="93"/>
      <c r="E7" s="98"/>
    </row>
    <row r="8" spans="1:6">
      <c r="A8" s="1" t="str">
        <f>TB!B6</f>
        <v>Sales</v>
      </c>
      <c r="C8" s="51">
        <v>0</v>
      </c>
      <c r="D8" s="38"/>
      <c r="E8" s="51">
        <v>0</v>
      </c>
    </row>
    <row r="9" spans="1:6" ht="16.5" customHeight="1">
      <c r="C9" s="132">
        <f>SUM(C7:C8)</f>
        <v>0</v>
      </c>
      <c r="E9" s="132">
        <f>SUM(E7:E8)</f>
        <v>0</v>
      </c>
    </row>
    <row r="10" spans="1:6">
      <c r="A10" s="1"/>
      <c r="B10" s="1"/>
      <c r="C10" s="133"/>
      <c r="E10" s="133"/>
    </row>
    <row r="11" spans="1:6">
      <c r="A11" s="130" t="s">
        <v>333</v>
      </c>
      <c r="C11" s="98"/>
      <c r="D11" s="98"/>
      <c r="E11" s="98"/>
    </row>
    <row r="12" spans="1:6">
      <c r="A12" s="50" t="str">
        <f>TB!B7</f>
        <v>Purchases</v>
      </c>
      <c r="C12" s="131">
        <v>0</v>
      </c>
      <c r="E12" s="131">
        <v>0</v>
      </c>
    </row>
    <row r="13" spans="1:6">
      <c r="A13" s="50" t="str">
        <f>TB!B8</f>
        <v>Decrease in stocks</v>
      </c>
      <c r="C13" s="131">
        <v>0</v>
      </c>
      <c r="E13" s="131">
        <v>0</v>
      </c>
    </row>
    <row r="14" spans="1:6">
      <c r="A14" s="84" t="str">
        <f>TB!B9</f>
        <v>Subcontractor costs</v>
      </c>
      <c r="C14" s="131">
        <v>0</v>
      </c>
      <c r="E14" s="131">
        <v>0</v>
      </c>
    </row>
    <row r="15" spans="1:6">
      <c r="A15" s="84" t="str">
        <f>TB!B10</f>
        <v>Direct labour</v>
      </c>
      <c r="C15" s="131">
        <v>0</v>
      </c>
      <c r="E15" s="131">
        <v>0</v>
      </c>
    </row>
    <row r="16" spans="1:6">
      <c r="A16" s="84" t="str">
        <f>TB!B11</f>
        <v>Carriage</v>
      </c>
      <c r="C16" s="131">
        <v>0</v>
      </c>
      <c r="E16" s="131">
        <v>0</v>
      </c>
    </row>
    <row r="17" spans="1:5">
      <c r="A17" s="84" t="str">
        <f>TB!B12</f>
        <v>Discounts allowed</v>
      </c>
      <c r="C17" s="131">
        <v>0</v>
      </c>
      <c r="E17" s="131">
        <v>0</v>
      </c>
    </row>
    <row r="18" spans="1:5">
      <c r="A18" s="84" t="str">
        <f>TB!B13</f>
        <v>Commissions payable</v>
      </c>
      <c r="C18" s="131">
        <v>0</v>
      </c>
      <c r="E18" s="131">
        <v>0</v>
      </c>
    </row>
    <row r="19" spans="1:5">
      <c r="A19" s="84" t="str">
        <f>TB!B14</f>
        <v>Other direct costs</v>
      </c>
      <c r="C19" s="131">
        <v>0</v>
      </c>
      <c r="D19" s="38"/>
      <c r="E19" s="131">
        <v>0</v>
      </c>
    </row>
    <row r="20" spans="1:5" ht="16.5" customHeight="1">
      <c r="C20" s="132">
        <f>SUM(C11:C19)</f>
        <v>0</v>
      </c>
      <c r="E20" s="132">
        <f>SUM(E11:E19)</f>
        <v>0</v>
      </c>
    </row>
    <row r="21" spans="1:5">
      <c r="C21" s="133"/>
      <c r="E21" s="133"/>
    </row>
    <row r="22" spans="1:5">
      <c r="A22" s="130" t="s">
        <v>175</v>
      </c>
      <c r="C22" s="98"/>
      <c r="D22" s="93"/>
      <c r="E22" s="98"/>
    </row>
    <row r="23" spans="1:5">
      <c r="A23" s="1" t="str">
        <f>TB!B15</f>
        <v>Distribution costs</v>
      </c>
      <c r="C23" s="131">
        <v>0</v>
      </c>
      <c r="D23" s="38"/>
      <c r="E23" s="131">
        <v>0</v>
      </c>
    </row>
    <row r="24" spans="1:5" ht="16.5" customHeight="1">
      <c r="C24" s="132">
        <f>SUM(C22:C23)</f>
        <v>0</v>
      </c>
      <c r="E24" s="132">
        <f>SUM(E22:E23)</f>
        <v>0</v>
      </c>
    </row>
    <row r="25" spans="1:5">
      <c r="A25" s="1"/>
      <c r="B25" s="1"/>
      <c r="C25" s="133"/>
      <c r="E25" s="133"/>
    </row>
    <row r="26" spans="1:5">
      <c r="A26" s="93" t="s">
        <v>610</v>
      </c>
      <c r="C26" s="98"/>
      <c r="D26" s="98"/>
      <c r="E26" s="98"/>
    </row>
    <row r="27" spans="1:5">
      <c r="A27" s="55" t="s">
        <v>5</v>
      </c>
      <c r="B27" s="84"/>
      <c r="C27" s="117"/>
      <c r="D27" s="55"/>
      <c r="E27" s="117"/>
    </row>
    <row r="28" spans="1:5">
      <c r="A28" s="55"/>
      <c r="B28" s="84" t="str">
        <f>TB!B16</f>
        <v>Wages and salaries</v>
      </c>
      <c r="C28" s="131">
        <v>0</v>
      </c>
      <c r="E28" s="131">
        <v>0</v>
      </c>
    </row>
    <row r="29" spans="1:5">
      <c r="A29" s="55"/>
      <c r="B29" s="84" t="str">
        <f>TB!B17</f>
        <v>Directors' salaries</v>
      </c>
      <c r="C29" s="131">
        <v>0</v>
      </c>
      <c r="E29" s="131">
        <v>0</v>
      </c>
    </row>
    <row r="30" spans="1:5">
      <c r="A30" s="55"/>
      <c r="B30" s="84" t="str">
        <f>TB!B18</f>
        <v>Pensions</v>
      </c>
      <c r="C30" s="131">
        <v>0</v>
      </c>
      <c r="E30" s="131">
        <v>0</v>
      </c>
    </row>
    <row r="31" spans="1:5">
      <c r="A31" s="55"/>
      <c r="B31" s="84" t="str">
        <f>TB!B19</f>
        <v>Bonuses</v>
      </c>
      <c r="C31" s="131">
        <v>0</v>
      </c>
      <c r="E31" s="131">
        <v>0</v>
      </c>
    </row>
    <row r="32" spans="1:5">
      <c r="A32" s="55"/>
      <c r="B32" s="84" t="str">
        <f>TB!B20</f>
        <v>Employer's NI</v>
      </c>
      <c r="C32" s="131">
        <v>0</v>
      </c>
      <c r="E32" s="131">
        <v>0</v>
      </c>
    </row>
    <row r="33" spans="1:5">
      <c r="A33" s="55"/>
      <c r="B33" s="84" t="str">
        <f>TB!B21</f>
        <v>Temporary staff and recruitment</v>
      </c>
      <c r="C33" s="131">
        <v>0</v>
      </c>
      <c r="E33" s="131">
        <v>0</v>
      </c>
    </row>
    <row r="34" spans="1:5">
      <c r="A34" s="55"/>
      <c r="B34" s="84" t="str">
        <f>TB!B22</f>
        <v>Staff training and welfare</v>
      </c>
      <c r="C34" s="131">
        <v>0</v>
      </c>
      <c r="E34" s="131">
        <v>0</v>
      </c>
    </row>
    <row r="35" spans="1:5">
      <c r="A35" s="55"/>
      <c r="B35" s="84" t="str">
        <f>TB!B23</f>
        <v>Travel and subsistence</v>
      </c>
      <c r="C35" s="131">
        <v>0</v>
      </c>
      <c r="E35" s="131">
        <v>0</v>
      </c>
    </row>
    <row r="36" spans="1:5">
      <c r="A36" s="55"/>
      <c r="B36" s="84" t="str">
        <f>TB!B24</f>
        <v>Motor expenses</v>
      </c>
      <c r="C36" s="131">
        <v>0</v>
      </c>
      <c r="E36" s="131">
        <v>0</v>
      </c>
    </row>
    <row r="37" spans="1:5">
      <c r="A37" s="55"/>
      <c r="B37" s="84" t="str">
        <f>TB!B25</f>
        <v>Entertaining</v>
      </c>
      <c r="C37" s="131">
        <v>0</v>
      </c>
      <c r="E37" s="131">
        <v>0</v>
      </c>
    </row>
    <row r="38" spans="1:5" ht="13.5" customHeight="1">
      <c r="C38" s="134">
        <f>SUM(C27:C37)</f>
        <v>0</v>
      </c>
      <c r="E38" s="134">
        <f>SUM(E27:E37)</f>
        <v>0</v>
      </c>
    </row>
    <row r="39" spans="1:5">
      <c r="A39" s="55" t="s">
        <v>6</v>
      </c>
      <c r="B39" s="84"/>
    </row>
    <row r="40" spans="1:5">
      <c r="A40" s="55"/>
      <c r="B40" s="84" t="str">
        <f>TB!B26</f>
        <v>Rent</v>
      </c>
      <c r="C40" s="131">
        <v>0</v>
      </c>
      <c r="E40" s="131">
        <v>0</v>
      </c>
    </row>
    <row r="41" spans="1:5">
      <c r="A41" s="55"/>
      <c r="B41" s="84" t="str">
        <f>TB!B27</f>
        <v>Rates</v>
      </c>
      <c r="C41" s="131">
        <v>0</v>
      </c>
      <c r="E41" s="131">
        <v>0</v>
      </c>
    </row>
    <row r="42" spans="1:5">
      <c r="A42" s="55"/>
      <c r="B42" s="84" t="str">
        <f>TB!B28</f>
        <v>Service charges</v>
      </c>
      <c r="C42" s="131">
        <v>0</v>
      </c>
      <c r="E42" s="131">
        <v>0</v>
      </c>
    </row>
    <row r="43" spans="1:5">
      <c r="A43" s="55"/>
      <c r="B43" s="84" t="str">
        <f>TB!B29</f>
        <v>Light and heat</v>
      </c>
      <c r="C43" s="131">
        <v>0</v>
      </c>
      <c r="E43" s="131">
        <v>0</v>
      </c>
    </row>
    <row r="44" spans="1:5">
      <c r="A44" s="55"/>
      <c r="B44" s="84" t="str">
        <f>TB!B30</f>
        <v>Cleaning</v>
      </c>
      <c r="C44" s="131">
        <v>0</v>
      </c>
      <c r="E44" s="131">
        <v>0</v>
      </c>
    </row>
    <row r="45" spans="1:5">
      <c r="A45" s="55"/>
      <c r="B45" s="84" t="str">
        <f>TB!B31</f>
        <v>Use of home</v>
      </c>
      <c r="C45" s="131">
        <v>0</v>
      </c>
      <c r="E45" s="131">
        <v>0</v>
      </c>
    </row>
    <row r="46" spans="1:5">
      <c r="C46" s="134">
        <f>SUM(C39:C45)</f>
        <v>0</v>
      </c>
      <c r="E46" s="134">
        <f>SUM(E39:E45)</f>
        <v>0</v>
      </c>
    </row>
    <row r="47" spans="1:5">
      <c r="A47" s="55" t="s">
        <v>7</v>
      </c>
      <c r="B47" s="84"/>
    </row>
    <row r="48" spans="1:5">
      <c r="A48" s="55"/>
      <c r="B48" s="84" t="str">
        <f>TB!B32</f>
        <v>Telephone and fax</v>
      </c>
      <c r="C48" s="131">
        <v>0</v>
      </c>
      <c r="E48" s="131">
        <v>0</v>
      </c>
    </row>
    <row r="49" spans="1:5">
      <c r="A49" s="55"/>
      <c r="B49" s="84" t="str">
        <f>TB!B33</f>
        <v>Postage</v>
      </c>
      <c r="C49" s="131">
        <v>0</v>
      </c>
      <c r="E49" s="131">
        <v>0</v>
      </c>
    </row>
    <row r="50" spans="1:5">
      <c r="A50" s="55"/>
      <c r="B50" s="84" t="str">
        <f>TB!B34</f>
        <v>Stationery and printing</v>
      </c>
      <c r="C50" s="131">
        <v>0</v>
      </c>
      <c r="E50" s="131">
        <v>0</v>
      </c>
    </row>
    <row r="51" spans="1:5">
      <c r="A51" s="55"/>
      <c r="B51" s="84" t="str">
        <f>TB!B35</f>
        <v>Courier services</v>
      </c>
      <c r="C51" s="131">
        <v>0</v>
      </c>
      <c r="E51" s="131">
        <v>0</v>
      </c>
    </row>
    <row r="52" spans="1:5">
      <c r="A52" s="55"/>
      <c r="B52" s="84" t="str">
        <f>TB!B36</f>
        <v>Information and publications</v>
      </c>
      <c r="C52" s="131">
        <v>0</v>
      </c>
      <c r="E52" s="131">
        <v>0</v>
      </c>
    </row>
    <row r="53" spans="1:5">
      <c r="A53" s="55"/>
      <c r="B53" s="84" t="str">
        <f>TB!B37</f>
        <v>Subscriptions</v>
      </c>
      <c r="C53" s="131">
        <v>0</v>
      </c>
      <c r="E53" s="131">
        <v>0</v>
      </c>
    </row>
    <row r="54" spans="1:5">
      <c r="A54" s="55"/>
      <c r="B54" s="84" t="str">
        <f>TB!B38</f>
        <v>Bank charges</v>
      </c>
      <c r="C54" s="131">
        <v>0</v>
      </c>
      <c r="E54" s="131">
        <v>0</v>
      </c>
    </row>
    <row r="55" spans="1:5">
      <c r="A55" s="55"/>
      <c r="B55" s="84" t="str">
        <f>TB!B39</f>
        <v>Insurance</v>
      </c>
      <c r="C55" s="131">
        <v>0</v>
      </c>
      <c r="E55" s="131">
        <v>0</v>
      </c>
    </row>
    <row r="56" spans="1:5">
      <c r="A56" s="55"/>
      <c r="B56" s="84" t="str">
        <f>TB!B40</f>
        <v>Equipment expensed</v>
      </c>
      <c r="C56" s="131">
        <v>0</v>
      </c>
      <c r="E56" s="131">
        <v>0</v>
      </c>
    </row>
    <row r="57" spans="1:5">
      <c r="A57" s="55"/>
      <c r="B57" s="84" t="str">
        <f>TB!B41</f>
        <v>Equipment hire</v>
      </c>
      <c r="C57" s="131">
        <v>0</v>
      </c>
      <c r="E57" s="131">
        <v>0</v>
      </c>
    </row>
    <row r="58" spans="1:5">
      <c r="A58" s="55"/>
      <c r="B58" s="84" t="str">
        <f>TB!B42</f>
        <v>Software</v>
      </c>
      <c r="C58" s="131">
        <v>0</v>
      </c>
      <c r="E58" s="131">
        <v>0</v>
      </c>
    </row>
    <row r="59" spans="1:5">
      <c r="B59" t="str">
        <f>TB!B43</f>
        <v>Repairs and maintenance</v>
      </c>
      <c r="C59" s="131">
        <v>0</v>
      </c>
      <c r="E59" s="131">
        <v>0</v>
      </c>
    </row>
    <row r="60" spans="1:5">
      <c r="B60" t="str">
        <f>TB!B44</f>
        <v>Depreciation</v>
      </c>
      <c r="C60" s="131">
        <v>0</v>
      </c>
      <c r="E60" s="131">
        <v>0</v>
      </c>
    </row>
    <row r="61" spans="1:5">
      <c r="B61" t="str">
        <f>TB!B45</f>
        <v>Amortisation of goodwill</v>
      </c>
      <c r="C61" s="131">
        <v>0</v>
      </c>
      <c r="E61" s="131">
        <v>0</v>
      </c>
    </row>
    <row r="62" spans="1:5">
      <c r="B62" t="str">
        <f>TB!B46</f>
        <v>Bad debts</v>
      </c>
      <c r="C62" s="131">
        <v>0</v>
      </c>
      <c r="E62" s="131">
        <v>0</v>
      </c>
    </row>
    <row r="63" spans="1:5">
      <c r="B63" t="str">
        <f>TB!B47</f>
        <v>Sundry expenses</v>
      </c>
      <c r="C63" s="131">
        <v>0</v>
      </c>
      <c r="E63" s="131">
        <v>0</v>
      </c>
    </row>
    <row r="64" spans="1:5">
      <c r="C64" s="134">
        <f>SUM(C47:C63)</f>
        <v>0</v>
      </c>
      <c r="E64" s="134">
        <f>SUM(E47:E63)</f>
        <v>0</v>
      </c>
    </row>
    <row r="65" spans="1:5">
      <c r="A65" s="55" t="s">
        <v>8</v>
      </c>
      <c r="B65" s="84"/>
    </row>
    <row r="66" spans="1:5">
      <c r="A66" s="55"/>
      <c r="B66" s="84" t="str">
        <f>TB!B48</f>
        <v>Audit fees</v>
      </c>
      <c r="C66" s="131">
        <v>0</v>
      </c>
      <c r="E66" s="131">
        <v>0</v>
      </c>
    </row>
    <row r="67" spans="1:5">
      <c r="A67" s="55"/>
      <c r="B67" s="84" t="str">
        <f>TB!B49</f>
        <v>Accountancy fees</v>
      </c>
      <c r="C67" s="131">
        <v>0</v>
      </c>
      <c r="E67" s="131">
        <v>0</v>
      </c>
    </row>
    <row r="68" spans="1:5">
      <c r="A68" s="55"/>
      <c r="B68" s="84" t="str">
        <f>TB!B50</f>
        <v>Solicitors fees</v>
      </c>
      <c r="C68" s="131">
        <v>0</v>
      </c>
      <c r="E68" s="131">
        <v>0</v>
      </c>
    </row>
    <row r="69" spans="1:5">
      <c r="A69" s="55"/>
      <c r="B69" s="84" t="str">
        <f>TB!B51</f>
        <v>Consultancy fees</v>
      </c>
      <c r="C69" s="131">
        <v>0</v>
      </c>
      <c r="E69" s="131">
        <v>0</v>
      </c>
    </row>
    <row r="70" spans="1:5">
      <c r="A70" s="55"/>
      <c r="B70" s="84" t="str">
        <f>TB!B52</f>
        <v>Management fees</v>
      </c>
      <c r="C70" s="131">
        <v>0</v>
      </c>
      <c r="E70" s="131">
        <v>0</v>
      </c>
    </row>
    <row r="71" spans="1:5">
      <c r="A71" s="55"/>
      <c r="B71" s="84" t="str">
        <f>TB!B53</f>
        <v>Advertising and PR</v>
      </c>
      <c r="C71" s="131">
        <v>0</v>
      </c>
      <c r="E71" s="131">
        <v>0</v>
      </c>
    </row>
    <row r="72" spans="1:5">
      <c r="B72" s="84" t="str">
        <f>TB!B54</f>
        <v>Other legal and professional</v>
      </c>
      <c r="C72" s="131">
        <v>0</v>
      </c>
      <c r="E72" s="131">
        <v>0</v>
      </c>
    </row>
    <row r="73" spans="1:5">
      <c r="C73" s="134">
        <f>SUM(C65:C72)</f>
        <v>0</v>
      </c>
      <c r="E73" s="134">
        <f>SUM(E65:E72)</f>
        <v>0</v>
      </c>
    </row>
    <row r="75" spans="1:5" ht="15.75" customHeight="1">
      <c r="C75" s="135">
        <f>C38+C46+C64+C73</f>
        <v>0</v>
      </c>
      <c r="E75" s="135">
        <f>E38+E46+E64+E73</f>
        <v>0</v>
      </c>
    </row>
    <row r="77" spans="1:5">
      <c r="A77" s="130" t="s">
        <v>216</v>
      </c>
    </row>
    <row r="78" spans="1:5">
      <c r="A78" s="1" t="str">
        <f>TB!B55</f>
        <v>Other operating income</v>
      </c>
      <c r="C78" s="136">
        <f>-TB!K55</f>
        <v>0</v>
      </c>
      <c r="E78" s="136">
        <f>-TB!M55</f>
        <v>0</v>
      </c>
    </row>
    <row r="79" spans="1:5" ht="16.5" customHeight="1">
      <c r="C79" s="132">
        <f>SUM(C77:C78)</f>
        <v>0</v>
      </c>
      <c r="E79" s="132">
        <f>SUM(E77:E78)</f>
        <v>0</v>
      </c>
    </row>
    <row r="80" spans="1:5">
      <c r="C80" s="133"/>
      <c r="E80" s="133"/>
    </row>
  </sheetData>
  <phoneticPr fontId="17" type="noConversion"/>
  <pageMargins left="0.78740157480314965"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6.xml><?xml version="1.0" encoding="utf-8"?>
<worksheet xmlns="http://schemas.openxmlformats.org/spreadsheetml/2006/main" xmlns:r="http://schemas.openxmlformats.org/officeDocument/2006/relationships">
  <sheetPr codeName="Sheet37"/>
  <dimension ref="A1:B51"/>
  <sheetViews>
    <sheetView workbookViewId="0">
      <selection activeCell="A16" sqref="A16"/>
    </sheetView>
  </sheetViews>
  <sheetFormatPr defaultRowHeight="12.75"/>
  <cols>
    <col min="1" max="1" width="83.85546875" style="85" customWidth="1"/>
    <col min="2" max="2" width="9.140625" style="123"/>
    <col min="3" max="16384" width="9.140625" style="84"/>
  </cols>
  <sheetData>
    <row r="1" spans="1:2" ht="14.25">
      <c r="A1" s="185" t="s">
        <v>578</v>
      </c>
    </row>
    <row r="2" spans="1:2" ht="14.25">
      <c r="A2" s="186" t="str">
        <f>Data!E10</f>
        <v>123456</v>
      </c>
    </row>
    <row r="16" spans="1:2" ht="18">
      <c r="A16" s="200" t="str">
        <f>Company_Name</f>
        <v>A Company Limited</v>
      </c>
      <c r="B16" s="84"/>
    </row>
    <row r="17" spans="1:2" ht="18">
      <c r="A17" s="124"/>
      <c r="B17" s="84"/>
    </row>
    <row r="18" spans="1:2" ht="18">
      <c r="A18" s="124" t="s">
        <v>9</v>
      </c>
      <c r="B18" s="84"/>
    </row>
    <row r="19" spans="1:2" ht="18">
      <c r="A19" s="124"/>
      <c r="B19" s="84"/>
    </row>
    <row r="20" spans="1:2" ht="18">
      <c r="A20" s="124" t="str">
        <f>CURRDATE</f>
        <v>31 December 2009</v>
      </c>
      <c r="B20" s="84"/>
    </row>
    <row r="30" spans="1:2">
      <c r="B30" s="84"/>
    </row>
    <row r="51" spans="1:2">
      <c r="A51" s="116"/>
      <c r="B51" s="84"/>
    </row>
  </sheetData>
  <phoneticPr fontId="17" type="noConversion"/>
  <pageMargins left="0.98425196850393704" right="0.98425196850393704" top="0.78740157480314965" bottom="0.98425196850393704" header="0.51181102362204722" footer="0.51181102362204722"/>
  <pageSetup paperSize="9" firstPageNumber="0" orientation="portrait" useFirstPageNumber="1" r:id="rId1"/>
  <headerFooter alignWithMargins="0"/>
</worksheet>
</file>

<file path=xl/worksheets/sheet37.xml><?xml version="1.0" encoding="utf-8"?>
<worksheet xmlns="http://schemas.openxmlformats.org/spreadsheetml/2006/main" xmlns:r="http://schemas.openxmlformats.org/officeDocument/2006/relationships">
  <sheetPr codeName="Sheet38"/>
  <dimension ref="A1:E30"/>
  <sheetViews>
    <sheetView workbookViewId="0"/>
  </sheetViews>
  <sheetFormatPr defaultRowHeight="12.75"/>
  <cols>
    <col min="1" max="1" width="45.7109375" style="50" customWidth="1"/>
    <col min="2" max="4" width="9.140625" style="50"/>
    <col min="5" max="5" width="7.42578125" style="50" customWidth="1"/>
    <col min="6" max="6" width="1" style="50" customWidth="1"/>
    <col min="7" max="16384" width="9.140625" style="50"/>
  </cols>
  <sheetData>
    <row r="1" spans="1:5" ht="15">
      <c r="A1" s="86" t="str">
        <f>Company_Name</f>
        <v>A Company Limited</v>
      </c>
      <c r="C1" s="52"/>
      <c r="D1" s="52"/>
      <c r="E1" s="52"/>
    </row>
    <row r="2" spans="1:5" ht="15">
      <c r="A2" s="90" t="s">
        <v>10</v>
      </c>
      <c r="C2" s="52"/>
      <c r="D2" s="52"/>
      <c r="E2" s="52"/>
    </row>
    <row r="3" spans="1:5">
      <c r="A3" s="87"/>
      <c r="C3" s="52"/>
      <c r="D3" s="52"/>
      <c r="E3" s="52"/>
    </row>
    <row r="4" spans="1:5">
      <c r="A4" s="87"/>
      <c r="C4" s="52"/>
      <c r="D4" s="52"/>
      <c r="E4" s="52"/>
    </row>
    <row r="5" spans="1:5">
      <c r="A5" s="87"/>
      <c r="C5" s="52"/>
      <c r="D5" s="52"/>
      <c r="E5" s="52"/>
    </row>
    <row r="6" spans="1:5">
      <c r="A6" s="95" t="str">
        <f>"Independent auditors' report to " &amp; Company_Name</f>
        <v>Independent auditors' report to A Company Limited</v>
      </c>
    </row>
    <row r="7" spans="1:5">
      <c r="A7" s="95" t="s">
        <v>39</v>
      </c>
    </row>
    <row r="8" spans="1:5">
      <c r="A8" s="95"/>
    </row>
    <row r="9" spans="1:5" ht="40.5" customHeight="1">
      <c r="A9" s="309" t="str">
        <f>"We have examined the abbreviated accounts which comprise the Abbreviated Balance Sheet and the related notes, together with the full accounts of the company " &amp; Library!A15 &amp; " prepared under section 396 of the Companies Act 2006."</f>
        <v>We have examined the abbreviated accounts which comprise the Abbreviated Balance Sheet and the related notes, together with the full accounts of the company for the year ended 31 December 2009 prepared under section 396 of the Companies Act 2006.</v>
      </c>
      <c r="B9" s="309"/>
      <c r="C9" s="309"/>
      <c r="D9" s="309"/>
      <c r="E9" s="309"/>
    </row>
    <row r="11" spans="1:5">
      <c r="A11" s="95" t="s">
        <v>602</v>
      </c>
    </row>
    <row r="12" spans="1:5" ht="67.5" customHeight="1">
      <c r="A12" s="309" t="s">
        <v>587</v>
      </c>
      <c r="B12" s="309"/>
      <c r="C12" s="309"/>
      <c r="D12" s="309"/>
      <c r="E12" s="309"/>
    </row>
    <row r="14" spans="1:5" ht="54" customHeight="1">
      <c r="A14" s="309" t="s">
        <v>588</v>
      </c>
      <c r="B14" s="309"/>
      <c r="C14" s="309"/>
      <c r="D14" s="309"/>
      <c r="E14" s="309"/>
    </row>
    <row r="16" spans="1:5">
      <c r="A16" s="95" t="s">
        <v>603</v>
      </c>
    </row>
    <row r="17" spans="1:5" ht="42" customHeight="1">
      <c r="A17" s="309" t="s">
        <v>589</v>
      </c>
      <c r="B17" s="309"/>
      <c r="C17" s="309"/>
      <c r="D17" s="309"/>
      <c r="E17" s="309"/>
    </row>
    <row r="19" spans="1:5" ht="36" customHeight="1"/>
    <row r="20" spans="1:5" ht="14.25" customHeight="1"/>
    <row r="21" spans="1:5">
      <c r="A21" s="55">
        <f>Auditors_Name</f>
        <v>0</v>
      </c>
    </row>
    <row r="22" spans="1:5">
      <c r="A22" s="55" t="s">
        <v>604</v>
      </c>
    </row>
    <row r="23" spans="1:5">
      <c r="A23" s="55"/>
    </row>
    <row r="24" spans="1:5">
      <c r="A24" s="187">
        <f>Data!E33</f>
        <v>0</v>
      </c>
    </row>
    <row r="25" spans="1:5">
      <c r="A25" s="187">
        <f>Data!E34</f>
        <v>0</v>
      </c>
    </row>
    <row r="26" spans="1:5">
      <c r="A26" s="187">
        <f>Data!E35</f>
        <v>0</v>
      </c>
    </row>
    <row r="27" spans="1:5">
      <c r="A27" s="187">
        <f>Data!E36</f>
        <v>0</v>
      </c>
    </row>
    <row r="28" spans="1:5">
      <c r="A28" s="187">
        <f>Data!E37</f>
        <v>0</v>
      </c>
    </row>
    <row r="29" spans="1:5">
      <c r="A29" s="187">
        <f>Data!E43</f>
        <v>0</v>
      </c>
    </row>
    <row r="30" spans="1:5">
      <c r="A30" s="50" t="str">
        <f>TEXT(Audit_Date,"d mmmm yyyy")</f>
        <v>31 March 2010</v>
      </c>
    </row>
  </sheetData>
  <mergeCells count="4">
    <mergeCell ref="A9:E9"/>
    <mergeCell ref="A12:E12"/>
    <mergeCell ref="A14:E14"/>
    <mergeCell ref="A17:E17"/>
  </mergeCells>
  <phoneticPr fontId="17" type="noConversion"/>
  <pageMargins left="0.98425196850393704" right="0.78740157480314965" top="0.65" bottom="0.81" header="0.51181102362204722" footer="0.51181102362204722"/>
  <pageSetup paperSize="9" orientation="portrait" r:id="rId1"/>
  <headerFooter alignWithMargins="0">
    <oddFooter>&amp;C&amp;P</oddFooter>
  </headerFooter>
</worksheet>
</file>

<file path=xl/worksheets/sheet38.xml><?xml version="1.0" encoding="utf-8"?>
<worksheet xmlns="http://schemas.openxmlformats.org/spreadsheetml/2006/main" xmlns:r="http://schemas.openxmlformats.org/officeDocument/2006/relationships">
  <sheetPr codeName="Sheet39"/>
  <dimension ref="A1:J78"/>
  <sheetViews>
    <sheetView workbookViewId="0"/>
  </sheetViews>
  <sheetFormatPr defaultRowHeight="14.25"/>
  <cols>
    <col min="1" max="1" width="28.7109375" style="56" customWidth="1"/>
    <col min="2" max="2" width="3.28515625" style="61" customWidth="1"/>
    <col min="3" max="3" width="1.42578125" style="46" customWidth="1"/>
    <col min="4" max="5" width="11.28515625" style="47" customWidth="1"/>
    <col min="6" max="6" width="2.28515625" style="46" customWidth="1"/>
    <col min="7" max="8" width="11.28515625" style="48" customWidth="1"/>
    <col min="9" max="10" width="11.28515625" style="46" hidden="1" customWidth="1"/>
    <col min="11" max="11" width="1.42578125" style="46" customWidth="1"/>
    <col min="12" max="16384" width="9.140625" style="46"/>
  </cols>
  <sheetData>
    <row r="1" spans="1:8" ht="15">
      <c r="A1" s="86" t="str">
        <f>Company_Name</f>
        <v>A Company Limited</v>
      </c>
    </row>
    <row r="2" spans="1:8" ht="15">
      <c r="A2" s="104" t="s">
        <v>11</v>
      </c>
    </row>
    <row r="3" spans="1:8" ht="15">
      <c r="A3" s="86" t="str">
        <f>"as at " &amp; CURRDATE</f>
        <v>as at 31 December 2009</v>
      </c>
    </row>
    <row r="4" spans="1:8" s="55" customFormat="1" ht="12.75">
      <c r="A4" s="302" t="s">
        <v>66</v>
      </c>
      <c r="B4" s="62"/>
      <c r="C4" s="50"/>
      <c r="D4" s="51"/>
      <c r="E4" s="51"/>
      <c r="F4" s="50"/>
      <c r="G4" s="52"/>
      <c r="H4" s="52"/>
    </row>
    <row r="5" spans="1:8" s="50" customFormat="1" ht="12.75">
      <c r="A5" s="49"/>
      <c r="B5" s="97" t="s">
        <v>609</v>
      </c>
      <c r="D5" s="51"/>
      <c r="E5" s="98" t="str">
        <f>CurrYear</f>
        <v xml:space="preserve">2009 </v>
      </c>
      <c r="F5" s="93"/>
      <c r="G5" s="105"/>
      <c r="H5" s="98" t="str">
        <f>CompYear</f>
        <v xml:space="preserve">2008 </v>
      </c>
    </row>
    <row r="6" spans="1:8" s="50" customFormat="1" ht="12.75">
      <c r="A6" s="49"/>
      <c r="B6" s="62"/>
      <c r="D6" s="51"/>
      <c r="E6" s="98" t="str">
        <f>UNITS</f>
        <v xml:space="preserve">£ </v>
      </c>
      <c r="F6" s="93"/>
      <c r="G6" s="105"/>
      <c r="H6" s="98" t="str">
        <f>UNITS</f>
        <v xml:space="preserve">£ </v>
      </c>
    </row>
    <row r="7" spans="1:8" s="50" customFormat="1" ht="12.75">
      <c r="A7" s="106" t="s">
        <v>615</v>
      </c>
      <c r="B7" s="60"/>
      <c r="C7" s="38"/>
      <c r="D7" s="51"/>
      <c r="E7" s="51"/>
      <c r="F7" s="107"/>
      <c r="G7" s="53"/>
      <c r="H7" s="53"/>
    </row>
    <row r="8" spans="1:8" s="50" customFormat="1" ht="12.75">
      <c r="A8" s="108" t="s">
        <v>616</v>
      </c>
      <c r="B8" s="60"/>
      <c r="C8" s="38"/>
      <c r="D8" s="51"/>
      <c r="E8" s="51">
        <v>0</v>
      </c>
      <c r="F8" s="107"/>
      <c r="G8" s="51"/>
      <c r="H8" s="51">
        <v>0</v>
      </c>
    </row>
    <row r="9" spans="1:8" s="50" customFormat="1" ht="12.75">
      <c r="A9" s="108" t="s">
        <v>617</v>
      </c>
      <c r="B9" s="60"/>
      <c r="C9" s="38"/>
      <c r="D9" s="51"/>
      <c r="E9" s="51">
        <v>0</v>
      </c>
      <c r="F9" s="107"/>
      <c r="G9" s="51"/>
      <c r="H9" s="51">
        <v>0</v>
      </c>
    </row>
    <row r="10" spans="1:8" s="50" customFormat="1" ht="12.75">
      <c r="A10" s="108" t="s">
        <v>618</v>
      </c>
      <c r="B10" s="60"/>
      <c r="C10" s="38"/>
      <c r="D10" s="51"/>
      <c r="E10" s="51">
        <v>0</v>
      </c>
      <c r="F10" s="107"/>
      <c r="G10" s="51"/>
      <c r="H10" s="51">
        <v>0</v>
      </c>
    </row>
    <row r="11" spans="1:8" s="50" customFormat="1" ht="12.75">
      <c r="A11" s="108"/>
      <c r="B11" s="60"/>
      <c r="C11" s="38"/>
      <c r="D11" s="51"/>
      <c r="E11" s="100">
        <f>SUM(E8:E10)</f>
        <v>0</v>
      </c>
      <c r="F11" s="107"/>
      <c r="G11" s="51"/>
      <c r="H11" s="100">
        <f>SUM(H8:H10)</f>
        <v>0</v>
      </c>
    </row>
    <row r="12" spans="1:8" s="50" customFormat="1" ht="12.75">
      <c r="A12" s="108"/>
      <c r="B12" s="60"/>
      <c r="C12" s="38"/>
      <c r="D12" s="51"/>
      <c r="E12" s="51"/>
      <c r="F12" s="107"/>
      <c r="G12" s="51"/>
      <c r="H12" s="51"/>
    </row>
    <row r="13" spans="1:8" s="50" customFormat="1" ht="12.75">
      <c r="A13" s="106" t="s">
        <v>619</v>
      </c>
      <c r="B13" s="60"/>
      <c r="C13" s="38"/>
      <c r="D13" s="51"/>
      <c r="E13" s="51"/>
      <c r="F13" s="107"/>
      <c r="G13" s="51"/>
      <c r="H13" s="51"/>
    </row>
    <row r="14" spans="1:8" s="50" customFormat="1" ht="12.75">
      <c r="A14" s="108" t="s">
        <v>264</v>
      </c>
      <c r="B14" s="60"/>
      <c r="C14" s="38"/>
      <c r="D14" s="51">
        <v>0</v>
      </c>
      <c r="E14" s="51"/>
      <c r="F14" s="107"/>
      <c r="G14" s="51">
        <v>0</v>
      </c>
      <c r="H14" s="51"/>
    </row>
    <row r="15" spans="1:8" s="50" customFormat="1" ht="12.75">
      <c r="A15" s="108" t="s">
        <v>421</v>
      </c>
      <c r="B15" s="60"/>
      <c r="C15" s="38"/>
      <c r="D15" s="51">
        <v>0</v>
      </c>
      <c r="E15" s="51"/>
      <c r="F15" s="107"/>
      <c r="G15" s="51">
        <v>0</v>
      </c>
      <c r="H15" s="51"/>
    </row>
    <row r="16" spans="1:8" s="50" customFormat="1" ht="25.5">
      <c r="A16" s="108" t="s">
        <v>620</v>
      </c>
      <c r="B16" s="60"/>
      <c r="C16" s="38"/>
      <c r="D16" s="51">
        <v>0</v>
      </c>
      <c r="E16" s="51"/>
      <c r="F16" s="107"/>
      <c r="G16" s="51">
        <v>0</v>
      </c>
      <c r="H16" s="51"/>
    </row>
    <row r="17" spans="1:8" s="50" customFormat="1" ht="12.75">
      <c r="A17" s="108" t="s">
        <v>621</v>
      </c>
      <c r="B17" s="60"/>
      <c r="C17" s="38"/>
      <c r="D17" s="51">
        <v>0</v>
      </c>
      <c r="E17" s="51"/>
      <c r="F17" s="107"/>
      <c r="G17" s="51">
        <v>0</v>
      </c>
      <c r="H17" s="51"/>
    </row>
    <row r="18" spans="1:8" s="50" customFormat="1" ht="12.75">
      <c r="A18" s="108"/>
      <c r="B18" s="60"/>
      <c r="C18" s="38"/>
      <c r="D18" s="100">
        <f>SUM(D14:D17)</f>
        <v>0</v>
      </c>
      <c r="E18" s="51"/>
      <c r="F18" s="107"/>
      <c r="G18" s="100">
        <f>SUM(G14:G17)</f>
        <v>0</v>
      </c>
      <c r="H18" s="51"/>
    </row>
    <row r="19" spans="1:8" s="50" customFormat="1" ht="12.75">
      <c r="A19" s="108"/>
      <c r="B19" s="60"/>
      <c r="C19" s="38"/>
      <c r="D19" s="51"/>
      <c r="E19" s="51"/>
      <c r="F19" s="107"/>
      <c r="G19" s="51"/>
      <c r="H19" s="51"/>
    </row>
    <row r="20" spans="1:8" s="50" customFormat="1" ht="25.5">
      <c r="A20" s="106" t="s">
        <v>622</v>
      </c>
      <c r="B20" s="60"/>
      <c r="C20" s="38"/>
      <c r="D20" s="51">
        <v>0</v>
      </c>
      <c r="E20" s="51"/>
      <c r="F20" s="107"/>
      <c r="G20" s="51">
        <v>0</v>
      </c>
      <c r="H20" s="51"/>
    </row>
    <row r="21" spans="1:8" s="50" customFormat="1" ht="12.75">
      <c r="A21" s="108"/>
      <c r="B21" s="60"/>
      <c r="C21" s="38"/>
      <c r="D21" s="51"/>
      <c r="E21" s="51"/>
      <c r="F21" s="107"/>
      <c r="G21" s="51"/>
      <c r="H21" s="51"/>
    </row>
    <row r="22" spans="1:8" s="50" customFormat="1" ht="12.75">
      <c r="A22" s="106" t="s">
        <v>58</v>
      </c>
      <c r="B22" s="60"/>
      <c r="C22" s="38"/>
      <c r="D22" s="100"/>
      <c r="E22" s="51">
        <f>SUM(D18:D21)</f>
        <v>0</v>
      </c>
      <c r="F22" s="107"/>
      <c r="G22" s="100"/>
      <c r="H22" s="51">
        <f>SUM(G18:G21)</f>
        <v>0</v>
      </c>
    </row>
    <row r="23" spans="1:8" s="50" customFormat="1" ht="12.75">
      <c r="A23" s="108"/>
      <c r="B23" s="60"/>
      <c r="C23" s="38"/>
      <c r="D23" s="51"/>
      <c r="E23" s="51"/>
      <c r="F23" s="107"/>
      <c r="G23" s="51"/>
      <c r="H23" s="51"/>
    </row>
    <row r="24" spans="1:8" s="50" customFormat="1" ht="25.5">
      <c r="A24" s="106" t="s">
        <v>623</v>
      </c>
      <c r="B24" s="60"/>
      <c r="C24" s="38"/>
      <c r="D24" s="51"/>
      <c r="E24" s="100">
        <f>SUM(E11:E22)</f>
        <v>0</v>
      </c>
      <c r="F24" s="107"/>
      <c r="G24" s="51"/>
      <c r="H24" s="100">
        <f>SUM(H11:H22)</f>
        <v>0</v>
      </c>
    </row>
    <row r="25" spans="1:8" s="50" customFormat="1" ht="12.75">
      <c r="A25" s="108"/>
      <c r="B25" s="60"/>
      <c r="C25" s="38"/>
      <c r="D25" s="51"/>
      <c r="E25" s="51"/>
      <c r="F25" s="107"/>
      <c r="G25" s="51"/>
      <c r="H25" s="51"/>
    </row>
    <row r="26" spans="1:8" s="50" customFormat="1" ht="25.5">
      <c r="A26" s="106" t="s">
        <v>624</v>
      </c>
      <c r="B26" s="60"/>
      <c r="C26" s="38"/>
      <c r="D26" s="51"/>
      <c r="E26" s="51">
        <v>0</v>
      </c>
      <c r="F26" s="107"/>
      <c r="G26" s="51"/>
      <c r="H26" s="51">
        <v>0</v>
      </c>
    </row>
    <row r="27" spans="1:8" s="50" customFormat="1" ht="12.75">
      <c r="A27" s="108"/>
      <c r="B27" s="60"/>
      <c r="C27" s="38"/>
      <c r="D27" s="51"/>
      <c r="E27" s="51"/>
      <c r="F27" s="107"/>
      <c r="G27" s="51"/>
      <c r="H27" s="51"/>
    </row>
    <row r="28" spans="1:8" s="50" customFormat="1" ht="12.75">
      <c r="A28" s="106" t="s">
        <v>625</v>
      </c>
      <c r="B28" s="60"/>
      <c r="C28" s="38"/>
      <c r="D28" s="51"/>
      <c r="E28" s="51">
        <v>0</v>
      </c>
      <c r="F28" s="107"/>
      <c r="G28" s="51"/>
      <c r="H28" s="51">
        <v>0</v>
      </c>
    </row>
    <row r="29" spans="1:8" s="50" customFormat="1" ht="12.75">
      <c r="A29" s="108"/>
      <c r="B29" s="60"/>
      <c r="C29" s="38"/>
      <c r="D29" s="51"/>
      <c r="E29" s="51"/>
      <c r="F29" s="107"/>
      <c r="G29" s="51"/>
      <c r="H29" s="51"/>
    </row>
    <row r="30" spans="1:8" s="50" customFormat="1" ht="12.75">
      <c r="A30" s="108"/>
      <c r="B30" s="60"/>
      <c r="C30" s="38"/>
      <c r="D30" s="51"/>
      <c r="E30" s="51"/>
      <c r="F30" s="107"/>
      <c r="G30" s="51"/>
      <c r="H30" s="51"/>
    </row>
    <row r="31" spans="1:8" s="50" customFormat="1" ht="16.5" customHeight="1">
      <c r="A31" s="106" t="s">
        <v>59</v>
      </c>
      <c r="B31" s="60"/>
      <c r="C31" s="38"/>
      <c r="D31" s="51"/>
      <c r="E31" s="135">
        <f>SUM(E24:E30)</f>
        <v>0</v>
      </c>
      <c r="F31" s="107"/>
      <c r="G31" s="51"/>
      <c r="H31" s="135">
        <f>SUM(H24:H30)</f>
        <v>0</v>
      </c>
    </row>
    <row r="32" spans="1:8" s="50" customFormat="1" ht="12.75">
      <c r="A32" s="108"/>
      <c r="B32" s="60"/>
      <c r="C32" s="38"/>
      <c r="D32" s="51"/>
      <c r="E32" s="131"/>
      <c r="F32" s="107"/>
      <c r="G32" s="51"/>
      <c r="H32" s="131"/>
    </row>
    <row r="33" spans="1:10" s="50" customFormat="1" ht="12.75">
      <c r="A33" s="106" t="s">
        <v>626</v>
      </c>
      <c r="B33" s="60"/>
      <c r="C33" s="38"/>
      <c r="D33" s="51"/>
      <c r="E33" s="51"/>
      <c r="F33" s="38"/>
      <c r="G33" s="51"/>
      <c r="H33" s="51"/>
    </row>
    <row r="34" spans="1:10" s="50" customFormat="1" ht="12.75">
      <c r="A34" s="64" t="s">
        <v>627</v>
      </c>
      <c r="B34" s="60"/>
      <c r="C34" s="38"/>
      <c r="D34" s="51"/>
      <c r="E34" s="51">
        <v>0</v>
      </c>
      <c r="F34" s="38"/>
      <c r="G34" s="51"/>
      <c r="H34" s="51">
        <v>0</v>
      </c>
    </row>
    <row r="35" spans="1:10" s="50" customFormat="1" ht="12.75">
      <c r="A35" s="49" t="s">
        <v>445</v>
      </c>
      <c r="B35" s="62"/>
      <c r="D35" s="51"/>
      <c r="E35" s="51">
        <v>0</v>
      </c>
      <c r="G35" s="51"/>
      <c r="H35" s="51">
        <v>0</v>
      </c>
    </row>
    <row r="36" spans="1:10" s="50" customFormat="1" ht="12.75">
      <c r="A36" s="49" t="s">
        <v>448</v>
      </c>
      <c r="B36" s="62"/>
      <c r="D36" s="51"/>
      <c r="E36" s="51">
        <v>0</v>
      </c>
      <c r="G36" s="51"/>
      <c r="H36" s="51">
        <v>0</v>
      </c>
    </row>
    <row r="37" spans="1:10" s="50" customFormat="1" ht="12.75">
      <c r="A37" s="49" t="s">
        <v>450</v>
      </c>
      <c r="B37" s="62"/>
      <c r="D37" s="51"/>
      <c r="E37" s="51">
        <v>0</v>
      </c>
      <c r="G37" s="51"/>
      <c r="H37" s="51">
        <v>0</v>
      </c>
    </row>
    <row r="38" spans="1:10" s="50" customFormat="1" ht="12.75">
      <c r="A38" s="49" t="s">
        <v>452</v>
      </c>
      <c r="B38" s="62"/>
      <c r="D38" s="51"/>
      <c r="E38" s="51">
        <v>0</v>
      </c>
      <c r="G38" s="51"/>
      <c r="H38" s="51">
        <v>0</v>
      </c>
    </row>
    <row r="39" spans="1:10" s="50" customFormat="1" ht="12.75">
      <c r="A39" s="49"/>
      <c r="B39" s="62"/>
      <c r="D39" s="51"/>
      <c r="E39" s="51"/>
      <c r="G39" s="51"/>
      <c r="H39" s="51"/>
    </row>
    <row r="40" spans="1:10" s="50" customFormat="1" ht="16.5" customHeight="1">
      <c r="A40" s="106" t="str">
        <f xml:space="preserve"> IF(MoreThanOneMember,"Shareholders'","Shareholder's") &amp; " funds"</f>
        <v>Shareholders' funds</v>
      </c>
      <c r="B40" s="62"/>
      <c r="D40" s="51"/>
      <c r="E40" s="103">
        <f>SUM(E34:E38)</f>
        <v>0</v>
      </c>
      <c r="G40" s="51"/>
      <c r="H40" s="103">
        <f>SUM(H34:H38)</f>
        <v>0</v>
      </c>
    </row>
    <row r="41" spans="1:10" s="50" customFormat="1" ht="12.75">
      <c r="A41" s="49"/>
      <c r="B41" s="62"/>
      <c r="D41" s="51"/>
      <c r="E41" s="51"/>
      <c r="G41" s="52"/>
      <c r="H41" s="52"/>
    </row>
    <row r="42" spans="1:10" s="67" customFormat="1" ht="41.25" customHeight="1">
      <c r="A42" s="309" t="str">
        <f>Library!$A$7</f>
        <v>The directors are satisfied that the company is entitled to exemption from the requirement to obtain an audit under section 477 of the Companies Act 2006 and that members have not required the company to obtain an audit in accordance with section 476 of the Act.</v>
      </c>
      <c r="B42" s="309"/>
      <c r="C42" s="309"/>
      <c r="D42" s="309"/>
      <c r="E42" s="309"/>
      <c r="F42" s="309"/>
      <c r="G42" s="309"/>
      <c r="H42" s="309"/>
      <c r="I42" s="309"/>
      <c r="J42" s="309"/>
    </row>
    <row r="43" spans="1:10" s="67" customFormat="1" ht="30" customHeight="1">
      <c r="A43" s="309" t="str">
        <f>Library!A24 &amp; Library!A25</f>
        <v>The directors acknowledge their responsibilities for complying with the requirements of the Companies Act 2006 with respect to accounting records and the preparation of accounts.</v>
      </c>
      <c r="B43" s="309"/>
      <c r="C43" s="309"/>
      <c r="D43" s="309"/>
      <c r="E43" s="309"/>
      <c r="F43" s="309"/>
      <c r="G43" s="309"/>
      <c r="H43" s="309"/>
      <c r="I43" s="309"/>
      <c r="J43" s="309"/>
    </row>
    <row r="44" spans="1:10" s="67" customFormat="1" ht="30.6" customHeight="1">
      <c r="A44" s="309" t="str">
        <f>Library!A27</f>
        <v>The accounts have been prepared in accordance with the provisions in Part 15 of the Companies Act 2006 applicable to companies subject to the small companies regime.</v>
      </c>
      <c r="B44" s="309"/>
      <c r="C44" s="309"/>
      <c r="D44" s="309"/>
      <c r="E44" s="309"/>
      <c r="F44" s="309"/>
      <c r="G44" s="309"/>
      <c r="H44" s="309"/>
      <c r="I44" s="309"/>
      <c r="J44" s="309"/>
    </row>
    <row r="45" spans="1:10" s="67" customFormat="1" ht="11.25">
      <c r="A45" s="118"/>
      <c r="B45" s="119"/>
      <c r="D45" s="120"/>
      <c r="E45" s="120"/>
      <c r="G45" s="120"/>
      <c r="H45" s="120"/>
    </row>
    <row r="46" spans="1:10" s="67" customFormat="1" ht="11.25">
      <c r="A46" s="118"/>
      <c r="B46" s="119"/>
      <c r="D46" s="120"/>
      <c r="E46" s="120"/>
      <c r="G46" s="120"/>
      <c r="H46" s="120"/>
    </row>
    <row r="47" spans="1:10" s="50" customFormat="1" ht="12.75">
      <c r="A47" s="54"/>
      <c r="B47" s="62"/>
      <c r="D47" s="51"/>
      <c r="E47" s="51"/>
      <c r="G47" s="52"/>
      <c r="H47" s="52"/>
    </row>
    <row r="48" spans="1:10" s="50" customFormat="1" ht="12.75">
      <c r="A48" s="110" t="str">
        <f>Data!E24</f>
        <v>AN Other</v>
      </c>
      <c r="B48" s="111"/>
      <c r="C48" s="55"/>
      <c r="D48" s="51"/>
      <c r="E48" s="51"/>
      <c r="G48" s="52"/>
      <c r="H48" s="52"/>
    </row>
    <row r="49" spans="1:8" s="50" customFormat="1" ht="12.75">
      <c r="A49" s="54" t="s">
        <v>600</v>
      </c>
      <c r="B49" s="62"/>
      <c r="D49" s="51"/>
      <c r="E49" s="51"/>
      <c r="G49" s="52"/>
      <c r="H49" s="52"/>
    </row>
    <row r="50" spans="1:8" s="50" customFormat="1" ht="12.75">
      <c r="A50" s="54" t="str">
        <f>"Approved by the board on " &amp; TEXT(Approval_Date,"d mmmm yyyy")</f>
        <v>Approved by the board on 31 March 2010</v>
      </c>
      <c r="B50" s="62"/>
      <c r="D50" s="51"/>
      <c r="E50" s="51"/>
      <c r="G50" s="52"/>
      <c r="H50" s="52"/>
    </row>
    <row r="51" spans="1:8" s="50" customFormat="1" ht="12.75">
      <c r="A51" s="49"/>
      <c r="B51" s="62"/>
      <c r="D51" s="51"/>
      <c r="E51" s="51"/>
      <c r="G51" s="52"/>
      <c r="H51" s="52"/>
    </row>
    <row r="52" spans="1:8" s="50" customFormat="1" ht="12.75">
      <c r="A52" s="49"/>
      <c r="B52" s="62"/>
      <c r="D52" s="51"/>
      <c r="E52" s="51"/>
      <c r="G52" s="52"/>
      <c r="H52" s="52"/>
    </row>
    <row r="53" spans="1:8" s="50" customFormat="1" ht="12.75">
      <c r="A53" s="49"/>
      <c r="B53" s="62"/>
      <c r="D53" s="51"/>
      <c r="E53" s="51"/>
      <c r="G53" s="52"/>
      <c r="H53" s="52"/>
    </row>
    <row r="54" spans="1:8" s="50" customFormat="1" ht="12.75">
      <c r="A54" s="49"/>
      <c r="B54" s="62"/>
      <c r="D54" s="51"/>
      <c r="E54" s="51"/>
      <c r="G54" s="52"/>
      <c r="H54" s="52"/>
    </row>
    <row r="55" spans="1:8" s="50" customFormat="1" ht="12.75">
      <c r="A55" s="49"/>
      <c r="B55" s="62"/>
      <c r="D55" s="51"/>
      <c r="E55" s="51"/>
      <c r="G55" s="52"/>
      <c r="H55" s="52"/>
    </row>
    <row r="56" spans="1:8" s="50" customFormat="1" ht="12.75">
      <c r="A56" s="49"/>
      <c r="B56" s="62"/>
      <c r="D56" s="51"/>
      <c r="E56" s="51"/>
      <c r="G56" s="52"/>
      <c r="H56" s="52"/>
    </row>
    <row r="57" spans="1:8" s="50" customFormat="1" ht="12.75">
      <c r="A57" s="49"/>
      <c r="B57" s="62"/>
      <c r="D57" s="51"/>
      <c r="E57" s="51"/>
      <c r="G57" s="52"/>
      <c r="H57" s="52"/>
    </row>
    <row r="58" spans="1:8" s="50" customFormat="1" ht="12.75">
      <c r="A58" s="49"/>
      <c r="B58" s="62"/>
      <c r="D58" s="51"/>
      <c r="E58" s="51"/>
      <c r="G58" s="52"/>
      <c r="H58" s="52"/>
    </row>
    <row r="59" spans="1:8" s="50" customFormat="1" ht="12.75">
      <c r="A59" s="49"/>
      <c r="B59" s="62"/>
      <c r="D59" s="51"/>
      <c r="E59" s="51"/>
      <c r="G59" s="52"/>
      <c r="H59" s="52"/>
    </row>
    <row r="60" spans="1:8" s="50" customFormat="1" ht="12.75">
      <c r="A60" s="49"/>
      <c r="B60" s="62"/>
      <c r="D60" s="51"/>
      <c r="E60" s="51"/>
      <c r="G60" s="52"/>
      <c r="H60" s="52"/>
    </row>
    <row r="61" spans="1:8" s="50" customFormat="1" ht="12.75">
      <c r="A61" s="49"/>
      <c r="B61" s="62"/>
      <c r="D61" s="51"/>
      <c r="E61" s="51"/>
      <c r="G61" s="52"/>
      <c r="H61" s="52"/>
    </row>
    <row r="62" spans="1:8" s="50" customFormat="1" ht="12.75">
      <c r="A62" s="49"/>
      <c r="B62" s="62"/>
      <c r="D62" s="51"/>
      <c r="E62" s="51"/>
      <c r="G62" s="52"/>
      <c r="H62" s="52"/>
    </row>
    <row r="63" spans="1:8" s="50" customFormat="1" ht="12.75">
      <c r="A63" s="49"/>
      <c r="B63" s="62"/>
      <c r="D63" s="51"/>
      <c r="E63" s="51"/>
      <c r="G63" s="52"/>
      <c r="H63" s="52"/>
    </row>
    <row r="64" spans="1:8" s="50" customFormat="1" ht="12.75">
      <c r="A64" s="49"/>
      <c r="B64" s="62"/>
      <c r="D64" s="51"/>
      <c r="E64" s="51"/>
      <c r="G64" s="52"/>
      <c r="H64" s="52"/>
    </row>
    <row r="65" spans="1:8" s="50" customFormat="1" ht="12.75">
      <c r="A65" s="49"/>
      <c r="B65" s="62"/>
      <c r="D65" s="51"/>
      <c r="E65" s="51"/>
      <c r="G65" s="52"/>
      <c r="H65" s="52"/>
    </row>
    <row r="66" spans="1:8" s="50" customFormat="1" ht="12.75">
      <c r="A66" s="49"/>
      <c r="B66" s="62"/>
      <c r="D66" s="51"/>
      <c r="E66" s="51"/>
      <c r="G66" s="52"/>
      <c r="H66" s="52"/>
    </row>
    <row r="67" spans="1:8" s="50" customFormat="1" ht="12.75">
      <c r="A67" s="49"/>
      <c r="B67" s="62"/>
      <c r="D67" s="51"/>
      <c r="E67" s="51"/>
      <c r="G67" s="52"/>
      <c r="H67" s="52"/>
    </row>
    <row r="68" spans="1:8" s="50" customFormat="1" ht="12.75">
      <c r="A68" s="49"/>
      <c r="B68" s="62"/>
      <c r="D68" s="51"/>
      <c r="E68" s="51"/>
      <c r="G68" s="52"/>
      <c r="H68" s="52"/>
    </row>
    <row r="69" spans="1:8" s="50" customFormat="1" ht="12.75">
      <c r="A69" s="49"/>
      <c r="B69" s="62"/>
      <c r="D69" s="51"/>
      <c r="E69" s="51"/>
      <c r="G69" s="52"/>
      <c r="H69" s="52"/>
    </row>
    <row r="70" spans="1:8" s="50" customFormat="1" ht="12.75">
      <c r="A70" s="49"/>
      <c r="B70" s="62"/>
      <c r="D70" s="51"/>
      <c r="E70" s="51"/>
      <c r="G70" s="52"/>
      <c r="H70" s="52"/>
    </row>
    <row r="71" spans="1:8" s="50" customFormat="1" ht="12.75">
      <c r="A71" s="49"/>
      <c r="B71" s="62"/>
      <c r="D71" s="51"/>
      <c r="E71" s="51"/>
      <c r="G71" s="52"/>
      <c r="H71" s="52"/>
    </row>
    <row r="72" spans="1:8" s="50" customFormat="1" ht="12.75">
      <c r="A72" s="49"/>
      <c r="B72" s="62"/>
      <c r="D72" s="51"/>
      <c r="E72" s="51"/>
      <c r="G72" s="52"/>
      <c r="H72" s="52"/>
    </row>
    <row r="73" spans="1:8" s="50" customFormat="1" ht="12.75">
      <c r="A73" s="49"/>
      <c r="B73" s="62"/>
      <c r="D73" s="51"/>
      <c r="E73" s="51"/>
      <c r="G73" s="52"/>
      <c r="H73" s="52"/>
    </row>
    <row r="74" spans="1:8" s="50" customFormat="1" ht="12.75">
      <c r="A74" s="49"/>
      <c r="B74" s="62"/>
      <c r="D74" s="51"/>
      <c r="E74" s="51"/>
      <c r="G74" s="52"/>
      <c r="H74" s="52"/>
    </row>
    <row r="75" spans="1:8" s="50" customFormat="1" ht="12.75">
      <c r="A75" s="49"/>
      <c r="B75" s="62"/>
      <c r="D75" s="51"/>
      <c r="E75" s="51"/>
      <c r="G75" s="52"/>
      <c r="H75" s="52"/>
    </row>
    <row r="76" spans="1:8" s="50" customFormat="1" ht="12.75">
      <c r="A76" s="49"/>
      <c r="B76" s="62"/>
      <c r="D76" s="51"/>
      <c r="E76" s="51"/>
      <c r="G76" s="52"/>
      <c r="H76" s="52"/>
    </row>
    <row r="77" spans="1:8" s="50" customFormat="1" ht="12.75">
      <c r="A77" s="49"/>
      <c r="B77" s="62"/>
      <c r="D77" s="51"/>
      <c r="E77" s="51"/>
      <c r="G77" s="52"/>
      <c r="H77" s="52"/>
    </row>
    <row r="78" spans="1:8" s="50" customFormat="1" ht="12.75">
      <c r="A78" s="49"/>
      <c r="B78" s="62"/>
      <c r="D78" s="51"/>
      <c r="E78" s="51"/>
      <c r="G78" s="52"/>
      <c r="H78" s="52"/>
    </row>
  </sheetData>
  <mergeCells count="3">
    <mergeCell ref="A42:J42"/>
    <mergeCell ref="A43:J43"/>
    <mergeCell ref="A44:J44"/>
  </mergeCells>
  <phoneticPr fontId="17" type="noConversion"/>
  <pageMargins left="0.98425196850393704"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39.xml><?xml version="1.0" encoding="utf-8"?>
<worksheet xmlns="http://schemas.openxmlformats.org/spreadsheetml/2006/main" xmlns:r="http://schemas.openxmlformats.org/officeDocument/2006/relationships">
  <sheetPr codeName="Sheet40"/>
  <dimension ref="A1:J4"/>
  <sheetViews>
    <sheetView workbookViewId="0"/>
  </sheetViews>
  <sheetFormatPr defaultRowHeight="12.75"/>
  <cols>
    <col min="1" max="1" width="3" style="42" customWidth="1"/>
    <col min="2" max="2" width="28.7109375" style="38" customWidth="1"/>
    <col min="3" max="3" width="11.28515625" style="53" customWidth="1"/>
    <col min="4" max="4" width="1.7109375" style="58" customWidth="1"/>
    <col min="5" max="5" width="11.28515625" style="53" customWidth="1"/>
    <col min="6" max="6" width="1.7109375" style="58" customWidth="1"/>
    <col min="7" max="7" width="11.42578125" style="53" customWidth="1"/>
    <col min="8" max="8" width="1.7109375" style="59" customWidth="1"/>
    <col min="9" max="9" width="11.28515625" style="53" customWidth="1"/>
    <col min="10" max="10" width="11.28515625" style="38" hidden="1" customWidth="1"/>
    <col min="11" max="11" width="1.42578125" style="38" customWidth="1"/>
    <col min="12" max="16384" width="9.140625" style="38"/>
  </cols>
  <sheetData>
    <row r="1" spans="1:9" s="43" customFormat="1" ht="15">
      <c r="A1" s="39" t="str">
        <f>Company_Name</f>
        <v>A Company Limited</v>
      </c>
      <c r="C1" s="53"/>
      <c r="D1" s="113"/>
      <c r="E1" s="53"/>
      <c r="F1" s="113"/>
      <c r="G1" s="53"/>
      <c r="H1" s="114"/>
      <c r="I1" s="53"/>
    </row>
    <row r="2" spans="1:9" s="43" customFormat="1" ht="15">
      <c r="A2" s="40" t="s">
        <v>12</v>
      </c>
      <c r="C2" s="53"/>
      <c r="D2" s="113"/>
      <c r="E2" s="53"/>
      <c r="F2" s="113"/>
      <c r="G2" s="53"/>
      <c r="H2" s="114"/>
      <c r="I2" s="53"/>
    </row>
    <row r="3" spans="1:9" s="43" customFormat="1" ht="15">
      <c r="A3" s="41" t="str">
        <f>"for the " &amp; Period &amp; " ended " &amp; CURRDATE</f>
        <v>for the year ended 31 December 2009</v>
      </c>
      <c r="C3" s="53"/>
      <c r="D3" s="113"/>
      <c r="E3" s="53"/>
      <c r="F3" s="113"/>
      <c r="G3" s="53"/>
      <c r="H3" s="114"/>
      <c r="I3" s="53"/>
    </row>
    <row r="4" spans="1:9" s="43" customFormat="1" ht="12.75" customHeight="1">
      <c r="A4" s="302" t="s">
        <v>67</v>
      </c>
      <c r="C4" s="53"/>
      <c r="D4" s="113"/>
      <c r="E4" s="53"/>
      <c r="F4" s="113"/>
      <c r="G4" s="53"/>
      <c r="H4" s="114"/>
      <c r="I4" s="53"/>
    </row>
  </sheetData>
  <phoneticPr fontId="17" type="noConversion"/>
  <pageMargins left="0.78740157480314965" right="0.78740157480314965" top="0.78740157480314965" bottom="0.98425196850393704" header="0.51181102362204722" footer="0.51181102362204722"/>
  <pageSetup paperSize="9" orientation="portrait"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sheetPr codeName="Sheet4"/>
  <dimension ref="A1:B1"/>
  <sheetViews>
    <sheetView workbookViewId="0">
      <selection activeCell="B8" sqref="B8"/>
    </sheetView>
  </sheetViews>
  <sheetFormatPr defaultRowHeight="12.75"/>
  <cols>
    <col min="1" max="1" width="11.28515625" customWidth="1"/>
    <col min="2" max="2" width="22.42578125" customWidth="1"/>
  </cols>
  <sheetData>
    <row r="1" spans="1:2">
      <c r="A1" s="4"/>
      <c r="B1" s="5"/>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40.xml><?xml version="1.0" encoding="utf-8"?>
<worksheet xmlns="http://schemas.openxmlformats.org/spreadsheetml/2006/main" xmlns:r="http://schemas.openxmlformats.org/officeDocument/2006/relationships">
  <sheetPr codeName="Sheet41"/>
  <dimension ref="A1:B95"/>
  <sheetViews>
    <sheetView workbookViewId="0"/>
  </sheetViews>
  <sheetFormatPr defaultRowHeight="12.75"/>
  <cols>
    <col min="1" max="1" width="76.140625" style="121" customWidth="1"/>
    <col min="2" max="16384" width="9.140625" style="84"/>
  </cols>
  <sheetData>
    <row r="1" spans="1:1" ht="33.75" customHeight="1">
      <c r="A1" s="139" t="s">
        <v>18</v>
      </c>
    </row>
    <row r="2" spans="1:1" ht="24.75" customHeight="1">
      <c r="A2" s="139" t="s">
        <v>19</v>
      </c>
    </row>
    <row r="3" spans="1:1">
      <c r="A3" s="139"/>
    </row>
    <row r="4" spans="1:1">
      <c r="A4" s="291" t="s">
        <v>20</v>
      </c>
    </row>
    <row r="5" spans="1:1" ht="29.25" customHeight="1">
      <c r="A5" s="121" t="str">
        <f>"The director" &amp; s &amp; " " &amp; Present &amp; " " &amp; His &amp; " report and accounts for the " &amp; Period &amp; " ended " &amp; CURRDATE &amp; "."</f>
        <v>The directors present their report and accounts for the year ended 31 December 2009.</v>
      </c>
    </row>
    <row r="6" spans="1:1">
      <c r="A6" s="292"/>
    </row>
    <row r="7" spans="1:1" ht="51" customHeight="1">
      <c r="A7" s="121" t="str">
        <f>"The director" &amp; s &amp; " " &amp; A22 &amp; " satisfied that the company is entitled to exemption from the requirement to obtain an audit under section 477 of the Companies Act 2006 and that " &amp; IF(MoreThanOneMember,"members have","the member has") &amp; " not required the company to obtain an audit in accordance with section 476 of the Act."</f>
        <v>The directors are satisfied that the company is entitled to exemption from the requirement to obtain an audit under section 477 of the Companies Act 2006 and that members have not required the company to obtain an audit in accordance with section 476 of the Act.</v>
      </c>
    </row>
    <row r="10" spans="1:1">
      <c r="A10" s="55" t="str">
        <f>"for the year ended " &amp; CURRDATE</f>
        <v>for the year ended 31 December 2009</v>
      </c>
    </row>
    <row r="11" spans="1:1">
      <c r="A11" s="55" t="str">
        <f>"for the period ended " &amp; CURRDATE</f>
        <v>for the period ended 31 December 2009</v>
      </c>
    </row>
    <row r="12" spans="1:1">
      <c r="A12" s="55" t="str">
        <f>"for the period from " &amp; FIRSTDATE &amp; " to " &amp; CURRDATE</f>
        <v>for the period from 1 January 2009 to 31 December 2009</v>
      </c>
    </row>
    <row r="14" spans="1:1">
      <c r="A14" s="121" t="str">
        <f>IF(ExactlyOneYear,A10,A12)</f>
        <v>for the year ended 31 December 2009</v>
      </c>
    </row>
    <row r="15" spans="1:1">
      <c r="A15" s="121" t="str">
        <f>IF(ExactlyOneYear,A10,A11)</f>
        <v>for the year ended 31 December 2009</v>
      </c>
    </row>
    <row r="16" spans="1:1">
      <c r="A16" s="121" t="str">
        <f>IF(ExactlyOneYear,"year","period")</f>
        <v>year</v>
      </c>
    </row>
    <row r="18" spans="1:1">
      <c r="A18" s="121" t="str">
        <f>IF(MoreThanOne,"s","")</f>
        <v>s</v>
      </c>
    </row>
    <row r="19" spans="1:1">
      <c r="A19" s="121" t="str">
        <f>IF(MoreThanOne,"s'","'s")</f>
        <v>s'</v>
      </c>
    </row>
    <row r="20" spans="1:1">
      <c r="A20" s="121" t="str">
        <f>IF(MoreThanOne,"present","presents")</f>
        <v>present</v>
      </c>
    </row>
    <row r="21" spans="1:1">
      <c r="A21" s="121" t="str">
        <f>IF(MoreThanOne,"their",IF(SoleIsFemale,"her","his"))</f>
        <v>their</v>
      </c>
    </row>
    <row r="22" spans="1:1">
      <c r="A22" s="121" t="str">
        <f>IF(MoreThanOne,"are","is")</f>
        <v>are</v>
      </c>
    </row>
    <row r="24" spans="1:1" ht="18.75" customHeight="1">
      <c r="A24" s="121" t="str">
        <f>IF(MoreThanOne,"The directors acknowledge their responsibilities for","The director acknowledges " &amp; His &amp; " responsibilities for")</f>
        <v>The directors acknowledge their responsibilities for</v>
      </c>
    </row>
    <row r="25" spans="1:1" ht="29.25" customHeight="1">
      <c r="A25" s="121" t="s">
        <v>394</v>
      </c>
    </row>
    <row r="27" spans="1:1" ht="29.25" customHeight="1">
      <c r="A27" s="121" t="s">
        <v>392</v>
      </c>
    </row>
    <row r="29" spans="1:1">
      <c r="A29" s="121" t="str">
        <f>"The following persons served as directors during the " &amp; Period &amp; ":"</f>
        <v>The following persons served as directors during the year:</v>
      </c>
    </row>
    <row r="31" spans="1:1">
      <c r="A31" s="121" t="str">
        <f>"for the information of the director" &amp; s &amp; " only"</f>
        <v>for the information of the directors only</v>
      </c>
    </row>
    <row r="35" spans="1:2">
      <c r="A35" s="291" t="s">
        <v>21</v>
      </c>
    </row>
    <row r="36" spans="1:2" ht="25.5">
      <c r="A36" s="121" t="str">
        <f>"The " &amp; IF(MoreThanOne, "directors are","director is") &amp; " responsible for preparing the report and accounts in accordance with applicable law and regulations."</f>
        <v>The directors are responsible for preparing the report and accounts in accordance with applicable law and regulations.</v>
      </c>
    </row>
    <row r="38" spans="1:2">
      <c r="A38" s="121" t="str">
        <f>"Company law requires the " &amp; IF(MoreThanOne, "directors","director") &amp; " to prepare accounts for each financial year."</f>
        <v>Company law requires the directors to prepare accounts for each financial year.</v>
      </c>
    </row>
    <row r="40" spans="1:2" ht="38.25">
      <c r="A40" s="121" t="str">
        <f>" Under that law the " &amp; IF(MoreThanOne, "directors have","director has") &amp; " elected to prepare the accounts in accordance with United Kingdom Generally Accepted Accounting Practice (United Kingdom Accounting Standards and applicable law)."</f>
        <v xml:space="preserve"> Under that law the directors have elected to prepare the accounts in accordance with United Kingdom Generally Accepted Accounting Practice (United Kingdom Accounting Standards and applicable law).</v>
      </c>
    </row>
    <row r="42" spans="1:2" ht="25.5">
      <c r="A42" s="121" t="s">
        <v>17</v>
      </c>
    </row>
    <row r="44" spans="1:2">
      <c r="A44" s="121" t="str">
        <f>" In preparing these accounts, the " &amp; IF(MoreThanOne, "directors are","director is") &amp; " required to:"</f>
        <v xml:space="preserve"> In preparing these accounts, the directors are required to:</v>
      </c>
    </row>
    <row r="46" spans="1:2">
      <c r="A46" s="121" t="s">
        <v>31</v>
      </c>
      <c r="B46" s="290"/>
    </row>
    <row r="47" spans="1:2">
      <c r="A47" s="121" t="s">
        <v>32</v>
      </c>
      <c r="B47" s="290"/>
    </row>
    <row r="48" spans="1:2" ht="25.5">
      <c r="A48" s="121" t="s">
        <v>33</v>
      </c>
      <c r="B48" s="290"/>
    </row>
    <row r="50" spans="1:2" ht="38.25">
      <c r="A50" s="121" t="str">
        <f>"The " &amp; IF(MoreThanOne, "directors are","director is") &amp; " responsible for keeping adequate accounting records that disclose with reasonable accuracy at any time the financial position of the company and enable " &amp; IF(MoreThanOne, "them",IF(SoleIsFemale,"her","him")) &amp; " to ensure that the accounts comply with the Companies Act 2006."</f>
        <v>The directors are responsible for keeping adequate accounting records that disclose with reasonable accuracy at any time the financial position of the company and enable them to ensure that the accounts comply with the Companies Act 2006.</v>
      </c>
    </row>
    <row r="52" spans="1:2" ht="25.5">
      <c r="A52" s="121" t="str">
        <f>IF(MoreThanOne, " They are",IF(SoleIsFemale," She is"," He is")) &amp; " also responsible for safeguarding the assets of the company and hence for taking reasonable steps for the prevention and detection of fraud and other irregularities."</f>
        <v xml:space="preserve"> They are also responsible for safeguarding the assets of the company and hence for taking reasonable steps for the prevention and detection of fraud and other irregularities.</v>
      </c>
    </row>
    <row r="54" spans="1:2">
      <c r="A54" s="291" t="s">
        <v>209</v>
      </c>
    </row>
    <row r="55" spans="1:2" ht="27" customHeight="1">
      <c r="A55" s="121" t="str">
        <f>"We have audited the accounts of " &amp; Company_Name &amp; " " &amp; A15 &amp; " which comprise "</f>
        <v xml:space="preserve">We have audited the accounts of A Company Limited for the year ended 31 December 2009 which comprise </v>
      </c>
    </row>
    <row r="56" spans="1:2" ht="27.75" customHeight="1">
      <c r="A56" s="121" t="str">
        <f>"the Profit and Loss Account, the Balance Sheet" &amp; IF(CFSheetVisible,", the Cash Flow Statement","") &amp; IF(RGLSheetVisible,", the Statement of Total Recognised Gains and Losses","") &amp; " and the related notes"</f>
        <v>the Profit and Loss Account, the Balance Sheet and the related notes</v>
      </c>
    </row>
    <row r="57" spans="1:2" ht="38.25">
      <c r="A57" s="121" t="s">
        <v>413</v>
      </c>
    </row>
    <row r="59" spans="1:2" ht="19.5" customHeight="1">
      <c r="A59" s="121" t="s">
        <v>483</v>
      </c>
      <c r="B59" s="290"/>
    </row>
    <row r="60" spans="1:2">
      <c r="A60" s="121" t="str">
        <f>" " &amp; CURRDATE &amp; " and of its " &amp; IF(PL!G36&gt;=0,"profit","loss") &amp; " for the " &amp; IF(ExactlyOneYear,"year","period") &amp; " then ended; and"</f>
        <v xml:space="preserve"> 31 December 2009 and of its profit for the year then ended; and</v>
      </c>
    </row>
    <row r="61" spans="1:2">
      <c r="A61" s="296"/>
      <c r="B61" s="294"/>
    </row>
    <row r="62" spans="1:2">
      <c r="A62" s="121" t="str">
        <f>"As explained more fully in the Statement of Director" &amp; Apost &amp; " Responsibilities, the director" &amp; s &amp; IF(MoreThanOne," are"," is")</f>
        <v>As explained more fully in the Statement of Directors' Responsibilities, the directors are</v>
      </c>
      <c r="B62" s="294"/>
    </row>
    <row r="63" spans="1:2" ht="63.75">
      <c r="A63" s="121" t="s">
        <v>477</v>
      </c>
      <c r="B63" s="294"/>
    </row>
    <row r="64" spans="1:2">
      <c r="B64" s="294"/>
    </row>
    <row r="65" spans="1:2" ht="25.5">
      <c r="A65" s="121" t="str">
        <f>"In our opinion the information given in the Director" &amp; Apost &amp; " Report for the financial " &amp; IF(ExactlyOneYear,"year","period") &amp; " for which the accounts are prepared is consistent with the accounts."</f>
        <v>In our opinion the information given in the Directors' Report for the financial year for which the accounts are prepared is consistent with the accounts.</v>
      </c>
      <c r="B65" s="294"/>
    </row>
    <row r="66" spans="1:2">
      <c r="A66" s="296"/>
      <c r="B66" s="294"/>
    </row>
    <row r="67" spans="1:2" ht="16.5" customHeight="1">
      <c r="A67" s="318" t="s">
        <v>571</v>
      </c>
      <c r="B67" s="318"/>
    </row>
    <row r="68" spans="1:2" ht="25.5">
      <c r="A68" s="121" t="s">
        <v>572</v>
      </c>
    </row>
    <row r="70" spans="1:2" ht="29.25" customHeight="1">
      <c r="A70" s="121" t="str">
        <f>"You consider that the company is exempt from an audit " &amp; A15 &amp; "."</f>
        <v>You consider that the company is exempt from an audit for the year ended 31 December 2009.</v>
      </c>
    </row>
    <row r="71" spans="1:2" ht="48" customHeight="1">
      <c r="A71" s="121" t="s">
        <v>395</v>
      </c>
    </row>
    <row r="72" spans="1:2" ht="48" customHeight="1">
      <c r="A72" s="121" t="str">
        <f>" These responsibilities include preparing accounts that give a true and fair view of the state of affairs of the company at the end of the" &amp; A73 &amp; " and of its profit or loss for the" &amp; A74</f>
        <v xml:space="preserve"> These responsibilities include preparing accounts that give a true and fair view of the state of affairs of the company at the end of the financial year and of its profit or loss for the financial year.</v>
      </c>
    </row>
    <row r="73" spans="1:2">
      <c r="A73" s="121" t="str">
        <f>" financial " &amp; IF(ExactlyOneYear,"year","period")</f>
        <v xml:space="preserve"> financial year</v>
      </c>
    </row>
    <row r="74" spans="1:2">
      <c r="A74" s="121" t="str">
        <f>" financial " &amp; IF(ExactlyOneYear,"year.","period.")</f>
        <v xml:space="preserve"> financial year.</v>
      </c>
    </row>
    <row r="76" spans="1:2">
      <c r="A76" s="121" t="str">
        <f>"In accordance with the engagement letter dated " &amp; TEXT(Data!E19, "d mmmm yyyy")</f>
        <v>In accordance with the engagement letter dated 0 January 1900</v>
      </c>
    </row>
    <row r="77" spans="1:2" ht="25.5">
      <c r="A77" s="121" t="s">
        <v>396</v>
      </c>
    </row>
    <row r="78" spans="1:2">
      <c r="A78" s="121" t="s">
        <v>318</v>
      </c>
    </row>
    <row r="80" spans="1:2">
      <c r="A80" s="121" t="str">
        <f>"You have acknowledged on the balance sheet as at " &amp; CURRDATE</f>
        <v>You have acknowledged on the balance sheet as at 31 December 2009</v>
      </c>
    </row>
    <row r="81" spans="1:2" ht="32.25" customHeight="1">
      <c r="A81" s="121" t="s">
        <v>130</v>
      </c>
      <c r="B81" s="290"/>
    </row>
    <row r="82" spans="1:2" ht="31.5" customHeight="1">
      <c r="A82" s="121" t="s">
        <v>129</v>
      </c>
      <c r="B82" s="290"/>
    </row>
    <row r="83" spans="1:2">
      <c r="A83" s="121" t="str">
        <f>IF(ExactlyOneYear,"year","period") &amp; "."</f>
        <v>year.</v>
      </c>
      <c r="B83" s="290"/>
    </row>
    <row r="85" spans="1:2" ht="25.5" customHeight="1">
      <c r="A85" s="121" t="str">
        <f>"We have performed certain procedures in respect of the Company’s unaudited accounts " &amp; A15 &amp; " (which comprise "</f>
        <v xml:space="preserve">We have performed certain procedures in respect of the Company’s unaudited accounts for the year ended 31 December 2009 (which comprise </v>
      </c>
    </row>
    <row r="86" spans="1:2" ht="25.5">
      <c r="A86" s="121" t="s">
        <v>321</v>
      </c>
    </row>
    <row r="88" spans="1:2" ht="29.25" customHeight="1">
      <c r="A88" s="121" t="str">
        <f>"This report is made solely to the Company’s directors, as a body, in accordance with the terms of our engagement letter dated " &amp; TEXT(Data!E19, "d mmmm yyyy") &amp; "."</f>
        <v>This report is made solely to the Company’s directors, as a body, in accordance with the terms of our engagement letter dated 0 January 1900.</v>
      </c>
    </row>
    <row r="89" spans="1:2" ht="102">
      <c r="A89" s="121" t="s">
        <v>322</v>
      </c>
    </row>
    <row r="91" spans="1:2" ht="38.25">
      <c r="A91" s="121" t="str">
        <f>"You have confirmed that you have met your duty as set out in the directors’ statement. You consider that the Company is exempt from the statutory requirement for an audit for the " &amp; IF(ExactlyOneYear,"year","period") &amp; "."</f>
        <v>You have confirmed that you have met your duty as set out in the directors’ statement. You consider that the Company is exempt from the statutory requirement for an audit for the year.</v>
      </c>
    </row>
    <row r="92" spans="1:2" ht="25.5">
      <c r="A92" s="121" t="s">
        <v>323</v>
      </c>
    </row>
    <row r="94" spans="1:2" ht="38.25">
      <c r="A94" s="121" t="s">
        <v>280</v>
      </c>
    </row>
    <row r="95" spans="1:2" ht="25.5">
      <c r="A95" s="121" t="str">
        <f>" and of its " &amp; IF(PL!G36&gt;=0,"profit","loss") &amp; " for the " &amp; IF(ExactlyOneYear,"year","period") &amp; " then ended and have been properly prepared in accordance with the Financial Reporting Standard for Smaller Entities."</f>
        <v xml:space="preserve"> and of its profit for the year then ended and have been properly prepared in accordance with the Financial Reporting Standard for Smaller Entities.</v>
      </c>
    </row>
  </sheetData>
  <mergeCells count="1">
    <mergeCell ref="A67:B67"/>
  </mergeCells>
  <phoneticPr fontId="17" type="noConversion"/>
  <pageMargins left="0.74803149606299213" right="0.74803149606299213" top="0.74803149606299213" bottom="0.74803149606299213" header="0.51181102362204722" footer="0.51181102362204722"/>
  <pageSetup paperSize="9" orientation="portrait" r:id="rId1"/>
  <headerFooter alignWithMargins="0">
    <oddFooter>&amp;C&amp;A   &amp;F   &amp;P   &amp;D</oddFooter>
  </headerFooter>
</worksheet>
</file>

<file path=xl/worksheets/sheet41.xml><?xml version="1.0" encoding="utf-8"?>
<worksheet xmlns="http://schemas.openxmlformats.org/spreadsheetml/2006/main" xmlns:r="http://schemas.openxmlformats.org/officeDocument/2006/relationships">
  <sheetPr codeName="Sheet43"/>
  <dimension ref="A1:E1"/>
  <sheetViews>
    <sheetView workbookViewId="0"/>
  </sheetViews>
  <sheetFormatPr defaultRowHeight="12.75"/>
  <cols>
    <col min="1" max="1" width="5.85546875" customWidth="1"/>
    <col min="2" max="2" width="5.85546875" style="29" customWidth="1"/>
    <col min="3" max="3" width="24.42578125" customWidth="1"/>
    <col min="4" max="4" width="35.42578125" customWidth="1"/>
    <col min="5" max="5" width="13" style="35" customWidth="1"/>
  </cols>
  <sheetData>
    <row r="1" spans="1:5">
      <c r="A1" s="32" t="s">
        <v>22</v>
      </c>
      <c r="B1" s="33" t="s">
        <v>159</v>
      </c>
      <c r="C1" s="32" t="s">
        <v>23</v>
      </c>
      <c r="D1" s="32" t="s">
        <v>24</v>
      </c>
      <c r="E1" s="34" t="s">
        <v>25</v>
      </c>
    </row>
  </sheetData>
  <phoneticPr fontId="17" type="noConversion"/>
  <pageMargins left="0.74803149606299213" right="0.74803149606299213" top="0.98425196850393704" bottom="0.98425196850393704" header="0.51181102362204722" footer="0.51181102362204722"/>
  <pageSetup paperSize="9" orientation="portrait" r:id="rId1"/>
  <headerFooter alignWithMargins="0">
    <oddHeader>&amp;CMissing TB Headings</oddHeader>
    <oddFooter>&amp;CPage &amp;P &amp;D &amp;T</oddFooter>
  </headerFooter>
</worksheet>
</file>

<file path=xl/worksheets/sheet5.xml><?xml version="1.0" encoding="utf-8"?>
<worksheet xmlns="http://schemas.openxmlformats.org/spreadsheetml/2006/main" xmlns:r="http://schemas.openxmlformats.org/officeDocument/2006/relationships">
  <sheetPr codeName="Sheet5"/>
  <dimension ref="A1:C1"/>
  <sheetViews>
    <sheetView workbookViewId="0">
      <selection activeCell="B8" sqref="B8"/>
    </sheetView>
  </sheetViews>
  <sheetFormatPr defaultRowHeight="12.75"/>
  <cols>
    <col min="1" max="1" width="11.7109375" customWidth="1"/>
    <col min="2" max="2" width="16.5703125" customWidth="1"/>
    <col min="3" max="3" width="10.5703125" customWidth="1"/>
  </cols>
  <sheetData>
    <row r="1" spans="1:3">
      <c r="A1" s="4"/>
      <c r="B1" s="5"/>
      <c r="C1" s="4"/>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sheetPr codeName="Sheet6"/>
  <dimension ref="A1:I5"/>
  <sheetViews>
    <sheetView topLeftCell="E1" workbookViewId="0">
      <selection activeCell="B8" sqref="B8"/>
    </sheetView>
  </sheetViews>
  <sheetFormatPr defaultRowHeight="12.75"/>
  <cols>
    <col min="1" max="1" width="11.5703125" style="2" customWidth="1"/>
    <col min="2" max="2" width="21.28515625" customWidth="1"/>
    <col min="3" max="6" width="13" style="3" customWidth="1"/>
  </cols>
  <sheetData>
    <row r="1" spans="1:9" ht="20.25" customHeight="1">
      <c r="A1" s="4"/>
      <c r="B1" s="5"/>
      <c r="C1" s="6"/>
      <c r="D1" s="6"/>
      <c r="E1" s="6"/>
      <c r="F1" s="6"/>
      <c r="G1" s="5"/>
    </row>
    <row r="5" spans="1:9">
      <c r="H5" s="1"/>
      <c r="I5" s="1"/>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sheetPr codeName="Sheet7"/>
  <dimension ref="A1:K7"/>
  <sheetViews>
    <sheetView topLeftCell="C1" workbookViewId="0">
      <selection activeCell="B8" sqref="B8"/>
    </sheetView>
  </sheetViews>
  <sheetFormatPr defaultRowHeight="12.75"/>
  <cols>
    <col min="1" max="1" width="10.7109375" customWidth="1"/>
    <col min="2" max="2" width="19" customWidth="1"/>
    <col min="3" max="3" width="19.7109375" customWidth="1"/>
    <col min="4" max="5" width="12.42578125" customWidth="1"/>
    <col min="6" max="7" width="13.28515625" customWidth="1"/>
    <col min="8" max="205" width="12.42578125" customWidth="1"/>
  </cols>
  <sheetData>
    <row r="1" spans="1:11" s="24" customFormat="1">
      <c r="A1" s="4"/>
      <c r="B1" s="23"/>
      <c r="C1" s="19"/>
      <c r="D1" s="4"/>
      <c r="E1" s="4"/>
      <c r="F1" s="4"/>
      <c r="G1" s="4"/>
    </row>
    <row r="2" spans="1:11" s="24" customFormat="1">
      <c r="B2" s="19"/>
      <c r="C2" s="4"/>
      <c r="D2" s="4"/>
      <c r="E2" s="4"/>
      <c r="F2" s="4"/>
      <c r="G2" s="4"/>
    </row>
    <row r="3" spans="1:11" s="24" customFormat="1">
      <c r="B3" s="19"/>
      <c r="C3" s="4"/>
      <c r="D3" s="4"/>
      <c r="E3" s="4"/>
      <c r="F3" s="4"/>
      <c r="G3" s="4"/>
    </row>
    <row r="4" spans="1:11" s="25" customFormat="1">
      <c r="C4" s="4"/>
      <c r="D4" s="5"/>
      <c r="E4" s="5"/>
      <c r="F4" s="5"/>
      <c r="G4" s="5"/>
    </row>
    <row r="7" spans="1:11">
      <c r="K7" s="18"/>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sheetPr codeName="Sheet8"/>
  <dimension ref="A1:I1"/>
  <sheetViews>
    <sheetView workbookViewId="0">
      <selection activeCell="B8" sqref="B8"/>
    </sheetView>
  </sheetViews>
  <sheetFormatPr defaultRowHeight="12.75"/>
  <cols>
    <col min="1" max="1" width="12.42578125" style="2" customWidth="1"/>
    <col min="2" max="2" width="21.28515625" customWidth="1"/>
    <col min="3" max="3" width="22.28515625" customWidth="1"/>
    <col min="4" max="7" width="13.5703125" style="3" customWidth="1"/>
  </cols>
  <sheetData>
    <row r="1" spans="1:9" ht="20.25" customHeight="1">
      <c r="A1" s="4"/>
      <c r="B1" s="5"/>
      <c r="C1" s="5"/>
      <c r="D1" s="6"/>
      <c r="E1" s="6"/>
      <c r="F1" s="6"/>
      <c r="G1" s="6"/>
      <c r="H1" s="5"/>
      <c r="I1" s="5"/>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sheetPr codeName="Sheet9"/>
  <dimension ref="A1:H4"/>
  <sheetViews>
    <sheetView topLeftCell="D1" workbookViewId="0">
      <selection activeCell="B8" sqref="B8"/>
    </sheetView>
  </sheetViews>
  <sheetFormatPr defaultColWidth="14.5703125" defaultRowHeight="12.75"/>
  <cols>
    <col min="1" max="1" width="10.5703125" customWidth="1"/>
    <col min="2" max="2" width="16.5703125" customWidth="1"/>
    <col min="3" max="3" width="20.7109375" customWidth="1"/>
    <col min="4" max="4" width="20.28515625" customWidth="1"/>
  </cols>
  <sheetData>
    <row r="1" spans="1:8" s="24" customFormat="1">
      <c r="A1" s="4"/>
      <c r="B1" s="23"/>
      <c r="C1" s="23"/>
      <c r="D1" s="23"/>
      <c r="E1" s="4"/>
      <c r="F1" s="4"/>
      <c r="G1" s="4"/>
      <c r="H1" s="4"/>
    </row>
    <row r="2" spans="1:8" s="24" customFormat="1">
      <c r="B2" s="19"/>
      <c r="C2" s="19"/>
      <c r="D2" s="4"/>
      <c r="E2" s="4"/>
      <c r="F2" s="4"/>
      <c r="G2" s="4"/>
      <c r="H2" s="4"/>
    </row>
    <row r="3" spans="1:8" s="24" customFormat="1">
      <c r="B3" s="19"/>
      <c r="C3" s="19"/>
      <c r="D3" s="4"/>
      <c r="E3" s="4"/>
      <c r="G3" s="4"/>
      <c r="H3" s="4"/>
    </row>
    <row r="4" spans="1:8" s="24" customFormat="1">
      <c r="B4" s="19"/>
      <c r="C4" s="19"/>
      <c r="D4" s="4"/>
      <c r="E4" s="4"/>
      <c r="G4" s="4"/>
      <c r="H4" s="4"/>
    </row>
  </sheetData>
  <phoneticPr fontId="17" type="noConversion"/>
  <printOptions gridLines="1" gridLinesSet="0"/>
  <pageMargins left="0.75" right="0.75" top="1" bottom="1" header="0.5" footer="0.5"/>
  <pageSetup paperSize="9"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396</vt:i4>
      </vt:variant>
    </vt:vector>
  </HeadingPairs>
  <TitlesOfParts>
    <vt:vector size="411" baseType="lpstr">
      <vt:lpstr>Settings</vt:lpstr>
      <vt:lpstr>Check List</vt:lpstr>
      <vt:lpstr>TB</vt:lpstr>
      <vt:lpstr>Data</vt:lpstr>
      <vt:lpstr>Cover</vt:lpstr>
      <vt:lpstr>Director</vt:lpstr>
      <vt:lpstr>PL</vt:lpstr>
      <vt:lpstr>BS</vt:lpstr>
      <vt:lpstr>Notes</vt:lpstr>
      <vt:lpstr>DetailPL1</vt:lpstr>
      <vt:lpstr>DetailPL2</vt:lpstr>
      <vt:lpstr>AbbCover</vt:lpstr>
      <vt:lpstr>AbbBS</vt:lpstr>
      <vt:lpstr>AbbNotes</vt:lpstr>
      <vt:lpstr>Library</vt:lpstr>
      <vt:lpstr>AbbBSAuditExemptionText</vt:lpstr>
      <vt:lpstr>AbbCover_Name</vt:lpstr>
      <vt:lpstr>AbbBS!AntiCompCol</vt:lpstr>
      <vt:lpstr>AbbNotes!AntiCompCol</vt:lpstr>
      <vt:lpstr>BS!AntiCompCol</vt:lpstr>
      <vt:lpstr>CF!AntiCompCol</vt:lpstr>
      <vt:lpstr>DetailPL1!AntiCompCol</vt:lpstr>
      <vt:lpstr>DetailPL2!AntiCompCol</vt:lpstr>
      <vt:lpstr>Notes!AntiCompCol</vt:lpstr>
      <vt:lpstr>PL!AntiCompCol</vt:lpstr>
      <vt:lpstr>RGL!AntiCompCol</vt:lpstr>
      <vt:lpstr>Apost</vt:lpstr>
      <vt:lpstr>Approval_Date</vt:lpstr>
      <vt:lpstr>Audit_Date</vt:lpstr>
      <vt:lpstr>Auditors</vt:lpstr>
      <vt:lpstr>Auditors_Address1</vt:lpstr>
      <vt:lpstr>Auditors_Address2</vt:lpstr>
      <vt:lpstr>Auditors_Address3</vt:lpstr>
      <vt:lpstr>Auditors_Address4</vt:lpstr>
      <vt:lpstr>Auditors_Address5</vt:lpstr>
      <vt:lpstr>Auditors_Name</vt:lpstr>
      <vt:lpstr>Auditors_Type</vt:lpstr>
      <vt:lpstr>BalTest_Abbreviated.balance.sheet.foot.totals</vt:lpstr>
      <vt:lpstr>BalTest_Abbreviated.balance.sheet.foot.totals.Comparatives</vt:lpstr>
      <vt:lpstr>BalTest_Balance.sheet.foot.totals</vt:lpstr>
      <vt:lpstr>BalTest_Balance.sheet.foot.totals.Comparatives</vt:lpstr>
      <vt:lpstr>BalTest_Cash.flow.foot.totals</vt:lpstr>
      <vt:lpstr>BalTest_Cash.flow.foot.totals.Comparatives</vt:lpstr>
      <vt:lpstr>BalTest_Cash.flow.workings.foot.total</vt:lpstr>
      <vt:lpstr>BalTest_Cash.flow.workings.foot.total.Comparative</vt:lpstr>
      <vt:lpstr>BalTest_Trial.balance.foot.total</vt:lpstr>
      <vt:lpstr>BalTest_Trial.balance.foot.total.Comparative</vt:lpstr>
      <vt:lpstr>Bannerman</vt:lpstr>
      <vt:lpstr>BSAuditExemptionText</vt:lpstr>
      <vt:lpstr>CashFlow_AutoHideIndicator</vt:lpstr>
      <vt:lpstr>CFCurrent</vt:lpstr>
      <vt:lpstr>AbbBS!CompCol</vt:lpstr>
      <vt:lpstr>AbbNotes!CompCol</vt:lpstr>
      <vt:lpstr>BS!CompCol</vt:lpstr>
      <vt:lpstr>CF!CompCol</vt:lpstr>
      <vt:lpstr>DetailPL1!CompCol</vt:lpstr>
      <vt:lpstr>DetailPL2!CompCol</vt:lpstr>
      <vt:lpstr>Notes!CompCol</vt:lpstr>
      <vt:lpstr>PL!CompCol</vt:lpstr>
      <vt:lpstr>RGL!CompCol</vt:lpstr>
      <vt:lpstr>Contents_CashFlow</vt:lpstr>
      <vt:lpstr>Contents_Info</vt:lpstr>
      <vt:lpstr>Contents_Report</vt:lpstr>
      <vt:lpstr>Contents_RGL</vt:lpstr>
      <vt:lpstr>Contents_SDR</vt:lpstr>
      <vt:lpstr>Contents_Statement</vt:lpstr>
      <vt:lpstr>Cover_Name</vt:lpstr>
      <vt:lpstr>Data_AutoHideIndicator</vt:lpstr>
      <vt:lpstr>DataCurrent</vt:lpstr>
      <vt:lpstr>DataStartPoint</vt:lpstr>
      <vt:lpstr>DirectorsResponsibilities</vt:lpstr>
      <vt:lpstr>FRSSEVersion</vt:lpstr>
      <vt:lpstr>His</vt:lpstr>
      <vt:lpstr>Info_Auditors</vt:lpstr>
      <vt:lpstr>MethodText</vt:lpstr>
      <vt:lpstr>PASE</vt:lpstr>
      <vt:lpstr>Period</vt:lpstr>
      <vt:lpstr>Present</vt:lpstr>
      <vt:lpstr>AbbAudit!Print_Titles</vt:lpstr>
      <vt:lpstr>AbbBS!Print_Titles</vt:lpstr>
      <vt:lpstr>AbbNotes!Print_Titles</vt:lpstr>
      <vt:lpstr>Accountant!Print_Titles</vt:lpstr>
      <vt:lpstr>Audit!Print_Titles</vt:lpstr>
      <vt:lpstr>BS!Print_Titles</vt:lpstr>
      <vt:lpstr>CF!Print_Titles</vt:lpstr>
      <vt:lpstr>CFWorkings!Print_Titles</vt:lpstr>
      <vt:lpstr>'Check List'!Print_Titles</vt:lpstr>
      <vt:lpstr>Data!Print_Titles</vt:lpstr>
      <vt:lpstr>DetailPL1!Print_Titles</vt:lpstr>
      <vt:lpstr>DetailPL2!Print_Titles</vt:lpstr>
      <vt:lpstr>Director!Print_Titles</vt:lpstr>
      <vt:lpstr>Library!Print_Titles</vt:lpstr>
      <vt:lpstr>Notes!Print_Titles</vt:lpstr>
      <vt:lpstr>PL!Print_Titles</vt:lpstr>
      <vt:lpstr>Responsibilities!Print_Titles</vt:lpstr>
      <vt:lpstr>RGL!Print_Titles</vt:lpstr>
      <vt:lpstr>TB!Print_Titles</vt:lpstr>
      <vt:lpstr>RegNumber</vt:lpstr>
      <vt:lpstr>s</vt:lpstr>
      <vt:lpstr>SA_ProfitBeforeTax</vt:lpstr>
      <vt:lpstr>SA_Sales</vt:lpstr>
      <vt:lpstr>TB_AutoHideIndicator</vt:lpstr>
      <vt:lpstr>TBBeforeBS</vt:lpstr>
      <vt:lpstr>TBBeforePL</vt:lpstr>
      <vt:lpstr>TBCurrentBS</vt:lpstr>
      <vt:lpstr>TBCurrentPL</vt:lpstr>
      <vt:lpstr>Title</vt:lpstr>
      <vt:lpstr>UNITS</vt:lpstr>
      <vt:lpstr>AbbBS!UsedRange</vt:lpstr>
      <vt:lpstr>AbbNotes!UsedRange</vt:lpstr>
      <vt:lpstr>BS!UsedRange</vt:lpstr>
      <vt:lpstr>CF!UsedRange</vt:lpstr>
      <vt:lpstr>CFWorkings!UsedRange</vt:lpstr>
      <vt:lpstr>Data!UsedRange</vt:lpstr>
      <vt:lpstr>DetailPL1!UsedRange</vt:lpstr>
      <vt:lpstr>DetailPL2!UsedRange</vt:lpstr>
      <vt:lpstr>Director!UsedRange</vt:lpstr>
      <vt:lpstr>Library!UsedRange</vt:lpstr>
      <vt:lpstr>Notes!UsedRange</vt:lpstr>
      <vt:lpstr>PL!UsedRange</vt:lpstr>
      <vt:lpstr>RGL!UsedRange</vt:lpstr>
      <vt:lpstr>xAcquisitionOfOwnShares</vt:lpstr>
      <vt:lpstr>xApproval_Date</vt:lpstr>
      <vt:lpstr>xAudit_Date</vt:lpstr>
      <vt:lpstr>xAuditors_Address1</vt:lpstr>
      <vt:lpstr>xAuditors_Address2</vt:lpstr>
      <vt:lpstr>xAuditors_Address3</vt:lpstr>
      <vt:lpstr>xAuditors_Address4</vt:lpstr>
      <vt:lpstr>xAuditors_Address5</vt:lpstr>
      <vt:lpstr>xAuditors_Name</vt:lpstr>
      <vt:lpstr>xAuditors_Type</vt:lpstr>
      <vt:lpstr>xBanker1</vt:lpstr>
      <vt:lpstr>xBanker2</vt:lpstr>
      <vt:lpstr>xBanker3</vt:lpstr>
      <vt:lpstr>xBanker4</vt:lpstr>
      <vt:lpstr>xBanker5</vt:lpstr>
      <vt:lpstr>xBanker6</vt:lpstr>
      <vt:lpstr>xBSDirector</vt:lpstr>
      <vt:lpstr>xCapitalCommitments</vt:lpstr>
      <vt:lpstr>xCapitalCommitmentsComp</vt:lpstr>
      <vt:lpstr>xCFNewCAInvestments</vt:lpstr>
      <vt:lpstr>xCFNewLeases</vt:lpstr>
      <vt:lpstr>xCFNewLeasesComp</vt:lpstr>
      <vt:lpstr>xCFNewLoans</vt:lpstr>
      <vt:lpstr>xCFRedemptionLeases</vt:lpstr>
      <vt:lpstr>xCreditorsFiveYears</vt:lpstr>
      <vt:lpstr>xCreditorsFiveYearsComp</vt:lpstr>
      <vt:lpstr>xCurrentInvestmentsValue</vt:lpstr>
      <vt:lpstr>xCurrentInvestmentsValueComp</vt:lpstr>
      <vt:lpstr>xDebtorsOneYear</vt:lpstr>
      <vt:lpstr>xDebtorsOneYearComp</vt:lpstr>
      <vt:lpstr>xDeferredTaxLosses</vt:lpstr>
      <vt:lpstr>xDeferredTaxLossesComp</vt:lpstr>
      <vt:lpstr>xDirector1</vt:lpstr>
      <vt:lpstr>xDirector2</vt:lpstr>
      <vt:lpstr>xDirector3</vt:lpstr>
      <vt:lpstr>xDirector4</vt:lpstr>
      <vt:lpstr>xDirector5</vt:lpstr>
      <vt:lpstr>xDirector6</vt:lpstr>
      <vt:lpstr>xDirector7</vt:lpstr>
      <vt:lpstr>xDirector8</vt:lpstr>
      <vt:lpstr>xDirector9</vt:lpstr>
      <vt:lpstr>xDividendsAfterDate</vt:lpstr>
      <vt:lpstr>xDividendsAfterDateComp</vt:lpstr>
      <vt:lpstr>xDonations</vt:lpstr>
      <vt:lpstr>xDRDirector</vt:lpstr>
      <vt:lpstr>xEmploymentOfDisabledPersons</vt:lpstr>
      <vt:lpstr>xEngagementDate</vt:lpstr>
      <vt:lpstr>xFAInvestmentsValue</vt:lpstr>
      <vt:lpstr>xFAInvestmentsValueComp</vt:lpstr>
      <vt:lpstr>xFRSSEVersion2008</vt:lpstr>
      <vt:lpstr>xLandBHistCost</vt:lpstr>
      <vt:lpstr>xLandBHistCostComp</vt:lpstr>
      <vt:lpstr>xLandBHistCostDepn</vt:lpstr>
      <vt:lpstr>xLandBHistCostDepnComp</vt:lpstr>
      <vt:lpstr>xLeaseCommitment1</vt:lpstr>
      <vt:lpstr>xLeaseCommitment1Comp</vt:lpstr>
      <vt:lpstr>xLeaseCommitment2</vt:lpstr>
      <vt:lpstr>xLeaseCommitment2Comp</vt:lpstr>
      <vt:lpstr>xLeaseCommitment5</vt:lpstr>
      <vt:lpstr>xLeaseCommitment5Comp</vt:lpstr>
      <vt:lpstr>xNBVLeases</vt:lpstr>
      <vt:lpstr>xNBVLeasesComp</vt:lpstr>
      <vt:lpstr>xNumDirMoneyPurchase</vt:lpstr>
      <vt:lpstr>xNumDirMoneyPurchaseComp</vt:lpstr>
      <vt:lpstr>xPLAmortisation</vt:lpstr>
      <vt:lpstr>xPLAmortisationComp</vt:lpstr>
      <vt:lpstr>xPLAuditorsRem</vt:lpstr>
      <vt:lpstr>xPLAuditorsRemComp</vt:lpstr>
      <vt:lpstr>xPLCompensation</vt:lpstr>
      <vt:lpstr>xPLCompensationComp</vt:lpstr>
      <vt:lpstr>xPLDepreciation</vt:lpstr>
      <vt:lpstr>xPLDepreciationComp</vt:lpstr>
      <vt:lpstr>xPLDepreciationLease</vt:lpstr>
      <vt:lpstr>xPLDepreciationLeaseComp</vt:lpstr>
      <vt:lpstr>xPLDirRemuneration</vt:lpstr>
      <vt:lpstr>xPLDirRemunerationComp</vt:lpstr>
      <vt:lpstr>xPLEuro</vt:lpstr>
      <vt:lpstr>xPLEuroComp</vt:lpstr>
      <vt:lpstr>xPLPension</vt:lpstr>
      <vt:lpstr>xPLPensionComp</vt:lpstr>
      <vt:lpstr>xPrincipalActivities</vt:lpstr>
      <vt:lpstr>xPriorYearAdj</vt:lpstr>
      <vt:lpstr>xRegNumber</vt:lpstr>
      <vt:lpstr>xRegOffice1</vt:lpstr>
      <vt:lpstr>xRegOffice2</vt:lpstr>
      <vt:lpstr>xRegOffice3</vt:lpstr>
      <vt:lpstr>xRegOffice4</vt:lpstr>
      <vt:lpstr>xRegOffice5</vt:lpstr>
      <vt:lpstr>xRegOffice6</vt:lpstr>
      <vt:lpstr>xSecretary1</vt:lpstr>
      <vt:lpstr>xSecretary2</vt:lpstr>
      <vt:lpstr>xSecretary3</vt:lpstr>
      <vt:lpstr>xSecretary4</vt:lpstr>
      <vt:lpstr>xSecretary5</vt:lpstr>
      <vt:lpstr>xSecretary6</vt:lpstr>
      <vt:lpstr>xSecuredLoans</vt:lpstr>
      <vt:lpstr>xSecuredLoansComp</vt:lpstr>
      <vt:lpstr>xSeniorStatutoryAuditor</vt:lpstr>
      <vt:lpstr>xSharesOrdinaryDescription</vt:lpstr>
      <vt:lpstr>xSharesOrdinaryNumberIssued</vt:lpstr>
      <vt:lpstr>xSharesOrdinaryNumberIssuedComp</vt:lpstr>
      <vt:lpstr>xSharesPrefDescription</vt:lpstr>
      <vt:lpstr>xSharesPrefNumberIssued</vt:lpstr>
      <vt:lpstr>xSharesPrefNumberIssuedComp</vt:lpstr>
      <vt:lpstr>xSharesSpare1AmountIssued</vt:lpstr>
      <vt:lpstr>xSharesSpare1AmountIssuedComp</vt:lpstr>
      <vt:lpstr>xSharesSpare1Description</vt:lpstr>
      <vt:lpstr>xSharesSpare1NumberIssued</vt:lpstr>
      <vt:lpstr>xSharesSpare1NumberIssuedComp</vt:lpstr>
      <vt:lpstr>xSolicitor1</vt:lpstr>
      <vt:lpstr>xSolicitor2</vt:lpstr>
      <vt:lpstr>xSolicitor3</vt:lpstr>
      <vt:lpstr>xSolicitor4</vt:lpstr>
      <vt:lpstr>xSolicitor5</vt:lpstr>
      <vt:lpstr>xSolicitor6</vt:lpstr>
      <vt:lpstr>xThirdPartyIndemnityProvisions</vt:lpstr>
      <vt:lpstr>xTurnoverOutsideUK</vt:lpstr>
      <vt:lpstr>xTurnoverOutsideUKComp</vt:lpstr>
      <vt:lpstr>xUNITS</vt:lpstr>
      <vt:lpstr>zAutoHide0_0007</vt:lpstr>
      <vt:lpstr>zAutoHide0_0008</vt:lpstr>
      <vt:lpstr>zAutoHide0_0009</vt:lpstr>
      <vt:lpstr>zAutoHide0_0010</vt:lpstr>
      <vt:lpstr>zAutoHide1_0029</vt:lpstr>
      <vt:lpstr>zAutoHide1_0030</vt:lpstr>
      <vt:lpstr>zAutoHide2_0001</vt:lpstr>
      <vt:lpstr>zAutoHide2_0003</vt:lpstr>
      <vt:lpstr>zAutoHide2_0004</vt:lpstr>
      <vt:lpstr>zAutoHide2_0005</vt:lpstr>
      <vt:lpstr>zAutoHide2_0007</vt:lpstr>
      <vt:lpstr>zAutoHide2_0008</vt:lpstr>
      <vt:lpstr>zAutoHide2_0009</vt:lpstr>
      <vt:lpstr>zAutoHide2_0010</vt:lpstr>
      <vt:lpstr>zAutoHide2_0011</vt:lpstr>
      <vt:lpstr>zAutoHide2_0012</vt:lpstr>
      <vt:lpstr>zAutoHide2_0013</vt:lpstr>
      <vt:lpstr>zAutoHide2_0014</vt:lpstr>
      <vt:lpstr>zAutoHide2_0019</vt:lpstr>
      <vt:lpstr>zAutoHide2_0020</vt:lpstr>
      <vt:lpstr>zAutoHide2_0021</vt:lpstr>
      <vt:lpstr>zAutoHide2_0022</vt:lpstr>
      <vt:lpstr>zAutoHide2_0023</vt:lpstr>
      <vt:lpstr>zAutoHide2_0024</vt:lpstr>
      <vt:lpstr>zAutoHide2_0025</vt:lpstr>
      <vt:lpstr>zAutoHide2_0026</vt:lpstr>
      <vt:lpstr>zAutoHide2_0041</vt:lpstr>
      <vt:lpstr>zAutoHide3_0001</vt:lpstr>
      <vt:lpstr>zAutoHide3_0013</vt:lpstr>
      <vt:lpstr>zAutoHide3_0014</vt:lpstr>
      <vt:lpstr>zAutoHide3_0015</vt:lpstr>
      <vt:lpstr>zAutoHide3_0016</vt:lpstr>
      <vt:lpstr>zAutoHide3_0021</vt:lpstr>
      <vt:lpstr>zAutoHide3_0022</vt:lpstr>
      <vt:lpstr>zAutoHide3_0023</vt:lpstr>
      <vt:lpstr>zAutoHide3_0024</vt:lpstr>
      <vt:lpstr>zAutoHide3_0025</vt:lpstr>
      <vt:lpstr>zAutoHide4_0001</vt:lpstr>
      <vt:lpstr>zAutoHide4_0002</vt:lpstr>
      <vt:lpstr>zAutoHide4_0003</vt:lpstr>
      <vt:lpstr>zAutoHide4_0004</vt:lpstr>
      <vt:lpstr>zAutoHide4_0005</vt:lpstr>
      <vt:lpstr>zAutoHide4_0006</vt:lpstr>
      <vt:lpstr>zAutoHide4_0007</vt:lpstr>
      <vt:lpstr>zAutoHide4_0008</vt:lpstr>
      <vt:lpstr>zAutoHide4_0056</vt:lpstr>
      <vt:lpstr>zAutoHide4_0064</vt:lpstr>
      <vt:lpstr>zAutoHide4_0100</vt:lpstr>
      <vt:lpstr>zAutoHide4_0101</vt:lpstr>
      <vt:lpstr>zAutoHide4_0102</vt:lpstr>
      <vt:lpstr>zAutoHide4_0103</vt:lpstr>
      <vt:lpstr>zAutoHide4_0104</vt:lpstr>
      <vt:lpstr>zAutoHide4_0105</vt:lpstr>
      <vt:lpstr>zAutoHide4_0106</vt:lpstr>
      <vt:lpstr>zAutoHide4_0107</vt:lpstr>
      <vt:lpstr>zAutoHide4_0108</vt:lpstr>
      <vt:lpstr>zAutoHide4_0109</vt:lpstr>
      <vt:lpstr>zAutoHide4_0110</vt:lpstr>
      <vt:lpstr>zAutoHide4_0111</vt:lpstr>
      <vt:lpstr>zAutoHide4_0112</vt:lpstr>
      <vt:lpstr>zAutoHide4_0113</vt:lpstr>
      <vt:lpstr>zAutoHide4_0114</vt:lpstr>
      <vt:lpstr>zAutoHide4_0115</vt:lpstr>
      <vt:lpstr>zAutoHide4_0116</vt:lpstr>
      <vt:lpstr>zAutoHide4_0117</vt:lpstr>
      <vt:lpstr>zAutoHide4_0118</vt:lpstr>
      <vt:lpstr>zAutoHide4_0119</vt:lpstr>
      <vt:lpstr>zAutoHide4_0120</vt:lpstr>
      <vt:lpstr>zAutoHide4_0121</vt:lpstr>
      <vt:lpstr>zAutoHide4_0122</vt:lpstr>
      <vt:lpstr>zAutoHide4_0123</vt:lpstr>
      <vt:lpstr>zAutoHide4_0124</vt:lpstr>
      <vt:lpstr>zAutoHide4_0125</vt:lpstr>
      <vt:lpstr>zAutoHide4_0126</vt:lpstr>
      <vt:lpstr>zAutoHide4_0127</vt:lpstr>
      <vt:lpstr>zAutoHide4_0132</vt:lpstr>
      <vt:lpstr>zAutoHide4_0133</vt:lpstr>
      <vt:lpstr>zAutoHide4_0134</vt:lpstr>
      <vt:lpstr>zAutoHide4_0135</vt:lpstr>
      <vt:lpstr>zAutoHide4_0136</vt:lpstr>
      <vt:lpstr>zAutoHide4_0137</vt:lpstr>
      <vt:lpstr>zAutoHide4_0138</vt:lpstr>
      <vt:lpstr>zAutoHide4_0139</vt:lpstr>
      <vt:lpstr>zAutoHide4_0140</vt:lpstr>
      <vt:lpstr>zAutoHide4_0141</vt:lpstr>
      <vt:lpstr>zAutoHide4_0142</vt:lpstr>
      <vt:lpstr>zAutoHide4_0143</vt:lpstr>
      <vt:lpstr>zAutoHide4_0144</vt:lpstr>
      <vt:lpstr>zAutoHide4_0145</vt:lpstr>
      <vt:lpstr>zAutoHide4_0146</vt:lpstr>
      <vt:lpstr>zAutoHide4_0147</vt:lpstr>
      <vt:lpstr>zAutoHide4_0148</vt:lpstr>
      <vt:lpstr>zAutoHide4_0149</vt:lpstr>
      <vt:lpstr>zAutoHide4_0150</vt:lpstr>
      <vt:lpstr>zAutoHide4_0151</vt:lpstr>
      <vt:lpstr>zAutoHide4_0152</vt:lpstr>
      <vt:lpstr>zAutoHide4_0153</vt:lpstr>
      <vt:lpstr>zAutoHide4_0154</vt:lpstr>
      <vt:lpstr>zAutoHide4_0155</vt:lpstr>
      <vt:lpstr>zAutoHide4_0156</vt:lpstr>
      <vt:lpstr>zAutoHide4_0157</vt:lpstr>
      <vt:lpstr>zAutoHide4_0158</vt:lpstr>
      <vt:lpstr>zAutoHide4_0159</vt:lpstr>
      <vt:lpstr>zAutoHide4_0160</vt:lpstr>
      <vt:lpstr>zAutoHide4_0161</vt:lpstr>
      <vt:lpstr>zAutoHide4_0162</vt:lpstr>
      <vt:lpstr>zAutoHide4_0163</vt:lpstr>
      <vt:lpstr>zAutoHide4_0164</vt:lpstr>
      <vt:lpstr>zAutoHide4_0165</vt:lpstr>
      <vt:lpstr>zAutoHide4_0166</vt:lpstr>
      <vt:lpstr>zAutoHide4_0167</vt:lpstr>
      <vt:lpstr>zAutoHide4_0168</vt:lpstr>
      <vt:lpstr>zAutoHide4_0170</vt:lpstr>
      <vt:lpstr>zAutoHide4_0171</vt:lpstr>
      <vt:lpstr>zAutoHide4_0172</vt:lpstr>
      <vt:lpstr>zAutoHide4_0173</vt:lpstr>
      <vt:lpstr>zAutoHide4_0174</vt:lpstr>
      <vt:lpstr>zAutoHide4_0175</vt:lpstr>
      <vt:lpstr>zAutoHide4_0176</vt:lpstr>
      <vt:lpstr>zAutoHide4_0177</vt:lpstr>
      <vt:lpstr>zAutoHide4_0178</vt:lpstr>
      <vt:lpstr>zAutoHide4_0179</vt:lpstr>
      <vt:lpstr>zAutoHide4_0180</vt:lpstr>
      <vt:lpstr>zAutoHide4_0181</vt:lpstr>
      <vt:lpstr>zAutoHide4_0182</vt:lpstr>
      <vt:lpstr>zAutoHide4_0184</vt:lpstr>
      <vt:lpstr>zAutoHide4_0185</vt:lpstr>
      <vt:lpstr>zAutoHide4_0189</vt:lpstr>
      <vt:lpstr>zAutoHide4_0190</vt:lpstr>
      <vt:lpstr>zAutoHide4_0205</vt:lpstr>
      <vt:lpstr>zAutoHide4_0206</vt:lpstr>
      <vt:lpstr>zAutoHide4_0207</vt:lpstr>
      <vt:lpstr>zAutoHide4_0208</vt:lpstr>
      <vt:lpstr>zAutoHide4_0209</vt:lpstr>
      <vt:lpstr>zAutoHide4_0210</vt:lpstr>
      <vt:lpstr>zAutoHide4_0211</vt:lpstr>
      <vt:lpstr>zAutoHide4_0212</vt:lpstr>
      <vt:lpstr>zAutoHide4_0213</vt:lpstr>
      <vt:lpstr>zAutoHide4_0214</vt:lpstr>
      <vt:lpstr>zAutoHide4_0215</vt:lpstr>
      <vt:lpstr>zAutoHide4_0216</vt:lpstr>
      <vt:lpstr>zAutoHide4_0217</vt:lpstr>
      <vt:lpstr>zAutoHide4_0218</vt:lpstr>
      <vt:lpstr>zAutoHide4_0219</vt:lpstr>
      <vt:lpstr>zAutoHide4_0220</vt:lpstr>
      <vt:lpstr>zAutoHide4_0221</vt:lpstr>
      <vt:lpstr>zAutoHide4_0222</vt:lpstr>
      <vt:lpstr>zAutoHide4_0223</vt:lpstr>
      <vt:lpstr>zAutoHide4_0224</vt:lpstr>
      <vt:lpstr>zAutoHide4_0225</vt:lpstr>
      <vt:lpstr>zAutoHide4_0226</vt:lpstr>
      <vt:lpstr>zAutoHide4_0227</vt:lpstr>
      <vt:lpstr>zAutoHide4_0228</vt:lpstr>
      <vt:lpstr>zAutoHide4_0229</vt:lpstr>
      <vt:lpstr>zAutoHide4_0233</vt:lpstr>
      <vt:lpstr>zAutoHide4_0259</vt:lpstr>
      <vt:lpstr>zAutoHide4_0276</vt:lpstr>
      <vt:lpstr>zAutoHide4_0277</vt:lpstr>
      <vt:lpstr>zAutoHide5_0001</vt:lpstr>
      <vt:lpstr>zAutoHide5_0002</vt:lpstr>
      <vt:lpstr>zAutoHide5_0003</vt:lpstr>
      <vt:lpstr>zAutoHide5_0004</vt:lpstr>
      <vt:lpstr>zAutoHide5_0005</vt:lpstr>
      <vt:lpstr>zAutoHide5_0006</vt:lpstr>
      <vt:lpstr>zAutoHide5_0007</vt:lpstr>
      <vt:lpstr>zAutoHide5_0008</vt:lpstr>
      <vt:lpstr>zAutoHide5_0009</vt:lpstr>
      <vt:lpstr>zAutoHide5_0010</vt:lpstr>
      <vt:lpstr>zAutoHide5_0011</vt:lpstr>
      <vt:lpstr>zAutoHide5_0012</vt:lpstr>
      <vt:lpstr>zAutoHide5_0013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 Final Accounts</dc:title>
  <dc:subject/>
  <dc:creator>Philip Hodgson</dc:creator>
  <cp:keywords/>
  <dc:description/>
  <cp:lastModifiedBy>NA</cp:lastModifiedBy>
  <cp:lastPrinted>2009-04-07T12:59:49Z</cp:lastPrinted>
  <dcterms:created xsi:type="dcterms:W3CDTF">1995-10-26T12:41:35Z</dcterms:created>
  <dcterms:modified xsi:type="dcterms:W3CDTF">2009-06-22T17:34:09Z</dcterms:modified>
</cp:coreProperties>
</file>