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aveExternalLinkValues="0" codeName="ThisWorkbook"/>
  <mc:AlternateContent xmlns:mc="http://schemas.openxmlformats.org/markup-compatibility/2006">
    <mc:Choice Requires="x15">
      <x15ac:absPath xmlns:x15ac="http://schemas.microsoft.com/office/spreadsheetml/2010/11/ac" url="C:\Users\POU1\Documents\ZAVRŠNI RAČUN 2018 MGP\"/>
    </mc:Choice>
  </mc:AlternateContent>
  <bookViews>
    <workbookView xWindow="0" yWindow="0" windowWidth="28800" windowHeight="12435" firstSheet="1" activeTab="2"/>
  </bookViews>
  <sheets>
    <sheet name="Skriveni" sheetId="37" state="hidden" r:id="rId1"/>
    <sheet name="Upute" sheetId="19" r:id="rId2"/>
    <sheet name="RefStr" sheetId="42" r:id="rId3"/>
    <sheet name="PRRAS" sheetId="1" r:id="rId4"/>
    <sheet name="Bil" sheetId="27" r:id="rId5"/>
    <sheet name="RasF" sheetId="36" r:id="rId6"/>
    <sheet name="PVRIO" sheetId="33" r:id="rId7"/>
    <sheet name="Obv" sheetId="30" r:id="rId8"/>
    <sheet name="Kont" sheetId="3" r:id="rId9"/>
    <sheet name="Sifre" sheetId="43" r:id="rId10"/>
    <sheet name="Prom" sheetId="46" r:id="rId11"/>
  </sheets>
  <definedNames>
    <definedName name="_xlnm.Print_Titles" localSheetId="4">Bil!$10:$10</definedName>
    <definedName name="_xlnm.Print_Titles" localSheetId="7">Obv!$2:$11</definedName>
    <definedName name="_xlnm.Print_Titles" localSheetId="3">PRRAS!$4:$5</definedName>
    <definedName name="_xlnm.Print_Titles" localSheetId="6">PVRIO!$10:$10</definedName>
    <definedName name="_xlnm.Print_Titles" localSheetId="5">RasF!$10:$11</definedName>
    <definedName name="_xlnm.Print_Titles" localSheetId="9">Sifre!$14:$14</definedName>
    <definedName name="_xlnm.Print_Area" localSheetId="4">Bil!$A$2:$F$327</definedName>
    <definedName name="_xlnm.Print_Area" localSheetId="7">Obv!$A$2:$D$111</definedName>
    <definedName name="_xlnm.Print_Area" localSheetId="10">Prom!$A$3:$C$23</definedName>
    <definedName name="_xlnm.Print_Area" localSheetId="3">PRRAS!$A$2:$F$997</definedName>
    <definedName name="_xlnm.Print_Area" localSheetId="6">PVRIO!$A$2:$F$61</definedName>
    <definedName name="_xlnm.Print_Area" localSheetId="5">RasF!$A$2:$F$153</definedName>
    <definedName name="_xlnm.Print_Area" localSheetId="2">RefStr!$A$2:$K$63</definedName>
    <definedName name="_xlnm.Print_Area" localSheetId="9">Sifre!$A$14:$H$200</definedName>
    <definedName name="_xlnm.Print_Area" localSheetId="1">Upute!$B$2:$B$24</definedName>
    <definedName name="Z_20966C26_2FB0_458A_A419_418535DD5D43_.wvu.Cols" localSheetId="7" hidden="1">Obv!#REF!</definedName>
    <definedName name="Z_20966C26_2FB0_458A_A419_418535DD5D43_.wvu.Cols" localSheetId="1" hidden="1">Upute!$C:$IV</definedName>
    <definedName name="Z_20966C26_2FB0_458A_A419_418535DD5D43_.wvu.PrintArea" localSheetId="7" hidden="1">Obv!$A$3:$D$105</definedName>
    <definedName name="Z_20966C26_2FB0_458A_A419_418535DD5D43_.wvu.PrintTitles" localSheetId="7" hidden="1">Obv!$10:$10</definedName>
    <definedName name="Z_20966C26_2FB0_458A_A419_418535DD5D43_.wvu.Rows" localSheetId="7" hidden="1">Obv!#REF!,Obv!#REF!,Obv!#REF!</definedName>
    <definedName name="Z_20966C26_2FB0_458A_A419_418535DD5D43_.wvu.Rows" localSheetId="1" hidden="1">Upute!$24:$65536</definedName>
  </definedNames>
  <calcPr calcId="152511"/>
</workbook>
</file>

<file path=xl/calcChain.xml><?xml version="1.0" encoding="utf-8"?>
<calcChain xmlns="http://schemas.openxmlformats.org/spreadsheetml/2006/main">
  <c r="I3" i="3" l="1"/>
  <c r="H162" i="3" s="1"/>
  <c r="O3" i="3"/>
  <c r="H278" i="3"/>
  <c r="H173" i="3"/>
  <c r="L32" i="37"/>
  <c r="K32" i="37"/>
  <c r="B2" i="37"/>
  <c r="B3" i="37"/>
  <c r="B4" i="37"/>
  <c r="B5" i="37"/>
  <c r="G5" i="37" s="1"/>
  <c r="C5" i="37"/>
  <c r="D5" i="37"/>
  <c r="B6" i="37"/>
  <c r="C6" i="37"/>
  <c r="D6" i="37"/>
  <c r="B7" i="37"/>
  <c r="G7" i="37" s="1"/>
  <c r="C7" i="37"/>
  <c r="D7" i="37"/>
  <c r="B8" i="37"/>
  <c r="C8" i="37"/>
  <c r="D8" i="37"/>
  <c r="B9" i="37"/>
  <c r="G9" i="37" s="1"/>
  <c r="C9" i="37"/>
  <c r="D9" i="37"/>
  <c r="B10" i="37"/>
  <c r="C10" i="37"/>
  <c r="D10" i="37"/>
  <c r="B11" i="37"/>
  <c r="G11" i="37" s="1"/>
  <c r="C11" i="37"/>
  <c r="D11" i="37"/>
  <c r="B12" i="37"/>
  <c r="C12" i="37"/>
  <c r="D12" i="37"/>
  <c r="B13" i="37"/>
  <c r="B14" i="37"/>
  <c r="G14" i="37" s="1"/>
  <c r="C14" i="37"/>
  <c r="D14" i="37"/>
  <c r="B15" i="37"/>
  <c r="C15" i="37"/>
  <c r="D15" i="37"/>
  <c r="B16" i="37"/>
  <c r="C16" i="37"/>
  <c r="D16" i="37"/>
  <c r="B17" i="37"/>
  <c r="G17" i="37" s="1"/>
  <c r="C17" i="37"/>
  <c r="D17" i="37"/>
  <c r="B18" i="37"/>
  <c r="G18" i="37" s="1"/>
  <c r="C18" i="37"/>
  <c r="D18" i="37"/>
  <c r="B19" i="37"/>
  <c r="B20" i="37"/>
  <c r="G20" i="37" s="1"/>
  <c r="C20" i="37"/>
  <c r="D20" i="37"/>
  <c r="B21" i="37"/>
  <c r="G21" i="37" s="1"/>
  <c r="C21" i="37"/>
  <c r="D21" i="37"/>
  <c r="B22" i="37"/>
  <c r="G22" i="37" s="1"/>
  <c r="C22" i="37"/>
  <c r="D22" i="37"/>
  <c r="B23" i="37"/>
  <c r="G23" i="37" s="1"/>
  <c r="C23" i="37"/>
  <c r="D23" i="37"/>
  <c r="B24" i="37"/>
  <c r="G24" i="37" s="1"/>
  <c r="C24" i="37"/>
  <c r="D24" i="37"/>
  <c r="B25" i="37"/>
  <c r="B26" i="37"/>
  <c r="G26" i="37" s="1"/>
  <c r="C26" i="37"/>
  <c r="D26" i="37"/>
  <c r="B27" i="37"/>
  <c r="G27" i="37" s="1"/>
  <c r="C27" i="37"/>
  <c r="D27" i="37"/>
  <c r="B28" i="37"/>
  <c r="C28" i="37"/>
  <c r="D28" i="37"/>
  <c r="B29" i="37"/>
  <c r="C29" i="37"/>
  <c r="D29" i="37"/>
  <c r="B30" i="37"/>
  <c r="G30" i="37" s="1"/>
  <c r="C30" i="37"/>
  <c r="D30" i="37"/>
  <c r="B31" i="37"/>
  <c r="G31" i="37" s="1"/>
  <c r="C31" i="37"/>
  <c r="D31" i="37"/>
  <c r="B32" i="37"/>
  <c r="C32" i="37"/>
  <c r="D32" i="37"/>
  <c r="B33" i="37"/>
  <c r="B34" i="37"/>
  <c r="C34" i="37"/>
  <c r="D34" i="37"/>
  <c r="B35" i="37"/>
  <c r="G35" i="37" s="1"/>
  <c r="C35" i="37"/>
  <c r="D35" i="37"/>
  <c r="B36" i="37"/>
  <c r="B37" i="37"/>
  <c r="G37" i="37" s="1"/>
  <c r="C37" i="37"/>
  <c r="D37" i="37"/>
  <c r="B38" i="37"/>
  <c r="C38" i="37"/>
  <c r="D38" i="37"/>
  <c r="B39" i="37"/>
  <c r="C39" i="37"/>
  <c r="D39" i="37"/>
  <c r="B40" i="37"/>
  <c r="B41" i="37"/>
  <c r="B42" i="37"/>
  <c r="C42" i="37"/>
  <c r="D42" i="37"/>
  <c r="B43" i="37"/>
  <c r="C43" i="37"/>
  <c r="D43" i="37"/>
  <c r="B44" i="37"/>
  <c r="G44" i="37" s="1"/>
  <c r="C44" i="37"/>
  <c r="D44" i="37"/>
  <c r="B45" i="37"/>
  <c r="G45" i="37" s="1"/>
  <c r="C45" i="37"/>
  <c r="D45" i="37"/>
  <c r="B46" i="37"/>
  <c r="B47" i="37"/>
  <c r="B48" i="37"/>
  <c r="G48" i="37" s="1"/>
  <c r="C48" i="37"/>
  <c r="D48" i="37"/>
  <c r="B49" i="37"/>
  <c r="G49" i="37" s="1"/>
  <c r="C49" i="37"/>
  <c r="D49" i="37"/>
  <c r="B50" i="37"/>
  <c r="B51" i="37"/>
  <c r="G51" i="37" s="1"/>
  <c r="C51" i="37"/>
  <c r="D51" i="37"/>
  <c r="B52" i="37"/>
  <c r="G52" i="37" s="1"/>
  <c r="C52" i="37"/>
  <c r="D52" i="37"/>
  <c r="B53" i="37"/>
  <c r="G53" i="37" s="1"/>
  <c r="C53" i="37"/>
  <c r="D53" i="37"/>
  <c r="B54" i="37"/>
  <c r="G54" i="37" s="1"/>
  <c r="C54" i="37"/>
  <c r="D54" i="37"/>
  <c r="B55" i="37"/>
  <c r="B56" i="37"/>
  <c r="G56" i="37" s="1"/>
  <c r="C56" i="37"/>
  <c r="D56" i="37"/>
  <c r="B57" i="37"/>
  <c r="G57" i="37" s="1"/>
  <c r="C57" i="37"/>
  <c r="D57" i="37"/>
  <c r="B58" i="37"/>
  <c r="B59" i="37"/>
  <c r="G59" i="37" s="1"/>
  <c r="C59" i="37"/>
  <c r="D59" i="37"/>
  <c r="B60" i="37"/>
  <c r="G60" i="37" s="1"/>
  <c r="C60" i="37"/>
  <c r="D60" i="37"/>
  <c r="B61" i="37"/>
  <c r="B62" i="37"/>
  <c r="G62" i="37" s="1"/>
  <c r="C62" i="37"/>
  <c r="D62" i="37"/>
  <c r="B63" i="37"/>
  <c r="G63" i="37" s="1"/>
  <c r="C63" i="37"/>
  <c r="D63" i="37"/>
  <c r="B64" i="37"/>
  <c r="B65" i="37"/>
  <c r="C65" i="37"/>
  <c r="D65" i="37"/>
  <c r="H65" i="37" s="1"/>
  <c r="B66" i="37"/>
  <c r="G66" i="37" s="1"/>
  <c r="C66" i="37"/>
  <c r="D66" i="37"/>
  <c r="B67" i="37"/>
  <c r="B68" i="37"/>
  <c r="G68" i="37" s="1"/>
  <c r="C68" i="37"/>
  <c r="D68" i="37"/>
  <c r="B69" i="37"/>
  <c r="G69" i="37" s="1"/>
  <c r="C69" i="37"/>
  <c r="D69" i="37"/>
  <c r="B70" i="37"/>
  <c r="B71" i="37"/>
  <c r="G71" i="37" s="1"/>
  <c r="C71" i="37"/>
  <c r="D71" i="37"/>
  <c r="B72" i="37"/>
  <c r="G72" i="37" s="1"/>
  <c r="C72" i="37"/>
  <c r="D72" i="37"/>
  <c r="B73" i="37"/>
  <c r="G73" i="37" s="1"/>
  <c r="C73" i="37"/>
  <c r="D73" i="37"/>
  <c r="B74" i="37"/>
  <c r="G74" i="37" s="1"/>
  <c r="C74" i="37"/>
  <c r="D74" i="37"/>
  <c r="B75" i="37"/>
  <c r="B76" i="37"/>
  <c r="B77" i="37"/>
  <c r="C77" i="37"/>
  <c r="D77" i="37"/>
  <c r="G77" i="37" s="1"/>
  <c r="B78" i="37"/>
  <c r="C78" i="37"/>
  <c r="D78" i="37"/>
  <c r="B79" i="37"/>
  <c r="C79" i="37"/>
  <c r="D79" i="37"/>
  <c r="G79" i="37" s="1"/>
  <c r="B80" i="37"/>
  <c r="C80" i="37"/>
  <c r="D80" i="37"/>
  <c r="G80" i="37" s="1"/>
  <c r="B81" i="37"/>
  <c r="C81" i="37"/>
  <c r="D81" i="37"/>
  <c r="G81" i="37" s="1"/>
  <c r="B82" i="37"/>
  <c r="C82" i="37"/>
  <c r="D82" i="37"/>
  <c r="G82" i="37" s="1"/>
  <c r="B83" i="37"/>
  <c r="C83" i="37"/>
  <c r="D83" i="37"/>
  <c r="G83" i="37" s="1"/>
  <c r="B84" i="37"/>
  <c r="B85" i="37"/>
  <c r="C85" i="37"/>
  <c r="D85" i="37"/>
  <c r="B86" i="37"/>
  <c r="C86" i="37"/>
  <c r="D86" i="37"/>
  <c r="B87" i="37"/>
  <c r="G87" i="37" s="1"/>
  <c r="C87" i="37"/>
  <c r="D87" i="37"/>
  <c r="B88" i="37"/>
  <c r="G88" i="37" s="1"/>
  <c r="C88" i="37"/>
  <c r="D88" i="37"/>
  <c r="B89" i="37"/>
  <c r="C89" i="37"/>
  <c r="D89" i="37"/>
  <c r="B90" i="37"/>
  <c r="C90" i="37"/>
  <c r="D90" i="37"/>
  <c r="B91" i="37"/>
  <c r="B92" i="37"/>
  <c r="C92" i="37"/>
  <c r="D92" i="37"/>
  <c r="G92" i="37" s="1"/>
  <c r="B93" i="37"/>
  <c r="C93" i="37"/>
  <c r="D93" i="37"/>
  <c r="G93" i="37" s="1"/>
  <c r="B94" i="37"/>
  <c r="C94" i="37"/>
  <c r="D94" i="37"/>
  <c r="G94" i="37" s="1"/>
  <c r="B95" i="37"/>
  <c r="C95" i="37"/>
  <c r="D95" i="37"/>
  <c r="G95" i="37" s="1"/>
  <c r="B96" i="37"/>
  <c r="C96" i="37"/>
  <c r="D96" i="37"/>
  <c r="G96" i="37" s="1"/>
  <c r="B97" i="37"/>
  <c r="C97" i="37"/>
  <c r="D97" i="37"/>
  <c r="G97" i="37" s="1"/>
  <c r="B98" i="37"/>
  <c r="C98" i="37"/>
  <c r="D98" i="37"/>
  <c r="G98" i="37" s="1"/>
  <c r="B99" i="37"/>
  <c r="B100" i="37"/>
  <c r="C100" i="37"/>
  <c r="D100" i="37"/>
  <c r="B101" i="37"/>
  <c r="C101" i="37"/>
  <c r="D101" i="37"/>
  <c r="B102" i="37"/>
  <c r="G102" i="37" s="1"/>
  <c r="C102" i="37"/>
  <c r="D102" i="37"/>
  <c r="B103" i="37"/>
  <c r="G103" i="37" s="1"/>
  <c r="C103" i="37"/>
  <c r="D103" i="37"/>
  <c r="B104" i="37"/>
  <c r="C104" i="37"/>
  <c r="D104" i="37"/>
  <c r="B105" i="37"/>
  <c r="C105" i="37"/>
  <c r="D105" i="37"/>
  <c r="B106" i="37"/>
  <c r="B107" i="37"/>
  <c r="B108" i="37"/>
  <c r="C108" i="37"/>
  <c r="D108" i="37"/>
  <c r="B109" i="37"/>
  <c r="C109" i="37"/>
  <c r="D109" i="37"/>
  <c r="B110" i="37"/>
  <c r="G110" i="37" s="1"/>
  <c r="C110" i="37"/>
  <c r="D110" i="37"/>
  <c r="B111" i="37"/>
  <c r="G111" i="37" s="1"/>
  <c r="C111" i="37"/>
  <c r="D111" i="37"/>
  <c r="B112" i="37"/>
  <c r="B113" i="37"/>
  <c r="G113" i="37" s="1"/>
  <c r="C113" i="37"/>
  <c r="D113" i="37"/>
  <c r="B114" i="37"/>
  <c r="G114" i="37" s="1"/>
  <c r="C114" i="37"/>
  <c r="D114" i="37"/>
  <c r="B115" i="37"/>
  <c r="G115" i="37" s="1"/>
  <c r="C115" i="37"/>
  <c r="D115" i="37"/>
  <c r="B116" i="37"/>
  <c r="G116" i="37" s="1"/>
  <c r="C116" i="37"/>
  <c r="D116" i="37"/>
  <c r="B117" i="37"/>
  <c r="C117" i="37"/>
  <c r="D117" i="37"/>
  <c r="H117" i="37" s="1"/>
  <c r="B118" i="37"/>
  <c r="G118" i="37" s="1"/>
  <c r="C118" i="37"/>
  <c r="D118" i="37"/>
  <c r="B119" i="37"/>
  <c r="G119" i="37" s="1"/>
  <c r="C119" i="37"/>
  <c r="D119" i="37"/>
  <c r="B120" i="37"/>
  <c r="B121" i="37"/>
  <c r="G121" i="37" s="1"/>
  <c r="C121" i="37"/>
  <c r="D121" i="37"/>
  <c r="B122" i="37"/>
  <c r="G122" i="37" s="1"/>
  <c r="C122" i="37"/>
  <c r="D122" i="37"/>
  <c r="B123" i="37"/>
  <c r="C123" i="37"/>
  <c r="D123" i="37"/>
  <c r="B124" i="37"/>
  <c r="B125" i="37"/>
  <c r="B126" i="37"/>
  <c r="C126" i="37"/>
  <c r="H126" i="37" s="1"/>
  <c r="D126" i="37"/>
  <c r="B127" i="37"/>
  <c r="C127" i="37"/>
  <c r="D127" i="37"/>
  <c r="B128" i="37"/>
  <c r="B129" i="37"/>
  <c r="C129" i="37"/>
  <c r="D129" i="37"/>
  <c r="H129" i="37" s="1"/>
  <c r="B130" i="37"/>
  <c r="C130" i="37"/>
  <c r="G130" i="37" s="1"/>
  <c r="D130" i="37"/>
  <c r="B131" i="37"/>
  <c r="B132" i="37"/>
  <c r="B133" i="37"/>
  <c r="C133" i="37"/>
  <c r="D133" i="37"/>
  <c r="B134" i="37"/>
  <c r="C134" i="37"/>
  <c r="D134" i="37"/>
  <c r="G134" i="37"/>
  <c r="B135" i="37"/>
  <c r="C135" i="37"/>
  <c r="D135" i="37"/>
  <c r="G135" i="37"/>
  <c r="B136" i="37"/>
  <c r="C136" i="37"/>
  <c r="D136" i="37"/>
  <c r="G136" i="37"/>
  <c r="B137" i="37"/>
  <c r="B138" i="37"/>
  <c r="B139" i="37"/>
  <c r="C139" i="37"/>
  <c r="G139" i="37" s="1"/>
  <c r="D139" i="37"/>
  <c r="B140" i="37"/>
  <c r="C140" i="37"/>
  <c r="G140" i="37" s="1"/>
  <c r="D140" i="37"/>
  <c r="B141" i="37"/>
  <c r="C141" i="37"/>
  <c r="G141" i="37" s="1"/>
  <c r="D141" i="37"/>
  <c r="B142" i="37"/>
  <c r="C142" i="37"/>
  <c r="G142" i="37" s="1"/>
  <c r="D142" i="37"/>
  <c r="B143" i="37"/>
  <c r="C143" i="37"/>
  <c r="G143" i="37" s="1"/>
  <c r="D143" i="37"/>
  <c r="B144" i="37"/>
  <c r="C144" i="37"/>
  <c r="G144" i="37" s="1"/>
  <c r="D144" i="37"/>
  <c r="B145" i="37"/>
  <c r="C145" i="37"/>
  <c r="G145" i="37" s="1"/>
  <c r="D145" i="37"/>
  <c r="B146" i="37"/>
  <c r="C146" i="37"/>
  <c r="G146" i="37" s="1"/>
  <c r="D146" i="37"/>
  <c r="B147" i="37"/>
  <c r="C147" i="37"/>
  <c r="G147" i="37" s="1"/>
  <c r="D147" i="37"/>
  <c r="B148" i="37"/>
  <c r="C148" i="37"/>
  <c r="G148" i="37" s="1"/>
  <c r="D148" i="37"/>
  <c r="B149" i="37"/>
  <c r="B150" i="37"/>
  <c r="B151" i="37"/>
  <c r="B152" i="37"/>
  <c r="C152" i="37"/>
  <c r="D152" i="37"/>
  <c r="B153" i="37"/>
  <c r="G153" i="37" s="1"/>
  <c r="C153" i="37"/>
  <c r="D153" i="37"/>
  <c r="B154" i="37"/>
  <c r="C154" i="37"/>
  <c r="D154" i="37"/>
  <c r="B155" i="37"/>
  <c r="C155" i="37"/>
  <c r="D155" i="37"/>
  <c r="B156" i="37"/>
  <c r="C156" i="37"/>
  <c r="D156" i="37"/>
  <c r="B157" i="37"/>
  <c r="B158" i="37"/>
  <c r="C158" i="37"/>
  <c r="D158" i="37"/>
  <c r="G158" i="37" s="1"/>
  <c r="B159" i="37"/>
  <c r="C159" i="37"/>
  <c r="D159" i="37"/>
  <c r="B160" i="37"/>
  <c r="C160" i="37"/>
  <c r="D160" i="37"/>
  <c r="G160" i="37" s="1"/>
  <c r="B161" i="37"/>
  <c r="B162" i="37"/>
  <c r="B163" i="37"/>
  <c r="C163" i="37"/>
  <c r="D163" i="37"/>
  <c r="B164" i="37"/>
  <c r="C164" i="37"/>
  <c r="D164" i="37"/>
  <c r="H164" i="37" s="1"/>
  <c r="B165" i="37"/>
  <c r="C165" i="37"/>
  <c r="D165" i="37"/>
  <c r="B166" i="37"/>
  <c r="G166" i="37" s="1"/>
  <c r="C166" i="37"/>
  <c r="D166" i="37"/>
  <c r="B167" i="37"/>
  <c r="B168" i="37"/>
  <c r="G168" i="37" s="1"/>
  <c r="C168" i="37"/>
  <c r="D168" i="37"/>
  <c r="B169" i="37"/>
  <c r="C169" i="37"/>
  <c r="H169" i="37" s="1"/>
  <c r="D169" i="37"/>
  <c r="B170" i="37"/>
  <c r="C170" i="37"/>
  <c r="D170" i="37"/>
  <c r="H170" i="37" s="1"/>
  <c r="B171" i="37"/>
  <c r="C171" i="37"/>
  <c r="D171" i="37"/>
  <c r="B172" i="37"/>
  <c r="G172" i="37" s="1"/>
  <c r="C172" i="37"/>
  <c r="D172" i="37"/>
  <c r="B173" i="37"/>
  <c r="G173" i="37" s="1"/>
  <c r="C173" i="37"/>
  <c r="D173" i="37"/>
  <c r="B174" i="37"/>
  <c r="C174" i="37"/>
  <c r="D174" i="37"/>
  <c r="B175" i="37"/>
  <c r="B176" i="37"/>
  <c r="C176" i="37"/>
  <c r="D176" i="37"/>
  <c r="B177" i="37"/>
  <c r="C177" i="37"/>
  <c r="D177" i="37"/>
  <c r="B178" i="37"/>
  <c r="C178" i="37"/>
  <c r="D178" i="37"/>
  <c r="B179" i="37"/>
  <c r="C179" i="37"/>
  <c r="G179" i="37" s="1"/>
  <c r="D179" i="37"/>
  <c r="B180" i="37"/>
  <c r="C180" i="37"/>
  <c r="D180" i="37"/>
  <c r="B181" i="37"/>
  <c r="C181" i="37"/>
  <c r="D181" i="37"/>
  <c r="B182" i="37"/>
  <c r="C182" i="37"/>
  <c r="D182" i="37"/>
  <c r="B183" i="37"/>
  <c r="C183" i="37"/>
  <c r="G183" i="37" s="1"/>
  <c r="D183" i="37"/>
  <c r="B184" i="37"/>
  <c r="C184" i="37"/>
  <c r="D184" i="37"/>
  <c r="B185" i="37"/>
  <c r="C185" i="37"/>
  <c r="G185" i="37" s="1"/>
  <c r="D185" i="37"/>
  <c r="B186" i="37"/>
  <c r="B187" i="37"/>
  <c r="G187" i="37" s="1"/>
  <c r="C187" i="37"/>
  <c r="D187" i="37"/>
  <c r="B188" i="37"/>
  <c r="C188" i="37"/>
  <c r="D188" i="37"/>
  <c r="B189" i="37"/>
  <c r="C189" i="37"/>
  <c r="G189" i="37" s="1"/>
  <c r="D189" i="37"/>
  <c r="B190" i="37"/>
  <c r="C190" i="37"/>
  <c r="D190" i="37"/>
  <c r="H190" i="37" s="1"/>
  <c r="B191" i="37"/>
  <c r="C191" i="37"/>
  <c r="G191" i="37" s="1"/>
  <c r="D191" i="37"/>
  <c r="B192" i="37"/>
  <c r="C192" i="37"/>
  <c r="G192" i="37" s="1"/>
  <c r="D192" i="37"/>
  <c r="B193" i="37"/>
  <c r="C193" i="37"/>
  <c r="G193" i="37" s="1"/>
  <c r="D193" i="37"/>
  <c r="B194" i="37"/>
  <c r="B195" i="37"/>
  <c r="B196" i="37"/>
  <c r="C196" i="37"/>
  <c r="D196" i="37"/>
  <c r="G196" i="37"/>
  <c r="B197" i="37"/>
  <c r="C197" i="37"/>
  <c r="D197" i="37"/>
  <c r="G197" i="37"/>
  <c r="B198" i="37"/>
  <c r="C198" i="37"/>
  <c r="D198" i="37"/>
  <c r="G198" i="37"/>
  <c r="B199" i="37"/>
  <c r="C199" i="37"/>
  <c r="D199" i="37"/>
  <c r="G199" i="37"/>
  <c r="B200" i="37"/>
  <c r="B201" i="37"/>
  <c r="C201" i="37"/>
  <c r="D201" i="37"/>
  <c r="G201" i="37" s="1"/>
  <c r="B202" i="37"/>
  <c r="C202" i="37"/>
  <c r="D202" i="37"/>
  <c r="G202" i="37" s="1"/>
  <c r="B203" i="37"/>
  <c r="C203" i="37"/>
  <c r="D203" i="37"/>
  <c r="G203" i="37" s="1"/>
  <c r="B204" i="37"/>
  <c r="C204" i="37"/>
  <c r="D204" i="37"/>
  <c r="G204" i="37" s="1"/>
  <c r="B205" i="37"/>
  <c r="C205" i="37"/>
  <c r="D205" i="37"/>
  <c r="G205" i="37" s="1"/>
  <c r="B206" i="37"/>
  <c r="C206" i="37"/>
  <c r="D206" i="37"/>
  <c r="G206" i="37" s="1"/>
  <c r="B207" i="37"/>
  <c r="C207" i="37"/>
  <c r="D207" i="37"/>
  <c r="G207" i="37" s="1"/>
  <c r="B208" i="37"/>
  <c r="B209" i="37"/>
  <c r="C209" i="37"/>
  <c r="G209" i="37" s="1"/>
  <c r="D209" i="37"/>
  <c r="B210" i="37"/>
  <c r="C210" i="37"/>
  <c r="G210" i="37" s="1"/>
  <c r="D210" i="37"/>
  <c r="B211" i="37"/>
  <c r="C211" i="37"/>
  <c r="D211" i="37"/>
  <c r="H211" i="37" s="1"/>
  <c r="B212" i="37"/>
  <c r="C212" i="37"/>
  <c r="G212" i="37" s="1"/>
  <c r="D212" i="37"/>
  <c r="B213" i="37"/>
  <c r="B214" i="37"/>
  <c r="B215" i="37"/>
  <c r="C215" i="37"/>
  <c r="D215" i="37"/>
  <c r="G215" i="37"/>
  <c r="B216" i="37"/>
  <c r="C216" i="37"/>
  <c r="D216" i="37"/>
  <c r="G216" i="37"/>
  <c r="B217" i="37"/>
  <c r="B218" i="37"/>
  <c r="C218" i="37"/>
  <c r="D218" i="37"/>
  <c r="G218" i="37" s="1"/>
  <c r="B219" i="37"/>
  <c r="C219" i="37"/>
  <c r="D219" i="37"/>
  <c r="G219" i="37" s="1"/>
  <c r="B220" i="37"/>
  <c r="C220" i="37"/>
  <c r="D220" i="37"/>
  <c r="G220" i="37" s="1"/>
  <c r="B221" i="37"/>
  <c r="C221" i="37"/>
  <c r="D221" i="37"/>
  <c r="G221" i="37" s="1"/>
  <c r="B222" i="37"/>
  <c r="B223" i="37"/>
  <c r="B224" i="37"/>
  <c r="G224" i="37" s="1"/>
  <c r="C224" i="37"/>
  <c r="D224" i="37"/>
  <c r="B225" i="37"/>
  <c r="G225" i="37" s="1"/>
  <c r="C225" i="37"/>
  <c r="D225" i="37"/>
  <c r="B226" i="37"/>
  <c r="B227" i="37"/>
  <c r="C227" i="37"/>
  <c r="D227" i="37"/>
  <c r="G227" i="37"/>
  <c r="B228" i="37"/>
  <c r="C228" i="37"/>
  <c r="D228" i="37"/>
  <c r="G228" i="37"/>
  <c r="B229" i="37"/>
  <c r="B230" i="37"/>
  <c r="C230" i="37"/>
  <c r="D230" i="37"/>
  <c r="G230" i="37" s="1"/>
  <c r="B231" i="37"/>
  <c r="C231" i="37"/>
  <c r="D231" i="37"/>
  <c r="G231" i="37" s="1"/>
  <c r="B232" i="37"/>
  <c r="B233" i="37"/>
  <c r="C233" i="37"/>
  <c r="G233" i="37" s="1"/>
  <c r="D233" i="37"/>
  <c r="B234" i="37"/>
  <c r="C234" i="37"/>
  <c r="G234" i="37" s="1"/>
  <c r="D234" i="37"/>
  <c r="B235" i="37"/>
  <c r="B236" i="37"/>
  <c r="G236" i="37" s="1"/>
  <c r="C236" i="37"/>
  <c r="D236" i="37"/>
  <c r="B237" i="37"/>
  <c r="G237" i="37" s="1"/>
  <c r="C237" i="37"/>
  <c r="D237" i="37"/>
  <c r="B238" i="37"/>
  <c r="G238" i="37" s="1"/>
  <c r="C238" i="37"/>
  <c r="D238" i="37"/>
  <c r="B239" i="37"/>
  <c r="B240" i="37"/>
  <c r="C240" i="37"/>
  <c r="D240" i="37"/>
  <c r="G240" i="37"/>
  <c r="B241" i="37"/>
  <c r="C241" i="37"/>
  <c r="D241" i="37"/>
  <c r="G241" i="37"/>
  <c r="B242" i="37"/>
  <c r="B243" i="37"/>
  <c r="C243" i="37"/>
  <c r="D243" i="37"/>
  <c r="G243" i="37" s="1"/>
  <c r="B244" i="37"/>
  <c r="C244" i="37"/>
  <c r="D244" i="37"/>
  <c r="G244" i="37" s="1"/>
  <c r="B245" i="37"/>
  <c r="C245" i="37"/>
  <c r="D245" i="37"/>
  <c r="G245" i="37" s="1"/>
  <c r="B246" i="37"/>
  <c r="C246" i="37"/>
  <c r="D246" i="37"/>
  <c r="G246" i="37" s="1"/>
  <c r="B247" i="37"/>
  <c r="B248" i="37"/>
  <c r="B249" i="37"/>
  <c r="G249" i="37" s="1"/>
  <c r="C249" i="37"/>
  <c r="D249" i="37"/>
  <c r="B250" i="37"/>
  <c r="G250" i="37" s="1"/>
  <c r="C250" i="37"/>
  <c r="D250" i="37"/>
  <c r="B251" i="37"/>
  <c r="G251" i="37" s="1"/>
  <c r="C251" i="37"/>
  <c r="D251" i="37"/>
  <c r="B252" i="37"/>
  <c r="G252" i="37" s="1"/>
  <c r="C252" i="37"/>
  <c r="D252" i="37"/>
  <c r="B253" i="37"/>
  <c r="G253" i="37" s="1"/>
  <c r="C253" i="37"/>
  <c r="D253" i="37"/>
  <c r="B254" i="37"/>
  <c r="B255" i="37"/>
  <c r="C255" i="37"/>
  <c r="D255" i="37"/>
  <c r="G255" i="37"/>
  <c r="B256" i="37"/>
  <c r="C256" i="37"/>
  <c r="D256" i="37"/>
  <c r="G256" i="37"/>
  <c r="B257" i="37"/>
  <c r="C257" i="37"/>
  <c r="D257" i="37"/>
  <c r="G257" i="37"/>
  <c r="B258" i="37"/>
  <c r="B259" i="37"/>
  <c r="B260" i="37"/>
  <c r="C260" i="37"/>
  <c r="G260" i="37" s="1"/>
  <c r="D260" i="37"/>
  <c r="B261" i="37"/>
  <c r="C261" i="37"/>
  <c r="G261" i="37" s="1"/>
  <c r="D261" i="37"/>
  <c r="B262" i="37"/>
  <c r="C262" i="37"/>
  <c r="G262" i="37" s="1"/>
  <c r="D262" i="37"/>
  <c r="B263" i="37"/>
  <c r="B264" i="37"/>
  <c r="G264" i="37" s="1"/>
  <c r="C264" i="37"/>
  <c r="D264" i="37"/>
  <c r="B265" i="37"/>
  <c r="G265" i="37" s="1"/>
  <c r="C265" i="37"/>
  <c r="D265" i="37"/>
  <c r="B266" i="37"/>
  <c r="G266" i="37" s="1"/>
  <c r="C266" i="37"/>
  <c r="D266" i="37"/>
  <c r="B267" i="37"/>
  <c r="B268" i="37"/>
  <c r="C268" i="37"/>
  <c r="D268" i="37"/>
  <c r="G268" i="37"/>
  <c r="B269" i="37"/>
  <c r="C269" i="37"/>
  <c r="D269" i="37"/>
  <c r="G269" i="37"/>
  <c r="B270" i="37"/>
  <c r="C270" i="37"/>
  <c r="D270" i="37"/>
  <c r="G270" i="37"/>
  <c r="B271" i="37"/>
  <c r="C271" i="37"/>
  <c r="D271" i="37"/>
  <c r="G271" i="37"/>
  <c r="B272" i="37"/>
  <c r="C272" i="37"/>
  <c r="D272" i="37"/>
  <c r="G272" i="37"/>
  <c r="B273" i="37"/>
  <c r="B274" i="37"/>
  <c r="C274" i="37"/>
  <c r="D274" i="37"/>
  <c r="G274" i="37" s="1"/>
  <c r="B275" i="37"/>
  <c r="C275" i="37"/>
  <c r="D275" i="37"/>
  <c r="G275" i="37" s="1"/>
  <c r="B276" i="37"/>
  <c r="C276" i="37"/>
  <c r="D276" i="37"/>
  <c r="G276" i="37" s="1"/>
  <c r="B277" i="37"/>
  <c r="C277" i="37"/>
  <c r="D277" i="37"/>
  <c r="G277" i="37" s="1"/>
  <c r="B278" i="37"/>
  <c r="C278" i="37"/>
  <c r="D278" i="37"/>
  <c r="G278" i="37" s="1"/>
  <c r="B279" i="37"/>
  <c r="C279" i="37"/>
  <c r="D279" i="37"/>
  <c r="G279" i="37" s="1"/>
  <c r="B280" i="37"/>
  <c r="B281" i="37"/>
  <c r="B282" i="37"/>
  <c r="B283" i="37"/>
  <c r="B284" i="37"/>
  <c r="B285" i="37"/>
  <c r="C285" i="37"/>
  <c r="D285" i="37"/>
  <c r="B286" i="37"/>
  <c r="C286" i="37"/>
  <c r="G286" i="37" s="1"/>
  <c r="D286" i="37"/>
  <c r="B287" i="37"/>
  <c r="C287" i="37"/>
  <c r="G287" i="37" s="1"/>
  <c r="D287" i="37"/>
  <c r="B288" i="37"/>
  <c r="C288" i="37"/>
  <c r="G288" i="37" s="1"/>
  <c r="D288" i="37"/>
  <c r="B289" i="37"/>
  <c r="C289" i="37"/>
  <c r="G289" i="37" s="1"/>
  <c r="D289" i="37"/>
  <c r="B290" i="37"/>
  <c r="B291" i="37"/>
  <c r="B292" i="37"/>
  <c r="B293" i="37"/>
  <c r="C293" i="37"/>
  <c r="D293" i="37"/>
  <c r="G293" i="37" s="1"/>
  <c r="B294" i="37"/>
  <c r="C294" i="37"/>
  <c r="D294" i="37"/>
  <c r="G294" i="37" s="1"/>
  <c r="B295" i="37"/>
  <c r="C295" i="37"/>
  <c r="D295" i="37"/>
  <c r="G295" i="37" s="1"/>
  <c r="B296" i="37"/>
  <c r="B297" i="37"/>
  <c r="C297" i="37"/>
  <c r="G297" i="37" s="1"/>
  <c r="D297" i="37"/>
  <c r="B298" i="37"/>
  <c r="C298" i="37"/>
  <c r="G298" i="37" s="1"/>
  <c r="D298" i="37"/>
  <c r="B299" i="37"/>
  <c r="C299" i="37"/>
  <c r="G299" i="37" s="1"/>
  <c r="D299" i="37"/>
  <c r="B300" i="37"/>
  <c r="C300" i="37"/>
  <c r="G300" i="37" s="1"/>
  <c r="D300" i="37"/>
  <c r="B301" i="37"/>
  <c r="C301" i="37"/>
  <c r="G301" i="37" s="1"/>
  <c r="D301" i="37"/>
  <c r="B302" i="37"/>
  <c r="C302" i="37"/>
  <c r="G302" i="37" s="1"/>
  <c r="D302" i="37"/>
  <c r="B303" i="37"/>
  <c r="B304" i="37"/>
  <c r="B305" i="37"/>
  <c r="C305" i="37"/>
  <c r="D305" i="37"/>
  <c r="G305" i="37"/>
  <c r="B306" i="37"/>
  <c r="C306" i="37"/>
  <c r="D306" i="37"/>
  <c r="G306" i="37"/>
  <c r="B307" i="37"/>
  <c r="C307" i="37"/>
  <c r="D307" i="37"/>
  <c r="G307" i="37"/>
  <c r="B308" i="37"/>
  <c r="C308" i="37"/>
  <c r="D308" i="37"/>
  <c r="G308" i="37"/>
  <c r="B309" i="37"/>
  <c r="B310" i="37"/>
  <c r="C310" i="37"/>
  <c r="D310" i="37"/>
  <c r="B311" i="37"/>
  <c r="G311" i="37" s="1"/>
  <c r="C311" i="37"/>
  <c r="D311" i="37"/>
  <c r="B312" i="37"/>
  <c r="G312" i="37" s="1"/>
  <c r="C312" i="37"/>
  <c r="D312" i="37"/>
  <c r="B313" i="37"/>
  <c r="C313" i="37"/>
  <c r="D313" i="37"/>
  <c r="B314" i="37"/>
  <c r="C314" i="37"/>
  <c r="D314" i="37"/>
  <c r="B315" i="37"/>
  <c r="G315" i="37" s="1"/>
  <c r="C315" i="37"/>
  <c r="D315" i="37"/>
  <c r="B316" i="37"/>
  <c r="G316" i="37" s="1"/>
  <c r="C316" i="37"/>
  <c r="D316" i="37"/>
  <c r="B317" i="37"/>
  <c r="C317" i="37"/>
  <c r="D317" i="37"/>
  <c r="B318" i="37"/>
  <c r="B319" i="37"/>
  <c r="C319" i="37"/>
  <c r="G319" i="37" s="1"/>
  <c r="D319" i="37"/>
  <c r="B320" i="37"/>
  <c r="C320" i="37"/>
  <c r="G320" i="37" s="1"/>
  <c r="D320" i="37"/>
  <c r="B321" i="37"/>
  <c r="C321" i="37"/>
  <c r="G321" i="37" s="1"/>
  <c r="D321" i="37"/>
  <c r="B322" i="37"/>
  <c r="C322" i="37"/>
  <c r="G322" i="37" s="1"/>
  <c r="D322" i="37"/>
  <c r="B323" i="37"/>
  <c r="B324" i="37"/>
  <c r="G324" i="37" s="1"/>
  <c r="C324" i="37"/>
  <c r="D324" i="37"/>
  <c r="B325" i="37"/>
  <c r="C325" i="37"/>
  <c r="D325" i="37"/>
  <c r="B326" i="37"/>
  <c r="C326" i="37"/>
  <c r="D326" i="37"/>
  <c r="B327" i="37"/>
  <c r="G327" i="37" s="1"/>
  <c r="C327" i="37"/>
  <c r="D327" i="37"/>
  <c r="B328" i="37"/>
  <c r="B329" i="37"/>
  <c r="C329" i="37"/>
  <c r="D329" i="37"/>
  <c r="G329" i="37"/>
  <c r="B330" i="37"/>
  <c r="C330" i="37"/>
  <c r="D330" i="37"/>
  <c r="G330" i="37"/>
  <c r="B331" i="37"/>
  <c r="B332" i="37"/>
  <c r="C332" i="37"/>
  <c r="D332" i="37"/>
  <c r="B333" i="37"/>
  <c r="G333" i="37" s="1"/>
  <c r="C333" i="37"/>
  <c r="D333" i="37"/>
  <c r="B334" i="37"/>
  <c r="G334" i="37" s="1"/>
  <c r="C334" i="37"/>
  <c r="D334" i="37"/>
  <c r="B335" i="37"/>
  <c r="C335" i="37"/>
  <c r="D335" i="37"/>
  <c r="B336" i="37"/>
  <c r="B337" i="37"/>
  <c r="B338" i="37"/>
  <c r="C338" i="37"/>
  <c r="D338" i="37"/>
  <c r="B339" i="37"/>
  <c r="C339" i="37"/>
  <c r="D339" i="37"/>
  <c r="B340" i="37"/>
  <c r="B341" i="37"/>
  <c r="C341" i="37"/>
  <c r="D341" i="37"/>
  <c r="B342" i="37"/>
  <c r="B343" i="37"/>
  <c r="B344" i="37"/>
  <c r="B345" i="37"/>
  <c r="C345" i="37"/>
  <c r="D345" i="37"/>
  <c r="B346" i="37"/>
  <c r="C346" i="37"/>
  <c r="D346" i="37"/>
  <c r="B347" i="37"/>
  <c r="C347" i="37"/>
  <c r="D347" i="37"/>
  <c r="B348" i="37"/>
  <c r="B349" i="37"/>
  <c r="C349" i="37"/>
  <c r="D349" i="37"/>
  <c r="B350" i="37"/>
  <c r="C350" i="37"/>
  <c r="D350" i="37"/>
  <c r="G350" i="37" s="1"/>
  <c r="B351" i="37"/>
  <c r="C351" i="37"/>
  <c r="D351" i="37"/>
  <c r="B352" i="37"/>
  <c r="C352" i="37"/>
  <c r="D352" i="37"/>
  <c r="B353" i="37"/>
  <c r="C353" i="37"/>
  <c r="D353" i="37"/>
  <c r="B354" i="37"/>
  <c r="C354" i="37"/>
  <c r="D354" i="37"/>
  <c r="G354" i="37" s="1"/>
  <c r="B355" i="37"/>
  <c r="B356" i="37"/>
  <c r="B357" i="37"/>
  <c r="C357" i="37"/>
  <c r="D357" i="37"/>
  <c r="G357" i="37" s="1"/>
  <c r="B358" i="37"/>
  <c r="C358" i="37"/>
  <c r="D358" i="37"/>
  <c r="G358" i="37" s="1"/>
  <c r="B359" i="37"/>
  <c r="C359" i="37"/>
  <c r="D359" i="37"/>
  <c r="B360" i="37"/>
  <c r="C360" i="37"/>
  <c r="D360" i="37"/>
  <c r="B361" i="37"/>
  <c r="B362" i="37"/>
  <c r="C362" i="37"/>
  <c r="D362" i="37"/>
  <c r="B363" i="37"/>
  <c r="C363" i="37"/>
  <c r="D363" i="37"/>
  <c r="G363" i="37" s="1"/>
  <c r="B364" i="37"/>
  <c r="C364" i="37"/>
  <c r="D364" i="37"/>
  <c r="G364" i="37" s="1"/>
  <c r="B365" i="37"/>
  <c r="C365" i="37"/>
  <c r="D365" i="37"/>
  <c r="B366" i="37"/>
  <c r="C366" i="37"/>
  <c r="D366" i="37"/>
  <c r="B367" i="37"/>
  <c r="C367" i="37"/>
  <c r="D367" i="37"/>
  <c r="G367" i="37" s="1"/>
  <c r="B368" i="37"/>
  <c r="C368" i="37"/>
  <c r="D368" i="37"/>
  <c r="G368" i="37" s="1"/>
  <c r="B369" i="37"/>
  <c r="C369" i="37"/>
  <c r="D369" i="37"/>
  <c r="B370" i="37"/>
  <c r="B371" i="37"/>
  <c r="C371" i="37"/>
  <c r="D371" i="37"/>
  <c r="B372" i="37"/>
  <c r="C372" i="37"/>
  <c r="D372" i="37"/>
  <c r="B373" i="37"/>
  <c r="C373" i="37"/>
  <c r="D373" i="37"/>
  <c r="G373" i="37" s="1"/>
  <c r="B374" i="37"/>
  <c r="C374" i="37"/>
  <c r="D374" i="37"/>
  <c r="G374" i="37" s="1"/>
  <c r="B375" i="37"/>
  <c r="B376" i="37"/>
  <c r="C376" i="37"/>
  <c r="D376" i="37"/>
  <c r="B377" i="37"/>
  <c r="C377" i="37"/>
  <c r="D377" i="37"/>
  <c r="G377" i="37" s="1"/>
  <c r="B378" i="37"/>
  <c r="C378" i="37"/>
  <c r="D378" i="37"/>
  <c r="B379" i="37"/>
  <c r="C379" i="37"/>
  <c r="D379" i="37"/>
  <c r="B380" i="37"/>
  <c r="B381" i="37"/>
  <c r="C381" i="37"/>
  <c r="D381" i="37"/>
  <c r="B382" i="37"/>
  <c r="C382" i="37"/>
  <c r="D382" i="37"/>
  <c r="B383" i="37"/>
  <c r="B384" i="37"/>
  <c r="C384" i="37"/>
  <c r="D384" i="37"/>
  <c r="B385" i="37"/>
  <c r="C385" i="37"/>
  <c r="D385" i="37"/>
  <c r="G385" i="37" s="1"/>
  <c r="B386" i="37"/>
  <c r="C386" i="37"/>
  <c r="D386" i="37"/>
  <c r="B387" i="37"/>
  <c r="C387" i="37"/>
  <c r="D387" i="37"/>
  <c r="B388" i="37"/>
  <c r="B389" i="37"/>
  <c r="B390" i="37"/>
  <c r="C390" i="37"/>
  <c r="D390" i="37"/>
  <c r="B391" i="37"/>
  <c r="C391" i="37"/>
  <c r="D391" i="37"/>
  <c r="B392" i="37"/>
  <c r="B393" i="37"/>
  <c r="C393" i="37"/>
  <c r="D393" i="37"/>
  <c r="B394" i="37"/>
  <c r="B395" i="37"/>
  <c r="G395" i="37" s="1"/>
  <c r="C395" i="37"/>
  <c r="D395" i="37"/>
  <c r="B396" i="37"/>
  <c r="G396" i="37" s="1"/>
  <c r="C396" i="37"/>
  <c r="D396" i="37"/>
  <c r="B397" i="37"/>
  <c r="G397" i="37" s="1"/>
  <c r="C397" i="37"/>
  <c r="D397" i="37"/>
  <c r="B398" i="37"/>
  <c r="G398" i="37" s="1"/>
  <c r="C398" i="37"/>
  <c r="D398" i="37"/>
  <c r="B399" i="37"/>
  <c r="B400" i="37"/>
  <c r="B401" i="37"/>
  <c r="C401" i="37"/>
  <c r="D401" i="37"/>
  <c r="B402" i="37"/>
  <c r="C402" i="37"/>
  <c r="D402" i="37"/>
  <c r="B403" i="37"/>
  <c r="G403" i="37" s="1"/>
  <c r="C403" i="37"/>
  <c r="D403" i="37"/>
  <c r="B404" i="37"/>
  <c r="B405" i="37"/>
  <c r="B406" i="37"/>
  <c r="B407" i="37"/>
  <c r="B408" i="37"/>
  <c r="B409" i="37"/>
  <c r="B410" i="37"/>
  <c r="B411" i="37"/>
  <c r="B412" i="37"/>
  <c r="B413" i="37"/>
  <c r="B414" i="37"/>
  <c r="G414" i="37" s="1"/>
  <c r="C414" i="37"/>
  <c r="D414" i="37"/>
  <c r="B415" i="37"/>
  <c r="G415" i="37" s="1"/>
  <c r="C415" i="37"/>
  <c r="D415" i="37"/>
  <c r="B416" i="37"/>
  <c r="G416" i="37" s="1"/>
  <c r="C416" i="37"/>
  <c r="D416" i="37"/>
  <c r="B417" i="37"/>
  <c r="G417" i="37" s="1"/>
  <c r="C417" i="37"/>
  <c r="D417" i="37"/>
  <c r="B418" i="37"/>
  <c r="B419" i="37"/>
  <c r="C419" i="37"/>
  <c r="D419" i="37"/>
  <c r="B420" i="37"/>
  <c r="C420" i="37"/>
  <c r="D420" i="37"/>
  <c r="B421" i="37"/>
  <c r="B422" i="37"/>
  <c r="G422" i="37" s="1"/>
  <c r="C422" i="37"/>
  <c r="D422" i="37"/>
  <c r="B423" i="37"/>
  <c r="G423" i="37" s="1"/>
  <c r="C423" i="37"/>
  <c r="D423" i="37"/>
  <c r="B424" i="37"/>
  <c r="G424" i="37" s="1"/>
  <c r="C424" i="37"/>
  <c r="D424" i="37"/>
  <c r="B425" i="37"/>
  <c r="G425" i="37" s="1"/>
  <c r="C425" i="37"/>
  <c r="D425" i="37"/>
  <c r="B426" i="37"/>
  <c r="B427" i="37"/>
  <c r="C427" i="37"/>
  <c r="D427" i="37"/>
  <c r="G427" i="37"/>
  <c r="B428" i="37"/>
  <c r="C428" i="37"/>
  <c r="D428" i="37"/>
  <c r="G428" i="37"/>
  <c r="B429" i="37"/>
  <c r="C429" i="37"/>
  <c r="D429" i="37"/>
  <c r="G429" i="37"/>
  <c r="B430" i="37"/>
  <c r="C430" i="37"/>
  <c r="D430" i="37"/>
  <c r="G430" i="37"/>
  <c r="B431" i="37"/>
  <c r="C431" i="37"/>
  <c r="D431" i="37"/>
  <c r="G431" i="37"/>
  <c r="B432" i="37"/>
  <c r="C432" i="37"/>
  <c r="D432" i="37"/>
  <c r="G432" i="37"/>
  <c r="B433" i="37"/>
  <c r="B434" i="37"/>
  <c r="G434" i="37" s="1"/>
  <c r="C434" i="37"/>
  <c r="D434" i="37"/>
  <c r="B435" i="37"/>
  <c r="C435" i="37"/>
  <c r="D435" i="37"/>
  <c r="B436" i="37"/>
  <c r="C436" i="37"/>
  <c r="D436" i="37"/>
  <c r="B437" i="37"/>
  <c r="G437" i="37" s="1"/>
  <c r="C437" i="37"/>
  <c r="D437" i="37"/>
  <c r="B438" i="37"/>
  <c r="B439" i="37"/>
  <c r="C439" i="37"/>
  <c r="D439" i="37"/>
  <c r="B440" i="37"/>
  <c r="C440" i="37"/>
  <c r="D440" i="37"/>
  <c r="G440" i="37" s="1"/>
  <c r="B441" i="37"/>
  <c r="C441" i="37"/>
  <c r="D441" i="37"/>
  <c r="B442" i="37"/>
  <c r="C442" i="37"/>
  <c r="D442" i="37"/>
  <c r="B443" i="37"/>
  <c r="C443" i="37"/>
  <c r="D443" i="37"/>
  <c r="B444" i="37"/>
  <c r="C444" i="37"/>
  <c r="D444" i="37"/>
  <c r="G444" i="37" s="1"/>
  <c r="B445" i="37"/>
  <c r="C445" i="37"/>
  <c r="D445" i="37"/>
  <c r="B446" i="37"/>
  <c r="B447" i="37"/>
  <c r="C447" i="37"/>
  <c r="D447" i="37"/>
  <c r="G447" i="37"/>
  <c r="B448" i="37"/>
  <c r="C448" i="37"/>
  <c r="D448" i="37"/>
  <c r="G448" i="37"/>
  <c r="B449" i="37"/>
  <c r="C449" i="37"/>
  <c r="D449" i="37"/>
  <c r="G449" i="37"/>
  <c r="B450" i="37"/>
  <c r="B451" i="37"/>
  <c r="B452" i="37"/>
  <c r="C452" i="37"/>
  <c r="G452" i="37" s="1"/>
  <c r="D452" i="37"/>
  <c r="B453" i="37"/>
  <c r="C453" i="37"/>
  <c r="G453" i="37" s="1"/>
  <c r="D453" i="37"/>
  <c r="B454" i="37"/>
  <c r="B455" i="37"/>
  <c r="C455" i="37"/>
  <c r="D455" i="37"/>
  <c r="B456" i="37"/>
  <c r="C456" i="37"/>
  <c r="D456" i="37"/>
  <c r="B457" i="37"/>
  <c r="B458" i="37"/>
  <c r="C458" i="37"/>
  <c r="G458" i="37" s="1"/>
  <c r="D458" i="37"/>
  <c r="B459" i="37"/>
  <c r="C459" i="37"/>
  <c r="G459" i="37" s="1"/>
  <c r="D459" i="37"/>
  <c r="B460" i="37"/>
  <c r="B461" i="37"/>
  <c r="G461" i="37" s="1"/>
  <c r="C461" i="37"/>
  <c r="D461" i="37"/>
  <c r="B462" i="37"/>
  <c r="G462" i="37" s="1"/>
  <c r="C462" i="37"/>
  <c r="D462" i="37"/>
  <c r="B463" i="37"/>
  <c r="B464" i="37"/>
  <c r="B465" i="37"/>
  <c r="C465" i="37"/>
  <c r="D465" i="37"/>
  <c r="G465" i="37" s="1"/>
  <c r="B466" i="37"/>
  <c r="C466" i="37"/>
  <c r="D466" i="37"/>
  <c r="B467" i="37"/>
  <c r="C467" i="37"/>
  <c r="D467" i="37"/>
  <c r="B468" i="37"/>
  <c r="C468" i="37"/>
  <c r="D468" i="37"/>
  <c r="B469" i="37"/>
  <c r="B470" i="37"/>
  <c r="C470" i="37"/>
  <c r="G470" i="37" s="1"/>
  <c r="D470" i="37"/>
  <c r="B471" i="37"/>
  <c r="C471" i="37"/>
  <c r="G471" i="37" s="1"/>
  <c r="D471" i="37"/>
  <c r="B472" i="37"/>
  <c r="B473" i="37"/>
  <c r="G473" i="37" s="1"/>
  <c r="C473" i="37"/>
  <c r="D473" i="37"/>
  <c r="B474" i="37"/>
  <c r="G474" i="37" s="1"/>
  <c r="C474" i="37"/>
  <c r="D474" i="37"/>
  <c r="B475" i="37"/>
  <c r="B476" i="37"/>
  <c r="B477" i="37"/>
  <c r="C477" i="37"/>
  <c r="D477" i="37"/>
  <c r="G477" i="37" s="1"/>
  <c r="B478" i="37"/>
  <c r="C478" i="37"/>
  <c r="D478" i="37"/>
  <c r="B479" i="37"/>
  <c r="C479" i="37"/>
  <c r="D479" i="37"/>
  <c r="B480" i="37"/>
  <c r="C480" i="37"/>
  <c r="D480" i="37"/>
  <c r="B481" i="37"/>
  <c r="B482" i="37"/>
  <c r="C482" i="37"/>
  <c r="G482" i="37" s="1"/>
  <c r="D482" i="37"/>
  <c r="B483" i="37"/>
  <c r="C483" i="37"/>
  <c r="G483" i="37" s="1"/>
  <c r="D483" i="37"/>
  <c r="B484" i="37"/>
  <c r="C484" i="37"/>
  <c r="G484" i="37" s="1"/>
  <c r="D484" i="37"/>
  <c r="B485" i="37"/>
  <c r="C485" i="37"/>
  <c r="G485" i="37" s="1"/>
  <c r="D485" i="37"/>
  <c r="B486" i="37"/>
  <c r="B487" i="37"/>
  <c r="G487" i="37" s="1"/>
  <c r="C487" i="37"/>
  <c r="D487" i="37"/>
  <c r="B488" i="37"/>
  <c r="G488" i="37" s="1"/>
  <c r="C488" i="37"/>
  <c r="D488" i="37"/>
  <c r="B489" i="37"/>
  <c r="G489" i="37" s="1"/>
  <c r="C489" i="37"/>
  <c r="D489" i="37"/>
  <c r="B490" i="37"/>
  <c r="G490" i="37" s="1"/>
  <c r="C490" i="37"/>
  <c r="D490" i="37"/>
  <c r="B491" i="37"/>
  <c r="G491" i="37" s="1"/>
  <c r="C491" i="37"/>
  <c r="D491" i="37"/>
  <c r="B492" i="37"/>
  <c r="G492" i="37" s="1"/>
  <c r="C492" i="37"/>
  <c r="D492" i="37"/>
  <c r="B493" i="37"/>
  <c r="B494" i="37"/>
  <c r="C494" i="37"/>
  <c r="D494" i="37"/>
  <c r="G494" i="37"/>
  <c r="B495" i="37"/>
  <c r="C495" i="37"/>
  <c r="D495" i="37"/>
  <c r="G495" i="37"/>
  <c r="B496" i="37"/>
  <c r="C496" i="37"/>
  <c r="D496" i="37"/>
  <c r="G496" i="37"/>
  <c r="B497" i="37"/>
  <c r="C497" i="37"/>
  <c r="D497" i="37"/>
  <c r="G497" i="37"/>
  <c r="B498" i="37"/>
  <c r="B499" i="37"/>
  <c r="C499" i="37"/>
  <c r="D499" i="37"/>
  <c r="G499" i="37" s="1"/>
  <c r="B500" i="37"/>
  <c r="C500" i="37"/>
  <c r="D500" i="37"/>
  <c r="B501" i="37"/>
  <c r="C501" i="37"/>
  <c r="D501" i="37"/>
  <c r="B502" i="37"/>
  <c r="C502" i="37"/>
  <c r="D502" i="37"/>
  <c r="B503" i="37"/>
  <c r="C503" i="37"/>
  <c r="D503" i="37"/>
  <c r="G503" i="37" s="1"/>
  <c r="B504" i="37"/>
  <c r="C504" i="37"/>
  <c r="D504" i="37"/>
  <c r="B505" i="37"/>
  <c r="C505" i="37"/>
  <c r="D505" i="37"/>
  <c r="B506" i="37"/>
  <c r="B507" i="37"/>
  <c r="B508" i="37"/>
  <c r="C508" i="37"/>
  <c r="D508" i="37"/>
  <c r="G508" i="37"/>
  <c r="B509" i="37"/>
  <c r="C509" i="37"/>
  <c r="D509" i="37"/>
  <c r="G509" i="37"/>
  <c r="B510" i="37"/>
  <c r="B511" i="37"/>
  <c r="C511" i="37"/>
  <c r="D511" i="37"/>
  <c r="B512" i="37"/>
  <c r="C512" i="37"/>
  <c r="D512" i="37"/>
  <c r="B513" i="37"/>
  <c r="B514" i="37"/>
  <c r="C514" i="37"/>
  <c r="D514" i="37"/>
  <c r="B515" i="37"/>
  <c r="C515" i="37"/>
  <c r="D515" i="37"/>
  <c r="G515" i="37" s="1"/>
  <c r="B516" i="37"/>
  <c r="B517" i="37"/>
  <c r="G517" i="37" s="1"/>
  <c r="C517" i="37"/>
  <c r="D517" i="37"/>
  <c r="B518" i="37"/>
  <c r="G518" i="37" s="1"/>
  <c r="C518" i="37"/>
  <c r="D518" i="37"/>
  <c r="B519" i="37"/>
  <c r="B520" i="37"/>
  <c r="B521" i="37"/>
  <c r="B522" i="37"/>
  <c r="C522" i="37"/>
  <c r="D522" i="37"/>
  <c r="B523" i="37"/>
  <c r="C523" i="37"/>
  <c r="D523" i="37"/>
  <c r="B524" i="37"/>
  <c r="C524" i="37"/>
  <c r="D524" i="37"/>
  <c r="B525" i="37"/>
  <c r="C525" i="37"/>
  <c r="D525" i="37"/>
  <c r="G525" i="37" s="1"/>
  <c r="B526" i="37"/>
  <c r="B527" i="37"/>
  <c r="C527" i="37"/>
  <c r="D527" i="37"/>
  <c r="B528" i="37"/>
  <c r="C528" i="37"/>
  <c r="D528" i="37"/>
  <c r="B529" i="37"/>
  <c r="B530" i="37"/>
  <c r="C530" i="37"/>
  <c r="G530" i="37" s="1"/>
  <c r="D530" i="37"/>
  <c r="B531" i="37"/>
  <c r="C531" i="37"/>
  <c r="G531" i="37" s="1"/>
  <c r="D531" i="37"/>
  <c r="B532" i="37"/>
  <c r="C532" i="37"/>
  <c r="G532" i="37" s="1"/>
  <c r="D532" i="37"/>
  <c r="B533" i="37"/>
  <c r="C533" i="37"/>
  <c r="G533" i="37" s="1"/>
  <c r="D533" i="37"/>
  <c r="B534" i="37"/>
  <c r="B535" i="37"/>
  <c r="G535" i="37" s="1"/>
  <c r="C535" i="37"/>
  <c r="D535" i="37"/>
  <c r="B536" i="37"/>
  <c r="G536" i="37" s="1"/>
  <c r="C536" i="37"/>
  <c r="D536" i="37"/>
  <c r="B537" i="37"/>
  <c r="G537" i="37" s="1"/>
  <c r="C537" i="37"/>
  <c r="D537" i="37"/>
  <c r="B538" i="37"/>
  <c r="G538" i="37" s="1"/>
  <c r="C538" i="37"/>
  <c r="D538" i="37"/>
  <c r="B539" i="37"/>
  <c r="G539" i="37" s="1"/>
  <c r="C539" i="37"/>
  <c r="D539" i="37"/>
  <c r="B540" i="37"/>
  <c r="G540" i="37" s="1"/>
  <c r="C540" i="37"/>
  <c r="D540" i="37"/>
  <c r="B541" i="37"/>
  <c r="B542" i="37"/>
  <c r="C542" i="37"/>
  <c r="D542" i="37"/>
  <c r="B543" i="37"/>
  <c r="C543" i="37"/>
  <c r="D543" i="37"/>
  <c r="B544" i="37"/>
  <c r="C544" i="37"/>
  <c r="D544" i="37"/>
  <c r="B545" i="37"/>
  <c r="C545" i="37"/>
  <c r="D545" i="37"/>
  <c r="G545" i="37" s="1"/>
  <c r="B546" i="37"/>
  <c r="B547" i="37"/>
  <c r="C547" i="37"/>
  <c r="D547" i="37"/>
  <c r="B548" i="37"/>
  <c r="C548" i="37"/>
  <c r="D548" i="37"/>
  <c r="B549" i="37"/>
  <c r="G549" i="37" s="1"/>
  <c r="C549" i="37"/>
  <c r="D549" i="37"/>
  <c r="B550" i="37"/>
  <c r="G550" i="37" s="1"/>
  <c r="C550" i="37"/>
  <c r="D550" i="37"/>
  <c r="B551" i="37"/>
  <c r="C551" i="37"/>
  <c r="D551" i="37"/>
  <c r="B552" i="37"/>
  <c r="C552" i="37"/>
  <c r="D552" i="37"/>
  <c r="B553" i="37"/>
  <c r="G553" i="37" s="1"/>
  <c r="C553" i="37"/>
  <c r="D553" i="37"/>
  <c r="B554" i="37"/>
  <c r="B555" i="37"/>
  <c r="C555" i="37"/>
  <c r="G555" i="37" s="1"/>
  <c r="D555" i="37"/>
  <c r="B556" i="37"/>
  <c r="C556" i="37"/>
  <c r="G556" i="37" s="1"/>
  <c r="D556" i="37"/>
  <c r="B557" i="37"/>
  <c r="C557" i="37"/>
  <c r="G557" i="37" s="1"/>
  <c r="D557" i="37"/>
  <c r="B558" i="37"/>
  <c r="B559" i="37"/>
  <c r="B560" i="37"/>
  <c r="C560" i="37"/>
  <c r="D560" i="37"/>
  <c r="B561" i="37"/>
  <c r="C561" i="37"/>
  <c r="D561" i="37"/>
  <c r="B562" i="37"/>
  <c r="B563" i="37"/>
  <c r="G563" i="37" s="1"/>
  <c r="C563" i="37"/>
  <c r="D563" i="37"/>
  <c r="B564" i="37"/>
  <c r="G564" i="37" s="1"/>
  <c r="C564" i="37"/>
  <c r="D564" i="37"/>
  <c r="B565" i="37"/>
  <c r="B566" i="37"/>
  <c r="C566" i="37"/>
  <c r="D566" i="37"/>
  <c r="G566" i="37"/>
  <c r="B567" i="37"/>
  <c r="C567" i="37"/>
  <c r="D567" i="37"/>
  <c r="G567" i="37"/>
  <c r="B568" i="37"/>
  <c r="B569" i="37"/>
  <c r="C569" i="37"/>
  <c r="D569" i="37"/>
  <c r="B570" i="37"/>
  <c r="C570" i="37"/>
  <c r="D570" i="37"/>
  <c r="B571" i="37"/>
  <c r="B572" i="37"/>
  <c r="B573" i="37"/>
  <c r="G573" i="37" s="1"/>
  <c r="C573" i="37"/>
  <c r="D573" i="37"/>
  <c r="B574" i="37"/>
  <c r="G574" i="37" s="1"/>
  <c r="C574" i="37"/>
  <c r="D574" i="37"/>
  <c r="B575" i="37"/>
  <c r="G575" i="37" s="1"/>
  <c r="C575" i="37"/>
  <c r="D575" i="37"/>
  <c r="B576" i="37"/>
  <c r="B577" i="37"/>
  <c r="C577" i="37"/>
  <c r="D577" i="37"/>
  <c r="G577" i="37"/>
  <c r="B578" i="37"/>
  <c r="B579" i="37"/>
  <c r="C579" i="37"/>
  <c r="D579" i="37"/>
  <c r="B580" i="37"/>
  <c r="G580" i="37" s="1"/>
  <c r="C580" i="37"/>
  <c r="D580" i="37"/>
  <c r="B581" i="37"/>
  <c r="B582" i="37"/>
  <c r="C582" i="37"/>
  <c r="D582" i="37"/>
  <c r="B583" i="37"/>
  <c r="C583" i="37"/>
  <c r="D583" i="37"/>
  <c r="G583" i="37" s="1"/>
  <c r="B584" i="37"/>
  <c r="B585" i="37"/>
  <c r="B586" i="37"/>
  <c r="C586" i="37"/>
  <c r="G586" i="37" s="1"/>
  <c r="D586" i="37"/>
  <c r="B587" i="37"/>
  <c r="C587" i="37"/>
  <c r="G587" i="37" s="1"/>
  <c r="D587" i="37"/>
  <c r="B588" i="37"/>
  <c r="C588" i="37"/>
  <c r="G588" i="37" s="1"/>
  <c r="D588" i="37"/>
  <c r="B589" i="37"/>
  <c r="C589" i="37"/>
  <c r="G589" i="37" s="1"/>
  <c r="D589" i="37"/>
  <c r="B590" i="37"/>
  <c r="B591" i="37"/>
  <c r="G591" i="37" s="1"/>
  <c r="C591" i="37"/>
  <c r="D591" i="37"/>
  <c r="B592" i="37"/>
  <c r="G592" i="37" s="1"/>
  <c r="C592" i="37"/>
  <c r="D592" i="37"/>
  <c r="B593" i="37"/>
  <c r="G593" i="37" s="1"/>
  <c r="C593" i="37"/>
  <c r="D593" i="37"/>
  <c r="B594" i="37"/>
  <c r="B595" i="37"/>
  <c r="C595" i="37"/>
  <c r="D595" i="37"/>
  <c r="B596" i="37"/>
  <c r="B597" i="37"/>
  <c r="C597" i="37"/>
  <c r="D597" i="37"/>
  <c r="G597" i="37"/>
  <c r="B598" i="37"/>
  <c r="C598" i="37"/>
  <c r="D598" i="37"/>
  <c r="G598" i="37"/>
  <c r="B599" i="37"/>
  <c r="C599" i="37"/>
  <c r="D599" i="37"/>
  <c r="G599" i="37"/>
  <c r="B600" i="37"/>
  <c r="C600" i="37"/>
  <c r="D600" i="37"/>
  <c r="G600" i="37"/>
  <c r="B601" i="37"/>
  <c r="C601" i="37"/>
  <c r="D601" i="37"/>
  <c r="G601" i="37"/>
  <c r="B602" i="37"/>
  <c r="C602" i="37"/>
  <c r="D602" i="37"/>
  <c r="G602" i="37"/>
  <c r="B603" i="37"/>
  <c r="B604" i="37"/>
  <c r="G604" i="37" s="1"/>
  <c r="C604" i="37"/>
  <c r="D604" i="37"/>
  <c r="B605" i="37"/>
  <c r="G605" i="37" s="1"/>
  <c r="C605" i="37"/>
  <c r="D605" i="37"/>
  <c r="B606" i="37"/>
  <c r="C606" i="37"/>
  <c r="D606" i="37"/>
  <c r="B607" i="37"/>
  <c r="C607" i="37"/>
  <c r="D607" i="37"/>
  <c r="B608" i="37"/>
  <c r="B609" i="37"/>
  <c r="C609" i="37"/>
  <c r="G609" i="37" s="1"/>
  <c r="D609" i="37"/>
  <c r="B610" i="37"/>
  <c r="C610" i="37"/>
  <c r="G610" i="37" s="1"/>
  <c r="D610" i="37"/>
  <c r="B611" i="37"/>
  <c r="C611" i="37"/>
  <c r="G611" i="37" s="1"/>
  <c r="D611" i="37"/>
  <c r="B612" i="37"/>
  <c r="C612" i="37"/>
  <c r="G612" i="37" s="1"/>
  <c r="D612" i="37"/>
  <c r="B613" i="37"/>
  <c r="C613" i="37"/>
  <c r="G613" i="37" s="1"/>
  <c r="D613" i="37"/>
  <c r="B614" i="37"/>
  <c r="C614" i="37"/>
  <c r="G614" i="37" s="1"/>
  <c r="D614" i="37"/>
  <c r="B615" i="37"/>
  <c r="C615" i="37"/>
  <c r="G615" i="37" s="1"/>
  <c r="D615" i="37"/>
  <c r="B616" i="37"/>
  <c r="B617" i="37"/>
  <c r="B618" i="37"/>
  <c r="C618" i="37"/>
  <c r="D618" i="37"/>
  <c r="G618" i="37"/>
  <c r="B619" i="37"/>
  <c r="C619" i="37"/>
  <c r="D619" i="37"/>
  <c r="G619" i="37"/>
  <c r="B620" i="37"/>
  <c r="B621" i="37"/>
  <c r="C621" i="37"/>
  <c r="D621" i="37"/>
  <c r="B622" i="37"/>
  <c r="G622" i="37" s="1"/>
  <c r="C622" i="37"/>
  <c r="D622" i="37"/>
  <c r="B623" i="37"/>
  <c r="B624" i="37"/>
  <c r="C624" i="37"/>
  <c r="G624" i="37" s="1"/>
  <c r="D624" i="37"/>
  <c r="B625" i="37"/>
  <c r="C625" i="37"/>
  <c r="G625" i="37" s="1"/>
  <c r="D625" i="37"/>
  <c r="B626" i="37"/>
  <c r="B627" i="37"/>
  <c r="B628" i="37"/>
  <c r="C628" i="37"/>
  <c r="D628" i="37"/>
  <c r="G628" i="37"/>
  <c r="B629" i="37"/>
  <c r="C629" i="37"/>
  <c r="D629" i="37"/>
  <c r="G629" i="37"/>
  <c r="B630" i="37"/>
  <c r="B631" i="37"/>
  <c r="B632" i="37"/>
  <c r="B633" i="37"/>
  <c r="B634" i="37"/>
  <c r="B635" i="37"/>
  <c r="B636" i="37"/>
  <c r="B637" i="37"/>
  <c r="B638" i="37"/>
  <c r="C638" i="37"/>
  <c r="D638" i="37"/>
  <c r="G638" i="37"/>
  <c r="B639" i="37"/>
  <c r="C639" i="37"/>
  <c r="G639" i="37" s="1"/>
  <c r="D639" i="37"/>
  <c r="B640" i="37"/>
  <c r="C640" i="37"/>
  <c r="G640" i="37" s="1"/>
  <c r="D640" i="37"/>
  <c r="B641" i="37"/>
  <c r="C641" i="37"/>
  <c r="G641" i="37" s="1"/>
  <c r="D641" i="37"/>
  <c r="B642" i="37"/>
  <c r="B643" i="37"/>
  <c r="C643" i="37"/>
  <c r="D643" i="37"/>
  <c r="B644" i="37"/>
  <c r="C644" i="37"/>
  <c r="D644" i="37"/>
  <c r="B645" i="37"/>
  <c r="G645" i="37" s="1"/>
  <c r="C645" i="37"/>
  <c r="D645" i="37"/>
  <c r="B646" i="37"/>
  <c r="C646" i="37"/>
  <c r="H646" i="37" s="1"/>
  <c r="D646" i="37"/>
  <c r="B647" i="37"/>
  <c r="C647" i="37"/>
  <c r="D647" i="37"/>
  <c r="B648" i="37"/>
  <c r="G648" i="37" s="1"/>
  <c r="C648" i="37"/>
  <c r="D648" i="37"/>
  <c r="B649" i="37"/>
  <c r="G649" i="37" s="1"/>
  <c r="C649" i="37"/>
  <c r="D649" i="37"/>
  <c r="B650" i="37"/>
  <c r="C650" i="37"/>
  <c r="D650" i="37"/>
  <c r="B651" i="37"/>
  <c r="C651" i="37"/>
  <c r="D651" i="37"/>
  <c r="B652" i="37"/>
  <c r="G652" i="37" s="1"/>
  <c r="C652" i="37"/>
  <c r="D652" i="37"/>
  <c r="B653" i="37"/>
  <c r="G653" i="37" s="1"/>
  <c r="C653" i="37"/>
  <c r="D653" i="37"/>
  <c r="B654" i="37"/>
  <c r="C654" i="37"/>
  <c r="D654" i="37"/>
  <c r="B655" i="37"/>
  <c r="C655" i="37"/>
  <c r="D655" i="37"/>
  <c r="B656" i="37"/>
  <c r="G656" i="37" s="1"/>
  <c r="C656" i="37"/>
  <c r="D656" i="37"/>
  <c r="B657" i="37"/>
  <c r="G657" i="37" s="1"/>
  <c r="C657" i="37"/>
  <c r="D657" i="37"/>
  <c r="B658" i="37"/>
  <c r="C658" i="37"/>
  <c r="D658" i="37"/>
  <c r="B659" i="37"/>
  <c r="C659" i="37"/>
  <c r="D659" i="37"/>
  <c r="B660" i="37"/>
  <c r="G660" i="37" s="1"/>
  <c r="C660" i="37"/>
  <c r="D660" i="37"/>
  <c r="B661" i="37"/>
  <c r="G661" i="37" s="1"/>
  <c r="C661" i="37"/>
  <c r="D661" i="37"/>
  <c r="B662" i="37"/>
  <c r="C662" i="37"/>
  <c r="D662" i="37"/>
  <c r="B663" i="37"/>
  <c r="C663" i="37"/>
  <c r="D663" i="37"/>
  <c r="B664" i="37"/>
  <c r="G664" i="37" s="1"/>
  <c r="C664" i="37"/>
  <c r="D664" i="37"/>
  <c r="B665" i="37"/>
  <c r="C665" i="37"/>
  <c r="D665" i="37"/>
  <c r="B666" i="37"/>
  <c r="C666" i="37"/>
  <c r="D666" i="37"/>
  <c r="B667" i="37"/>
  <c r="C667" i="37"/>
  <c r="D667" i="37"/>
  <c r="B668" i="37"/>
  <c r="G668" i="37" s="1"/>
  <c r="C668" i="37"/>
  <c r="D668" i="37"/>
  <c r="B669" i="37"/>
  <c r="G669" i="37" s="1"/>
  <c r="C669" i="37"/>
  <c r="D669" i="37"/>
  <c r="B670" i="37"/>
  <c r="C670" i="37"/>
  <c r="D670" i="37"/>
  <c r="B671" i="37"/>
  <c r="C671" i="37"/>
  <c r="D671" i="37"/>
  <c r="B672" i="37"/>
  <c r="G672" i="37" s="1"/>
  <c r="C672" i="37"/>
  <c r="D672" i="37"/>
  <c r="B673" i="37"/>
  <c r="G673" i="37" s="1"/>
  <c r="C673" i="37"/>
  <c r="D673" i="37"/>
  <c r="B674" i="37"/>
  <c r="C674" i="37"/>
  <c r="D674" i="37"/>
  <c r="B675" i="37"/>
  <c r="C675" i="37"/>
  <c r="D675" i="37"/>
  <c r="B676" i="37"/>
  <c r="G676" i="37" s="1"/>
  <c r="C676" i="37"/>
  <c r="D676" i="37"/>
  <c r="B677" i="37"/>
  <c r="G677" i="37" s="1"/>
  <c r="C677" i="37"/>
  <c r="D677" i="37"/>
  <c r="B678" i="37"/>
  <c r="C678" i="37"/>
  <c r="D678" i="37"/>
  <c r="B679" i="37"/>
  <c r="C679" i="37"/>
  <c r="D679" i="37"/>
  <c r="B680" i="37"/>
  <c r="G680" i="37" s="1"/>
  <c r="C680" i="37"/>
  <c r="D680" i="37"/>
  <c r="B681" i="37"/>
  <c r="G681" i="37" s="1"/>
  <c r="C681" i="37"/>
  <c r="D681" i="37"/>
  <c r="B682" i="37"/>
  <c r="G682" i="37" s="1"/>
  <c r="C682" i="37"/>
  <c r="D682" i="37"/>
  <c r="B683" i="37"/>
  <c r="G683" i="37" s="1"/>
  <c r="C683" i="37"/>
  <c r="D683" i="37"/>
  <c r="B684" i="37"/>
  <c r="G684" i="37" s="1"/>
  <c r="C684" i="37"/>
  <c r="D684" i="37"/>
  <c r="B685" i="37"/>
  <c r="C685" i="37"/>
  <c r="D685" i="37"/>
  <c r="B686" i="37"/>
  <c r="G686" i="37" s="1"/>
  <c r="C686" i="37"/>
  <c r="D686" i="37"/>
  <c r="B687" i="37"/>
  <c r="G687" i="37" s="1"/>
  <c r="C687" i="37"/>
  <c r="D687" i="37"/>
  <c r="B688" i="37"/>
  <c r="G688" i="37" s="1"/>
  <c r="C688" i="37"/>
  <c r="D688" i="37"/>
  <c r="B689" i="37"/>
  <c r="G689" i="37" s="1"/>
  <c r="C689" i="37"/>
  <c r="D689" i="37"/>
  <c r="B690" i="37"/>
  <c r="C690" i="37"/>
  <c r="H690" i="37" s="1"/>
  <c r="D690" i="37"/>
  <c r="B691" i="37"/>
  <c r="G691" i="37" s="1"/>
  <c r="C691" i="37"/>
  <c r="D691" i="37"/>
  <c r="B692" i="37"/>
  <c r="C692" i="37"/>
  <c r="D692" i="37"/>
  <c r="B693" i="37"/>
  <c r="G693" i="37" s="1"/>
  <c r="C693" i="37"/>
  <c r="D693" i="37"/>
  <c r="B694" i="37"/>
  <c r="C694" i="37"/>
  <c r="H694" i="37" s="1"/>
  <c r="D694" i="37"/>
  <c r="B695" i="37"/>
  <c r="G695" i="37" s="1"/>
  <c r="C695" i="37"/>
  <c r="D695" i="37"/>
  <c r="B696" i="37"/>
  <c r="C696" i="37"/>
  <c r="D696" i="37"/>
  <c r="B697" i="37"/>
  <c r="G697" i="37" s="1"/>
  <c r="C697" i="37"/>
  <c r="D697" i="37"/>
  <c r="B698" i="37"/>
  <c r="C698" i="37"/>
  <c r="H698" i="37" s="1"/>
  <c r="D698" i="37"/>
  <c r="B699" i="37"/>
  <c r="C699" i="37"/>
  <c r="D699" i="37"/>
  <c r="B700" i="37"/>
  <c r="C700" i="37"/>
  <c r="D700" i="37"/>
  <c r="B701" i="37"/>
  <c r="G701" i="37" s="1"/>
  <c r="C701" i="37"/>
  <c r="D701" i="37"/>
  <c r="B702" i="37"/>
  <c r="C702" i="37"/>
  <c r="D702" i="37"/>
  <c r="B703" i="37"/>
  <c r="G703" i="37" s="1"/>
  <c r="C703" i="37"/>
  <c r="D703" i="37"/>
  <c r="B704" i="37"/>
  <c r="C704" i="37"/>
  <c r="D704" i="37"/>
  <c r="B705" i="37"/>
  <c r="G705" i="37" s="1"/>
  <c r="C705" i="37"/>
  <c r="D705" i="37"/>
  <c r="B706" i="37"/>
  <c r="C706" i="37"/>
  <c r="D706" i="37"/>
  <c r="B707" i="37"/>
  <c r="G707" i="37" s="1"/>
  <c r="C707" i="37"/>
  <c r="D707" i="37"/>
  <c r="B708" i="37"/>
  <c r="C708" i="37"/>
  <c r="D708" i="37"/>
  <c r="B709" i="37"/>
  <c r="G709" i="37" s="1"/>
  <c r="C709" i="37"/>
  <c r="D709" i="37"/>
  <c r="B710" i="37"/>
  <c r="C710" i="37"/>
  <c r="D710" i="37"/>
  <c r="B711" i="37"/>
  <c r="G711" i="37" s="1"/>
  <c r="C711" i="37"/>
  <c r="D711" i="37"/>
  <c r="B712" i="37"/>
  <c r="C712" i="37"/>
  <c r="D712" i="37"/>
  <c r="B713" i="37"/>
  <c r="G713" i="37" s="1"/>
  <c r="C713" i="37"/>
  <c r="D713" i="37"/>
  <c r="B714" i="37"/>
  <c r="C714" i="37"/>
  <c r="D714" i="37"/>
  <c r="B715" i="37"/>
  <c r="G715" i="37" s="1"/>
  <c r="C715" i="37"/>
  <c r="D715" i="37"/>
  <c r="B716" i="37"/>
  <c r="C716" i="37"/>
  <c r="D716" i="37"/>
  <c r="B717" i="37"/>
  <c r="G717" i="37" s="1"/>
  <c r="C717" i="37"/>
  <c r="D717" i="37"/>
  <c r="B718" i="37"/>
  <c r="C718" i="37"/>
  <c r="D718" i="37"/>
  <c r="B719" i="37"/>
  <c r="G719" i="37" s="1"/>
  <c r="C719" i="37"/>
  <c r="D719" i="37"/>
  <c r="B720" i="37"/>
  <c r="C720" i="37"/>
  <c r="D720" i="37"/>
  <c r="B721" i="37"/>
  <c r="G721" i="37" s="1"/>
  <c r="C721" i="37"/>
  <c r="D721" i="37"/>
  <c r="B722" i="37"/>
  <c r="C722" i="37"/>
  <c r="D722" i="37"/>
  <c r="B723" i="37"/>
  <c r="G723" i="37" s="1"/>
  <c r="C723" i="37"/>
  <c r="D723" i="37"/>
  <c r="B724" i="37"/>
  <c r="C724" i="37"/>
  <c r="D724" i="37"/>
  <c r="B725" i="37"/>
  <c r="G725" i="37" s="1"/>
  <c r="C725" i="37"/>
  <c r="D725" i="37"/>
  <c r="B726" i="37"/>
  <c r="C726" i="37"/>
  <c r="D726" i="37"/>
  <c r="B727" i="37"/>
  <c r="G727" i="37" s="1"/>
  <c r="C727" i="37"/>
  <c r="D727" i="37"/>
  <c r="B728" i="37"/>
  <c r="C728" i="37"/>
  <c r="D728" i="37"/>
  <c r="B729" i="37"/>
  <c r="G729" i="37" s="1"/>
  <c r="C729" i="37"/>
  <c r="D729" i="37"/>
  <c r="B730" i="37"/>
  <c r="C730" i="37"/>
  <c r="D730" i="37"/>
  <c r="B731" i="37"/>
  <c r="G731" i="37" s="1"/>
  <c r="C731" i="37"/>
  <c r="D731" i="37"/>
  <c r="B732" i="37"/>
  <c r="C732" i="37"/>
  <c r="D732" i="37"/>
  <c r="B733" i="37"/>
  <c r="G733" i="37" s="1"/>
  <c r="C733" i="37"/>
  <c r="D733" i="37"/>
  <c r="B734" i="37"/>
  <c r="C734" i="37"/>
  <c r="D734" i="37"/>
  <c r="B735" i="37"/>
  <c r="G735" i="37" s="1"/>
  <c r="C735" i="37"/>
  <c r="D735" i="37"/>
  <c r="B736" i="37"/>
  <c r="C736" i="37"/>
  <c r="D736" i="37"/>
  <c r="B737" i="37"/>
  <c r="G737" i="37" s="1"/>
  <c r="C737" i="37"/>
  <c r="D737" i="37"/>
  <c r="B738" i="37"/>
  <c r="C738" i="37"/>
  <c r="D738" i="37"/>
  <c r="B739" i="37"/>
  <c r="G739" i="37" s="1"/>
  <c r="C739" i="37"/>
  <c r="D739" i="37"/>
  <c r="B740" i="37"/>
  <c r="C740" i="37"/>
  <c r="D740" i="37"/>
  <c r="B741" i="37"/>
  <c r="G741" i="37" s="1"/>
  <c r="C741" i="37"/>
  <c r="D741" i="37"/>
  <c r="B742" i="37"/>
  <c r="C742" i="37"/>
  <c r="D742" i="37"/>
  <c r="B743" i="37"/>
  <c r="C743" i="37"/>
  <c r="D743" i="37"/>
  <c r="B744" i="37"/>
  <c r="C744" i="37"/>
  <c r="D744" i="37"/>
  <c r="B745" i="37"/>
  <c r="G745" i="37" s="1"/>
  <c r="C745" i="37"/>
  <c r="D745" i="37"/>
  <c r="B746" i="37"/>
  <c r="C746" i="37"/>
  <c r="D746" i="37"/>
  <c r="B747" i="37"/>
  <c r="C747" i="37"/>
  <c r="D747" i="37"/>
  <c r="B748" i="37"/>
  <c r="C748" i="37"/>
  <c r="D748" i="37"/>
  <c r="B749" i="37"/>
  <c r="G749" i="37" s="1"/>
  <c r="C749" i="37"/>
  <c r="D749" i="37"/>
  <c r="B750" i="37"/>
  <c r="C750" i="37"/>
  <c r="D750" i="37"/>
  <c r="B751" i="37"/>
  <c r="C751" i="37"/>
  <c r="D751" i="37"/>
  <c r="B752" i="37"/>
  <c r="C752" i="37"/>
  <c r="D752" i="37"/>
  <c r="B753" i="37"/>
  <c r="G753" i="37" s="1"/>
  <c r="C753" i="37"/>
  <c r="D753" i="37"/>
  <c r="B754" i="37"/>
  <c r="C754" i="37"/>
  <c r="D754" i="37"/>
  <c r="B755" i="37"/>
  <c r="C755" i="37"/>
  <c r="D755" i="37"/>
  <c r="B756" i="37"/>
  <c r="C756" i="37"/>
  <c r="D756" i="37"/>
  <c r="B757" i="37"/>
  <c r="G757" i="37" s="1"/>
  <c r="C757" i="37"/>
  <c r="D757" i="37"/>
  <c r="B758" i="37"/>
  <c r="C758" i="37"/>
  <c r="D758" i="37"/>
  <c r="B759" i="37"/>
  <c r="C759" i="37"/>
  <c r="D759" i="37"/>
  <c r="B760" i="37"/>
  <c r="C760" i="37"/>
  <c r="D760" i="37"/>
  <c r="B761" i="37"/>
  <c r="G761" i="37" s="1"/>
  <c r="C761" i="37"/>
  <c r="D761" i="37"/>
  <c r="B762" i="37"/>
  <c r="C762" i="37"/>
  <c r="D762" i="37"/>
  <c r="B763" i="37"/>
  <c r="C763" i="37"/>
  <c r="D763" i="37"/>
  <c r="H763" i="37" s="1"/>
  <c r="B764" i="37"/>
  <c r="C764" i="37"/>
  <c r="D764" i="37"/>
  <c r="B765" i="37"/>
  <c r="G765" i="37" s="1"/>
  <c r="C765" i="37"/>
  <c r="D765" i="37"/>
  <c r="B766" i="37"/>
  <c r="C766" i="37"/>
  <c r="D766" i="37"/>
  <c r="B767" i="37"/>
  <c r="C767" i="37"/>
  <c r="D767" i="37"/>
  <c r="H767" i="37" s="1"/>
  <c r="B768" i="37"/>
  <c r="C768" i="37"/>
  <c r="D768" i="37"/>
  <c r="B769" i="37"/>
  <c r="G769" i="37" s="1"/>
  <c r="C769" i="37"/>
  <c r="D769" i="37"/>
  <c r="B770" i="37"/>
  <c r="C770" i="37"/>
  <c r="D770" i="37"/>
  <c r="B771" i="37"/>
  <c r="C771" i="37"/>
  <c r="D771" i="37"/>
  <c r="H771" i="37" s="1"/>
  <c r="B772" i="37"/>
  <c r="C772" i="37"/>
  <c r="D772" i="37"/>
  <c r="B773" i="37"/>
  <c r="G773" i="37" s="1"/>
  <c r="C773" i="37"/>
  <c r="D773" i="37"/>
  <c r="B774" i="37"/>
  <c r="C774" i="37"/>
  <c r="D774" i="37"/>
  <c r="B775" i="37"/>
  <c r="C775" i="37"/>
  <c r="D775" i="37"/>
  <c r="H775" i="37" s="1"/>
  <c r="B776" i="37"/>
  <c r="C776" i="37"/>
  <c r="D776" i="37"/>
  <c r="B777" i="37"/>
  <c r="G777" i="37" s="1"/>
  <c r="C777" i="37"/>
  <c r="D777" i="37"/>
  <c r="B778" i="37"/>
  <c r="C778" i="37"/>
  <c r="D778" i="37"/>
  <c r="B779" i="37"/>
  <c r="C779" i="37"/>
  <c r="D779" i="37"/>
  <c r="H779" i="37" s="1"/>
  <c r="B780" i="37"/>
  <c r="C780" i="37"/>
  <c r="D780" i="37"/>
  <c r="B781" i="37"/>
  <c r="G781" i="37" s="1"/>
  <c r="C781" i="37"/>
  <c r="D781" i="37"/>
  <c r="B782" i="37"/>
  <c r="C782" i="37"/>
  <c r="D782" i="37"/>
  <c r="B783" i="37"/>
  <c r="C783" i="37"/>
  <c r="D783" i="37"/>
  <c r="H783" i="37" s="1"/>
  <c r="B784" i="37"/>
  <c r="C784" i="37"/>
  <c r="D784" i="37"/>
  <c r="B785" i="37"/>
  <c r="G785" i="37" s="1"/>
  <c r="C785" i="37"/>
  <c r="D785" i="37"/>
  <c r="B786" i="37"/>
  <c r="C786" i="37"/>
  <c r="D786" i="37"/>
  <c r="B787" i="37"/>
  <c r="C787" i="37"/>
  <c r="D787" i="37"/>
  <c r="H787" i="37" s="1"/>
  <c r="B788" i="37"/>
  <c r="C788" i="37"/>
  <c r="D788" i="37"/>
  <c r="B789" i="37"/>
  <c r="G789" i="37" s="1"/>
  <c r="C789" i="37"/>
  <c r="D789" i="37"/>
  <c r="B790" i="37"/>
  <c r="C790" i="37"/>
  <c r="D790" i="37"/>
  <c r="B791" i="37"/>
  <c r="C791" i="37"/>
  <c r="D791" i="37"/>
  <c r="H791" i="37" s="1"/>
  <c r="B792" i="37"/>
  <c r="C792" i="37"/>
  <c r="D792" i="37"/>
  <c r="B793" i="37"/>
  <c r="G793" i="37" s="1"/>
  <c r="C793" i="37"/>
  <c r="D793" i="37"/>
  <c r="B794" i="37"/>
  <c r="C794" i="37"/>
  <c r="D794" i="37"/>
  <c r="B795" i="37"/>
  <c r="C795" i="37"/>
  <c r="D795" i="37"/>
  <c r="H795" i="37" s="1"/>
  <c r="B796" i="37"/>
  <c r="C796" i="37"/>
  <c r="D796" i="37"/>
  <c r="B797" i="37"/>
  <c r="G797" i="37" s="1"/>
  <c r="C797" i="37"/>
  <c r="D797" i="37"/>
  <c r="B798" i="37"/>
  <c r="C798" i="37"/>
  <c r="D798" i="37"/>
  <c r="B799" i="37"/>
  <c r="C799" i="37"/>
  <c r="D799" i="37"/>
  <c r="H799" i="37" s="1"/>
  <c r="B800" i="37"/>
  <c r="C800" i="37"/>
  <c r="D800" i="37"/>
  <c r="B801" i="37"/>
  <c r="G801" i="37" s="1"/>
  <c r="C801" i="37"/>
  <c r="D801" i="37"/>
  <c r="B802" i="37"/>
  <c r="C802" i="37"/>
  <c r="D802" i="37"/>
  <c r="B803" i="37"/>
  <c r="C803" i="37"/>
  <c r="D803" i="37"/>
  <c r="H803" i="37" s="1"/>
  <c r="B804" i="37"/>
  <c r="C804" i="37"/>
  <c r="D804" i="37"/>
  <c r="B805" i="37"/>
  <c r="G805" i="37" s="1"/>
  <c r="C805" i="37"/>
  <c r="D805" i="37"/>
  <c r="B806" i="37"/>
  <c r="C806" i="37"/>
  <c r="D806" i="37"/>
  <c r="B807" i="37"/>
  <c r="C807" i="37"/>
  <c r="D807" i="37"/>
  <c r="H807" i="37" s="1"/>
  <c r="B808" i="37"/>
  <c r="C808" i="37"/>
  <c r="D808" i="37"/>
  <c r="B809" i="37"/>
  <c r="G809" i="37" s="1"/>
  <c r="C809" i="37"/>
  <c r="D809" i="37"/>
  <c r="B810" i="37"/>
  <c r="C810" i="37"/>
  <c r="D810" i="37"/>
  <c r="B811" i="37"/>
  <c r="C811" i="37"/>
  <c r="D811" i="37"/>
  <c r="H811" i="37" s="1"/>
  <c r="B812" i="37"/>
  <c r="C812" i="37"/>
  <c r="D812" i="37"/>
  <c r="B813" i="37"/>
  <c r="G813" i="37" s="1"/>
  <c r="C813" i="37"/>
  <c r="D813" i="37"/>
  <c r="B814" i="37"/>
  <c r="C814" i="37"/>
  <c r="D814" i="37"/>
  <c r="B815" i="37"/>
  <c r="C815" i="37"/>
  <c r="D815" i="37"/>
  <c r="H815" i="37" s="1"/>
  <c r="B816" i="37"/>
  <c r="C816" i="37"/>
  <c r="D816" i="37"/>
  <c r="B817" i="37"/>
  <c r="G817" i="37" s="1"/>
  <c r="C817" i="37"/>
  <c r="D817" i="37"/>
  <c r="B818" i="37"/>
  <c r="C818" i="37"/>
  <c r="D818" i="37"/>
  <c r="B819" i="37"/>
  <c r="C819" i="37"/>
  <c r="D819" i="37"/>
  <c r="H819" i="37" s="1"/>
  <c r="B820" i="37"/>
  <c r="C820" i="37"/>
  <c r="D820" i="37"/>
  <c r="B821" i="37"/>
  <c r="G821" i="37" s="1"/>
  <c r="C821" i="37"/>
  <c r="D821" i="37"/>
  <c r="B822" i="37"/>
  <c r="C822" i="37"/>
  <c r="D822" i="37"/>
  <c r="B823" i="37"/>
  <c r="C823" i="37"/>
  <c r="D823" i="37"/>
  <c r="H823" i="37" s="1"/>
  <c r="B824" i="37"/>
  <c r="C824" i="37"/>
  <c r="D824" i="37"/>
  <c r="B825" i="37"/>
  <c r="G825" i="37" s="1"/>
  <c r="C825" i="37"/>
  <c r="D825" i="37"/>
  <c r="B826" i="37"/>
  <c r="C826" i="37"/>
  <c r="D826" i="37"/>
  <c r="B827" i="37"/>
  <c r="C827" i="37"/>
  <c r="D827" i="37"/>
  <c r="H827" i="37" s="1"/>
  <c r="B828" i="37"/>
  <c r="C828" i="37"/>
  <c r="D828" i="37"/>
  <c r="B829" i="37"/>
  <c r="G829" i="37" s="1"/>
  <c r="C829" i="37"/>
  <c r="D829" i="37"/>
  <c r="B830" i="37"/>
  <c r="C830" i="37"/>
  <c r="D830" i="37"/>
  <c r="B831" i="37"/>
  <c r="C831" i="37"/>
  <c r="D831" i="37"/>
  <c r="H831" i="37" s="1"/>
  <c r="B832" i="37"/>
  <c r="C832" i="37"/>
  <c r="D832" i="37"/>
  <c r="G832" i="37"/>
  <c r="B833" i="37"/>
  <c r="C833" i="37"/>
  <c r="D833" i="37"/>
  <c r="G833" i="37"/>
  <c r="B834" i="37"/>
  <c r="C834" i="37"/>
  <c r="D834" i="37"/>
  <c r="G834" i="37"/>
  <c r="B835" i="37"/>
  <c r="C835" i="37"/>
  <c r="D835" i="37"/>
  <c r="G835" i="37"/>
  <c r="B836" i="37"/>
  <c r="C836" i="37"/>
  <c r="D836" i="37"/>
  <c r="G836" i="37"/>
  <c r="B837" i="37"/>
  <c r="C837" i="37"/>
  <c r="D837" i="37"/>
  <c r="G837" i="37"/>
  <c r="B838" i="37"/>
  <c r="C838" i="37"/>
  <c r="D838" i="37"/>
  <c r="G838" i="37"/>
  <c r="B839" i="37"/>
  <c r="C839" i="37"/>
  <c r="D839" i="37"/>
  <c r="G839" i="37"/>
  <c r="B840" i="37"/>
  <c r="C840" i="37"/>
  <c r="D840" i="37"/>
  <c r="G840" i="37"/>
  <c r="B841" i="37"/>
  <c r="C841" i="37"/>
  <c r="D841" i="37"/>
  <c r="G841" i="37"/>
  <c r="B842" i="37"/>
  <c r="C842" i="37"/>
  <c r="D842" i="37"/>
  <c r="G842" i="37"/>
  <c r="B843" i="37"/>
  <c r="C843" i="37"/>
  <c r="D843" i="37"/>
  <c r="G843" i="37"/>
  <c r="B844" i="37"/>
  <c r="C844" i="37"/>
  <c r="D844" i="37"/>
  <c r="G844" i="37"/>
  <c r="B845" i="37"/>
  <c r="C845" i="37"/>
  <c r="D845" i="37"/>
  <c r="G845" i="37"/>
  <c r="B846" i="37"/>
  <c r="C846" i="37"/>
  <c r="D846" i="37"/>
  <c r="G846" i="37"/>
  <c r="B847" i="37"/>
  <c r="C847" i="37"/>
  <c r="D847" i="37"/>
  <c r="G847" i="37"/>
  <c r="B848" i="37"/>
  <c r="C848" i="37"/>
  <c r="D848" i="37"/>
  <c r="G848" i="37"/>
  <c r="B849" i="37"/>
  <c r="C849" i="37"/>
  <c r="D849" i="37"/>
  <c r="G849" i="37"/>
  <c r="B850" i="37"/>
  <c r="C850" i="37"/>
  <c r="D850" i="37"/>
  <c r="G850" i="37"/>
  <c r="B851" i="37"/>
  <c r="C851" i="37"/>
  <c r="D851" i="37"/>
  <c r="G851" i="37"/>
  <c r="B852" i="37"/>
  <c r="C852" i="37"/>
  <c r="D852" i="37"/>
  <c r="G852" i="37"/>
  <c r="B853" i="37"/>
  <c r="C853" i="37"/>
  <c r="D853" i="37"/>
  <c r="G853" i="37"/>
  <c r="B854" i="37"/>
  <c r="C854" i="37"/>
  <c r="D854" i="37"/>
  <c r="G854" i="37"/>
  <c r="B855" i="37"/>
  <c r="C855" i="37"/>
  <c r="D855" i="37"/>
  <c r="G855" i="37"/>
  <c r="B856" i="37"/>
  <c r="C856" i="37"/>
  <c r="D856" i="37"/>
  <c r="G856" i="37"/>
  <c r="B857" i="37"/>
  <c r="C857" i="37"/>
  <c r="D857" i="37"/>
  <c r="G857" i="37"/>
  <c r="B858" i="37"/>
  <c r="C858" i="37"/>
  <c r="D858" i="37"/>
  <c r="G858" i="37"/>
  <c r="B859" i="37"/>
  <c r="C859" i="37"/>
  <c r="D859" i="37"/>
  <c r="G859" i="37"/>
  <c r="B860" i="37"/>
  <c r="C860" i="37"/>
  <c r="D860" i="37"/>
  <c r="G860" i="37"/>
  <c r="B861" i="37"/>
  <c r="C861" i="37"/>
  <c r="D861" i="37"/>
  <c r="G861" i="37"/>
  <c r="B862" i="37"/>
  <c r="C862" i="37"/>
  <c r="D862" i="37"/>
  <c r="G862" i="37"/>
  <c r="B863" i="37"/>
  <c r="C863" i="37"/>
  <c r="D863" i="37"/>
  <c r="G863" i="37"/>
  <c r="B864" i="37"/>
  <c r="C864" i="37"/>
  <c r="D864" i="37"/>
  <c r="G864" i="37"/>
  <c r="B865" i="37"/>
  <c r="C865" i="37"/>
  <c r="D865" i="37"/>
  <c r="G865" i="37"/>
  <c r="B866" i="37"/>
  <c r="C866" i="37"/>
  <c r="D866" i="37"/>
  <c r="G866" i="37"/>
  <c r="B867" i="37"/>
  <c r="C867" i="37"/>
  <c r="D867" i="37"/>
  <c r="G867" i="37"/>
  <c r="B868" i="37"/>
  <c r="C868" i="37"/>
  <c r="D868" i="37"/>
  <c r="G868" i="37"/>
  <c r="B869" i="37"/>
  <c r="C869" i="37"/>
  <c r="D869" i="37"/>
  <c r="G869" i="37"/>
  <c r="B870" i="37"/>
  <c r="C870" i="37"/>
  <c r="D870" i="37"/>
  <c r="G870" i="37"/>
  <c r="B871" i="37"/>
  <c r="C871" i="37"/>
  <c r="D871" i="37"/>
  <c r="G871" i="37"/>
  <c r="B872" i="37"/>
  <c r="C872" i="37"/>
  <c r="D872" i="37"/>
  <c r="G872" i="37"/>
  <c r="B873" i="37"/>
  <c r="C873" i="37"/>
  <c r="D873" i="37"/>
  <c r="G873" i="37"/>
  <c r="B874" i="37"/>
  <c r="C874" i="37"/>
  <c r="D874" i="37"/>
  <c r="G874" i="37"/>
  <c r="B875" i="37"/>
  <c r="C875" i="37"/>
  <c r="D875" i="37"/>
  <c r="G875" i="37"/>
  <c r="B876" i="37"/>
  <c r="C876" i="37"/>
  <c r="D876" i="37"/>
  <c r="G876" i="37"/>
  <c r="B877" i="37"/>
  <c r="C877" i="37"/>
  <c r="D877" i="37"/>
  <c r="G877" i="37"/>
  <c r="B878" i="37"/>
  <c r="C878" i="37"/>
  <c r="D878" i="37"/>
  <c r="G878" i="37"/>
  <c r="B879" i="37"/>
  <c r="C879" i="37"/>
  <c r="D879" i="37"/>
  <c r="G879" i="37"/>
  <c r="B880" i="37"/>
  <c r="C880" i="37"/>
  <c r="D880" i="37"/>
  <c r="G880" i="37"/>
  <c r="B881" i="37"/>
  <c r="C881" i="37"/>
  <c r="D881" i="37"/>
  <c r="G881" i="37"/>
  <c r="B882" i="37"/>
  <c r="C882" i="37"/>
  <c r="D882" i="37"/>
  <c r="G882" i="37"/>
  <c r="B883" i="37"/>
  <c r="C883" i="37"/>
  <c r="D883" i="37"/>
  <c r="G883" i="37"/>
  <c r="B884" i="37"/>
  <c r="C884" i="37"/>
  <c r="D884" i="37"/>
  <c r="G884" i="37"/>
  <c r="B885" i="37"/>
  <c r="C885" i="37"/>
  <c r="D885" i="37"/>
  <c r="G885" i="37"/>
  <c r="B886" i="37"/>
  <c r="C886" i="37"/>
  <c r="D886" i="37"/>
  <c r="G886" i="37"/>
  <c r="B887" i="37"/>
  <c r="C887" i="37"/>
  <c r="D887" i="37"/>
  <c r="G887" i="37"/>
  <c r="B888" i="37"/>
  <c r="C888" i="37"/>
  <c r="D888" i="37"/>
  <c r="G888" i="37"/>
  <c r="B889" i="37"/>
  <c r="C889" i="37"/>
  <c r="D889" i="37"/>
  <c r="G889" i="37"/>
  <c r="B890" i="37"/>
  <c r="C890" i="37"/>
  <c r="D890" i="37"/>
  <c r="G890" i="37"/>
  <c r="B891" i="37"/>
  <c r="C891" i="37"/>
  <c r="D891" i="37"/>
  <c r="G891" i="37"/>
  <c r="B892" i="37"/>
  <c r="C892" i="37"/>
  <c r="D892" i="37"/>
  <c r="G892" i="37"/>
  <c r="B893" i="37"/>
  <c r="C893" i="37"/>
  <c r="D893" i="37"/>
  <c r="G893" i="37"/>
  <c r="B894" i="37"/>
  <c r="C894" i="37"/>
  <c r="D894" i="37"/>
  <c r="G894" i="37"/>
  <c r="B895" i="37"/>
  <c r="C895" i="37"/>
  <c r="D895" i="37"/>
  <c r="G895" i="37"/>
  <c r="B896" i="37"/>
  <c r="C896" i="37"/>
  <c r="D896" i="37"/>
  <c r="G896" i="37"/>
  <c r="B897" i="37"/>
  <c r="C897" i="37"/>
  <c r="D897" i="37"/>
  <c r="G897" i="37"/>
  <c r="B898" i="37"/>
  <c r="C898" i="37"/>
  <c r="D898" i="37"/>
  <c r="G898" i="37"/>
  <c r="B899" i="37"/>
  <c r="C899" i="37"/>
  <c r="D899" i="37"/>
  <c r="G899" i="37"/>
  <c r="B900" i="37"/>
  <c r="C900" i="37"/>
  <c r="D900" i="37"/>
  <c r="G900" i="37"/>
  <c r="B901" i="37"/>
  <c r="C901" i="37"/>
  <c r="D901" i="37"/>
  <c r="G901" i="37"/>
  <c r="B902" i="37"/>
  <c r="C902" i="37"/>
  <c r="D902" i="37"/>
  <c r="G902" i="37"/>
  <c r="B903" i="37"/>
  <c r="C903" i="37"/>
  <c r="D903" i="37"/>
  <c r="G903" i="37"/>
  <c r="B904" i="37"/>
  <c r="C904" i="37"/>
  <c r="D904" i="37"/>
  <c r="G904" i="37"/>
  <c r="B905" i="37"/>
  <c r="C905" i="37"/>
  <c r="D905" i="37"/>
  <c r="G905" i="37"/>
  <c r="B906" i="37"/>
  <c r="C906" i="37"/>
  <c r="D906" i="37"/>
  <c r="G906" i="37"/>
  <c r="B907" i="37"/>
  <c r="C907" i="37"/>
  <c r="D907" i="37"/>
  <c r="G907" i="37"/>
  <c r="B908" i="37"/>
  <c r="C908" i="37"/>
  <c r="D908" i="37"/>
  <c r="G908" i="37"/>
  <c r="B909" i="37"/>
  <c r="C909" i="37"/>
  <c r="D909" i="37"/>
  <c r="G909" i="37"/>
  <c r="B910" i="37"/>
  <c r="C910" i="37"/>
  <c r="D910" i="37"/>
  <c r="G910" i="37"/>
  <c r="B911" i="37"/>
  <c r="C911" i="37"/>
  <c r="D911" i="37"/>
  <c r="G911" i="37"/>
  <c r="B912" i="37"/>
  <c r="C912" i="37"/>
  <c r="D912" i="37"/>
  <c r="G912" i="37"/>
  <c r="B913" i="37"/>
  <c r="C913" i="37"/>
  <c r="D913" i="37"/>
  <c r="G913" i="37"/>
  <c r="B914" i="37"/>
  <c r="C914" i="37"/>
  <c r="D914" i="37"/>
  <c r="G914" i="37"/>
  <c r="B915" i="37"/>
  <c r="C915" i="37"/>
  <c r="D915" i="37"/>
  <c r="G915" i="37"/>
  <c r="B916" i="37"/>
  <c r="C916" i="37"/>
  <c r="D916" i="37"/>
  <c r="G916" i="37"/>
  <c r="B917" i="37"/>
  <c r="C917" i="37"/>
  <c r="D917" i="37"/>
  <c r="G917" i="37"/>
  <c r="B918" i="37"/>
  <c r="C918" i="37"/>
  <c r="D918" i="37"/>
  <c r="G918" i="37"/>
  <c r="B919" i="37"/>
  <c r="C919" i="37"/>
  <c r="D919" i="37"/>
  <c r="G919" i="37"/>
  <c r="B920" i="37"/>
  <c r="C920" i="37"/>
  <c r="D920" i="37"/>
  <c r="G920" i="37"/>
  <c r="B921" i="37"/>
  <c r="C921" i="37"/>
  <c r="D921" i="37"/>
  <c r="G921" i="37"/>
  <c r="B922" i="37"/>
  <c r="C922" i="37"/>
  <c r="D922" i="37"/>
  <c r="G922" i="37"/>
  <c r="B923" i="37"/>
  <c r="C923" i="37"/>
  <c r="D923" i="37"/>
  <c r="G923" i="37"/>
  <c r="B924" i="37"/>
  <c r="C924" i="37"/>
  <c r="D924" i="37"/>
  <c r="G924" i="37"/>
  <c r="B925" i="37"/>
  <c r="C925" i="37"/>
  <c r="D925" i="37"/>
  <c r="G925" i="37"/>
  <c r="B926" i="37"/>
  <c r="C926" i="37"/>
  <c r="D926" i="37"/>
  <c r="G926" i="37"/>
  <c r="B927" i="37"/>
  <c r="C927" i="37"/>
  <c r="D927" i="37"/>
  <c r="G927" i="37"/>
  <c r="B928" i="37"/>
  <c r="C928" i="37"/>
  <c r="D928" i="37"/>
  <c r="G928" i="37"/>
  <c r="B929" i="37"/>
  <c r="C929" i="37"/>
  <c r="D929" i="37"/>
  <c r="G929" i="37"/>
  <c r="B930" i="37"/>
  <c r="C930" i="37"/>
  <c r="D930" i="37"/>
  <c r="G930" i="37"/>
  <c r="B931" i="37"/>
  <c r="C931" i="37"/>
  <c r="D931" i="37"/>
  <c r="G931" i="37"/>
  <c r="B932" i="37"/>
  <c r="C932" i="37"/>
  <c r="D932" i="37"/>
  <c r="G932" i="37"/>
  <c r="B933" i="37"/>
  <c r="C933" i="37"/>
  <c r="D933" i="37"/>
  <c r="G933" i="37"/>
  <c r="B934" i="37"/>
  <c r="C934" i="37"/>
  <c r="D934" i="37"/>
  <c r="G934" i="37"/>
  <c r="B935" i="37"/>
  <c r="C935" i="37"/>
  <c r="D935" i="37"/>
  <c r="G935" i="37"/>
  <c r="B936" i="37"/>
  <c r="C936" i="37"/>
  <c r="D936" i="37"/>
  <c r="G936" i="37"/>
  <c r="B937" i="37"/>
  <c r="C937" i="37"/>
  <c r="D937" i="37"/>
  <c r="G937" i="37"/>
  <c r="B938" i="37"/>
  <c r="C938" i="37"/>
  <c r="D938" i="37"/>
  <c r="G938" i="37"/>
  <c r="B939" i="37"/>
  <c r="C939" i="37"/>
  <c r="D939" i="37"/>
  <c r="G939" i="37"/>
  <c r="B940" i="37"/>
  <c r="C940" i="37"/>
  <c r="D940" i="37"/>
  <c r="G940" i="37"/>
  <c r="B941" i="37"/>
  <c r="C941" i="37"/>
  <c r="D941" i="37"/>
  <c r="G941" i="37"/>
  <c r="B942" i="37"/>
  <c r="C942" i="37"/>
  <c r="D942" i="37"/>
  <c r="G942" i="37"/>
  <c r="B943" i="37"/>
  <c r="C943" i="37"/>
  <c r="D943" i="37"/>
  <c r="G943" i="37"/>
  <c r="B944" i="37"/>
  <c r="C944" i="37"/>
  <c r="D944" i="37"/>
  <c r="G944" i="37"/>
  <c r="B945" i="37"/>
  <c r="C945" i="37"/>
  <c r="D945" i="37"/>
  <c r="G945" i="37"/>
  <c r="B946" i="37"/>
  <c r="C946" i="37"/>
  <c r="D946" i="37"/>
  <c r="G946" i="37"/>
  <c r="B947" i="37"/>
  <c r="C947" i="37"/>
  <c r="D947" i="37"/>
  <c r="G947" i="37"/>
  <c r="B948" i="37"/>
  <c r="C948" i="37"/>
  <c r="D948" i="37"/>
  <c r="G948" i="37"/>
  <c r="B949" i="37"/>
  <c r="C949" i="37"/>
  <c r="D949" i="37"/>
  <c r="G949" i="37"/>
  <c r="B950" i="37"/>
  <c r="C950" i="37"/>
  <c r="D950" i="37"/>
  <c r="G950" i="37"/>
  <c r="B951" i="37"/>
  <c r="C951" i="37"/>
  <c r="D951" i="37"/>
  <c r="G951" i="37"/>
  <c r="B952" i="37"/>
  <c r="C952" i="37"/>
  <c r="D952" i="37"/>
  <c r="G952" i="37"/>
  <c r="B953" i="37"/>
  <c r="C953" i="37"/>
  <c r="D953" i="37"/>
  <c r="G953" i="37"/>
  <c r="B954" i="37"/>
  <c r="C954" i="37"/>
  <c r="D954" i="37"/>
  <c r="G954" i="37"/>
  <c r="B955" i="37"/>
  <c r="C955" i="37"/>
  <c r="D955" i="37"/>
  <c r="G955" i="37"/>
  <c r="B956" i="37"/>
  <c r="C956" i="37"/>
  <c r="D956" i="37"/>
  <c r="G956" i="37"/>
  <c r="B957" i="37"/>
  <c r="C957" i="37"/>
  <c r="D957" i="37"/>
  <c r="G957" i="37"/>
  <c r="B958" i="37"/>
  <c r="C958" i="37"/>
  <c r="D958" i="37"/>
  <c r="G958" i="37"/>
  <c r="B959" i="37"/>
  <c r="C959" i="37"/>
  <c r="D959" i="37"/>
  <c r="G959" i="37"/>
  <c r="B960" i="37"/>
  <c r="C960" i="37"/>
  <c r="D960" i="37"/>
  <c r="G960" i="37"/>
  <c r="B961" i="37"/>
  <c r="C961" i="37"/>
  <c r="D961" i="37"/>
  <c r="G961" i="37"/>
  <c r="B962" i="37"/>
  <c r="C962" i="37"/>
  <c r="D962" i="37"/>
  <c r="G962" i="37"/>
  <c r="B963" i="37"/>
  <c r="C963" i="37"/>
  <c r="D963" i="37"/>
  <c r="G963" i="37"/>
  <c r="B964" i="37"/>
  <c r="C964" i="37"/>
  <c r="D964" i="37"/>
  <c r="G964" i="37"/>
  <c r="B965" i="37"/>
  <c r="C965" i="37"/>
  <c r="D965" i="37"/>
  <c r="G965" i="37"/>
  <c r="B966" i="37"/>
  <c r="C966" i="37"/>
  <c r="D966" i="37"/>
  <c r="G966" i="37"/>
  <c r="B967" i="37"/>
  <c r="C967" i="37"/>
  <c r="D967" i="37"/>
  <c r="G967" i="37"/>
  <c r="B968" i="37"/>
  <c r="C968" i="37"/>
  <c r="D968" i="37"/>
  <c r="G968" i="37"/>
  <c r="B969" i="37"/>
  <c r="C969" i="37"/>
  <c r="D969" i="37"/>
  <c r="G969" i="37"/>
  <c r="B970" i="37"/>
  <c r="C970" i="37"/>
  <c r="D970" i="37"/>
  <c r="G970" i="37"/>
  <c r="B971" i="37"/>
  <c r="C971" i="37"/>
  <c r="D971" i="37"/>
  <c r="G971" i="37"/>
  <c r="B972" i="37"/>
  <c r="C972" i="37"/>
  <c r="D972" i="37"/>
  <c r="G972" i="37"/>
  <c r="B973" i="37"/>
  <c r="C973" i="37"/>
  <c r="D973" i="37"/>
  <c r="G973" i="37"/>
  <c r="B974" i="37"/>
  <c r="C974" i="37"/>
  <c r="D974" i="37"/>
  <c r="G974" i="37"/>
  <c r="B975" i="37"/>
  <c r="C975" i="37"/>
  <c r="D975" i="37"/>
  <c r="G975" i="37"/>
  <c r="B976" i="37"/>
  <c r="C976" i="37"/>
  <c r="D976" i="37"/>
  <c r="G976" i="37"/>
  <c r="B977" i="37"/>
  <c r="B978" i="37"/>
  <c r="B979" i="37"/>
  <c r="B980" i="37"/>
  <c r="G980" i="37" s="1"/>
  <c r="C980" i="37"/>
  <c r="D980" i="37"/>
  <c r="B981" i="37"/>
  <c r="C981" i="37"/>
  <c r="H981" i="37" s="1"/>
  <c r="D981" i="37"/>
  <c r="B982" i="37"/>
  <c r="G982" i="37" s="1"/>
  <c r="C982" i="37"/>
  <c r="D982" i="37"/>
  <c r="B983" i="37"/>
  <c r="B984" i="37"/>
  <c r="B985" i="37"/>
  <c r="G985" i="37" s="1"/>
  <c r="C985" i="37"/>
  <c r="D985" i="37"/>
  <c r="B986" i="37"/>
  <c r="C986" i="37"/>
  <c r="D986" i="37"/>
  <c r="H986" i="37" s="1"/>
  <c r="B987" i="37"/>
  <c r="C987" i="37"/>
  <c r="D987" i="37"/>
  <c r="B988" i="37"/>
  <c r="G988" i="37" s="1"/>
  <c r="C988" i="37"/>
  <c r="D988" i="37"/>
  <c r="B989" i="37"/>
  <c r="G989" i="37" s="1"/>
  <c r="C989" i="37"/>
  <c r="D989" i="37"/>
  <c r="B990" i="37"/>
  <c r="B991" i="37"/>
  <c r="C991" i="37"/>
  <c r="H991" i="37" s="1"/>
  <c r="D991" i="37"/>
  <c r="B992" i="37"/>
  <c r="C992" i="37"/>
  <c r="D992" i="37"/>
  <c r="B993" i="37"/>
  <c r="C993" i="37"/>
  <c r="D993" i="37"/>
  <c r="H993" i="37" s="1"/>
  <c r="B994" i="37"/>
  <c r="C994" i="37"/>
  <c r="D994" i="37"/>
  <c r="B995" i="37"/>
  <c r="C995" i="37"/>
  <c r="H995" i="37" s="1"/>
  <c r="D995" i="37"/>
  <c r="B996" i="37"/>
  <c r="C996" i="37"/>
  <c r="D996" i="37"/>
  <c r="B997" i="37"/>
  <c r="C997" i="37"/>
  <c r="D997" i="37"/>
  <c r="B998" i="37"/>
  <c r="C998" i="37"/>
  <c r="D998" i="37"/>
  <c r="B999" i="37"/>
  <c r="C999" i="37"/>
  <c r="D999" i="37"/>
  <c r="B1000" i="37"/>
  <c r="B1001" i="37"/>
  <c r="C1001" i="37"/>
  <c r="H1001" i="37" s="1"/>
  <c r="D1001" i="37"/>
  <c r="B1002" i="37"/>
  <c r="C1002" i="37"/>
  <c r="D1002" i="37"/>
  <c r="B1003" i="37"/>
  <c r="C1003" i="37"/>
  <c r="D1003" i="37"/>
  <c r="B1004" i="37"/>
  <c r="G1004" i="37" s="1"/>
  <c r="C1004" i="37"/>
  <c r="D1004" i="37"/>
  <c r="B1005" i="37"/>
  <c r="C1005" i="37"/>
  <c r="H1005" i="37" s="1"/>
  <c r="D1005" i="37"/>
  <c r="B1006" i="37"/>
  <c r="B1007" i="37"/>
  <c r="C1007" i="37"/>
  <c r="D1007" i="37"/>
  <c r="H1007" i="37" s="1"/>
  <c r="B1008" i="37"/>
  <c r="G1008" i="37" s="1"/>
  <c r="C1008" i="37"/>
  <c r="D1008" i="37"/>
  <c r="B1009" i="37"/>
  <c r="C1009" i="37"/>
  <c r="D1009" i="37"/>
  <c r="B1010" i="37"/>
  <c r="G1010" i="37" s="1"/>
  <c r="C1010" i="37"/>
  <c r="D1010" i="37"/>
  <c r="B1011" i="37"/>
  <c r="C1011" i="37"/>
  <c r="D1011" i="37"/>
  <c r="B1012" i="37"/>
  <c r="B1013" i="37"/>
  <c r="C1013" i="37"/>
  <c r="D1013" i="37"/>
  <c r="G1013" i="37"/>
  <c r="B1014" i="37"/>
  <c r="C1014" i="37"/>
  <c r="D1014" i="37"/>
  <c r="G1014" i="37"/>
  <c r="B1015" i="37"/>
  <c r="C1015" i="37"/>
  <c r="D1015" i="37"/>
  <c r="G1015" i="37"/>
  <c r="B1016" i="37"/>
  <c r="B1017" i="37"/>
  <c r="C1017" i="37"/>
  <c r="D1017" i="37"/>
  <c r="G1017" i="37" s="1"/>
  <c r="B1018" i="37"/>
  <c r="C1018" i="37"/>
  <c r="H1018" i="37" s="1"/>
  <c r="D1018" i="37"/>
  <c r="B1019" i="37"/>
  <c r="C1019" i="37"/>
  <c r="D1019" i="37"/>
  <c r="B1020" i="37"/>
  <c r="C1020" i="37"/>
  <c r="D1020" i="37"/>
  <c r="B1021" i="37"/>
  <c r="C1021" i="37"/>
  <c r="D1021" i="37"/>
  <c r="B1022" i="37"/>
  <c r="C1022" i="37"/>
  <c r="D1022" i="37"/>
  <c r="G1022" i="37" s="1"/>
  <c r="B1023" i="37"/>
  <c r="B1024" i="37"/>
  <c r="C1024" i="37"/>
  <c r="D1024" i="37"/>
  <c r="G1024" i="37"/>
  <c r="B1025" i="37"/>
  <c r="C1025" i="37"/>
  <c r="H1025" i="37" s="1"/>
  <c r="D1025" i="37"/>
  <c r="B1026" i="37"/>
  <c r="C1026" i="37"/>
  <c r="D1026" i="37"/>
  <c r="B1027" i="37"/>
  <c r="B1028" i="37"/>
  <c r="G1028" i="37" s="1"/>
  <c r="C1028" i="37"/>
  <c r="D1028" i="37"/>
  <c r="B1029" i="37"/>
  <c r="G1029" i="37" s="1"/>
  <c r="C1029" i="37"/>
  <c r="D1029" i="37"/>
  <c r="B1030" i="37"/>
  <c r="C1030" i="37"/>
  <c r="D1030" i="37"/>
  <c r="H1030" i="37" s="1"/>
  <c r="B1031" i="37"/>
  <c r="C1031" i="37"/>
  <c r="D1031" i="37"/>
  <c r="B1032" i="37"/>
  <c r="G1032" i="37" s="1"/>
  <c r="C1032" i="37"/>
  <c r="D1032" i="37"/>
  <c r="B1033" i="37"/>
  <c r="G1033" i="37" s="1"/>
  <c r="C1033" i="37"/>
  <c r="D1033" i="37"/>
  <c r="B1034" i="37"/>
  <c r="B1035" i="37"/>
  <c r="C1035" i="37"/>
  <c r="H1035" i="37" s="1"/>
  <c r="D1035" i="37"/>
  <c r="B1036" i="37"/>
  <c r="C1036" i="37"/>
  <c r="D1036" i="37"/>
  <c r="B1037" i="37"/>
  <c r="C1037" i="37"/>
  <c r="D1037" i="37"/>
  <c r="B1038" i="37"/>
  <c r="G1038" i="37" s="1"/>
  <c r="C1038" i="37"/>
  <c r="D1038" i="37"/>
  <c r="B1039" i="37"/>
  <c r="B1040" i="37"/>
  <c r="B1041" i="37"/>
  <c r="B1042" i="37"/>
  <c r="C1042" i="37"/>
  <c r="D1042" i="37"/>
  <c r="G1042" i="37" s="1"/>
  <c r="B1043" i="37"/>
  <c r="C1043" i="37"/>
  <c r="D1043" i="37"/>
  <c r="G1043" i="37" s="1"/>
  <c r="B1044" i="37"/>
  <c r="C1044" i="37"/>
  <c r="D1044" i="37"/>
  <c r="B1045" i="37"/>
  <c r="C1045" i="37"/>
  <c r="D1045" i="37"/>
  <c r="B1046" i="37"/>
  <c r="C1046" i="37"/>
  <c r="D1046" i="37"/>
  <c r="G1046" i="37" s="1"/>
  <c r="B1047" i="37"/>
  <c r="C1047" i="37"/>
  <c r="D1047" i="37"/>
  <c r="G1047" i="37" s="1"/>
  <c r="B1048" i="37"/>
  <c r="C1048" i="37"/>
  <c r="D1048" i="37"/>
  <c r="B1049" i="37"/>
  <c r="B1050" i="37"/>
  <c r="B1051" i="37"/>
  <c r="C1051" i="37"/>
  <c r="D1051" i="37"/>
  <c r="G1051" i="37" s="1"/>
  <c r="B1052" i="37"/>
  <c r="C1052" i="37"/>
  <c r="D1052" i="37"/>
  <c r="B1053" i="37"/>
  <c r="C1053" i="37"/>
  <c r="H1053" i="37" s="1"/>
  <c r="D1053" i="37"/>
  <c r="B1054" i="37"/>
  <c r="C1054" i="37"/>
  <c r="D1054" i="37"/>
  <c r="B1055" i="37"/>
  <c r="C1055" i="37"/>
  <c r="D1055" i="37"/>
  <c r="G1055" i="37" s="1"/>
  <c r="B1056" i="37"/>
  <c r="C1056" i="37"/>
  <c r="D1056" i="37"/>
  <c r="B1057" i="37"/>
  <c r="B1058" i="37"/>
  <c r="B1059" i="37"/>
  <c r="C1059" i="37"/>
  <c r="D1059" i="37"/>
  <c r="G1059" i="37" s="1"/>
  <c r="B1060" i="37"/>
  <c r="C1060" i="37"/>
  <c r="D1060" i="37"/>
  <c r="G1060" i="37" s="1"/>
  <c r="B1061" i="37"/>
  <c r="C1061" i="37"/>
  <c r="D1061" i="37"/>
  <c r="B1062" i="37"/>
  <c r="C1062" i="37"/>
  <c r="D1062" i="37"/>
  <c r="B1063" i="37"/>
  <c r="C1063" i="37"/>
  <c r="D1063" i="37"/>
  <c r="G1063" i="37" s="1"/>
  <c r="B1064" i="37"/>
  <c r="C1064" i="37"/>
  <c r="D1064" i="37"/>
  <c r="G1064" i="37" s="1"/>
  <c r="B1065" i="37"/>
  <c r="C1065" i="37"/>
  <c r="D1065" i="37"/>
  <c r="B1066" i="37"/>
  <c r="C1066" i="37"/>
  <c r="D1066" i="37"/>
  <c r="B1067" i="37"/>
  <c r="C1067" i="37"/>
  <c r="D1067" i="37"/>
  <c r="G1067" i="37" s="1"/>
  <c r="B1068" i="37"/>
  <c r="C1068" i="37"/>
  <c r="D1068" i="37"/>
  <c r="G1068" i="37" s="1"/>
  <c r="B1069" i="37"/>
  <c r="C1069" i="37"/>
  <c r="D1069" i="37"/>
  <c r="B1070" i="37"/>
  <c r="C1070" i="37"/>
  <c r="D1070" i="37"/>
  <c r="B1071" i="37"/>
  <c r="C1071" i="37"/>
  <c r="D1071" i="37"/>
  <c r="G1071" i="37" s="1"/>
  <c r="B1072" i="37"/>
  <c r="C1072" i="37"/>
  <c r="D1072" i="37"/>
  <c r="G1072" i="37" s="1"/>
  <c r="B1073" i="37"/>
  <c r="C1073" i="37"/>
  <c r="D1073" i="37"/>
  <c r="B1074" i="37"/>
  <c r="C1074" i="37"/>
  <c r="D1074" i="37"/>
  <c r="B1075" i="37"/>
  <c r="C1075" i="37"/>
  <c r="D1075" i="37"/>
  <c r="G1075" i="37" s="1"/>
  <c r="B1076" i="37"/>
  <c r="B1077" i="37"/>
  <c r="C1077" i="37"/>
  <c r="D1077" i="37"/>
  <c r="B1078" i="37"/>
  <c r="G1078" i="37" s="1"/>
  <c r="C1078" i="37"/>
  <c r="D1078" i="37"/>
  <c r="B1079" i="37"/>
  <c r="G1079" i="37" s="1"/>
  <c r="C1079" i="37"/>
  <c r="D1079" i="37"/>
  <c r="B1080" i="37"/>
  <c r="C1080" i="37"/>
  <c r="D1080" i="37"/>
  <c r="H1080" i="37" s="1"/>
  <c r="B1081" i="37"/>
  <c r="C1081" i="37"/>
  <c r="D1081" i="37"/>
  <c r="B1082" i="37"/>
  <c r="G1082" i="37" s="1"/>
  <c r="C1082" i="37"/>
  <c r="D1082" i="37"/>
  <c r="B1083" i="37"/>
  <c r="G1083" i="37" s="1"/>
  <c r="C1083" i="37"/>
  <c r="D1083" i="37"/>
  <c r="B1084" i="37"/>
  <c r="C1084" i="37"/>
  <c r="D1084" i="37"/>
  <c r="H1084" i="37" s="1"/>
  <c r="B1085" i="37"/>
  <c r="C1085" i="37"/>
  <c r="D1085" i="37"/>
  <c r="B1086" i="37"/>
  <c r="G1086" i="37" s="1"/>
  <c r="C1086" i="37"/>
  <c r="D1086" i="37"/>
  <c r="B1087" i="37"/>
  <c r="G1087" i="37" s="1"/>
  <c r="C1087" i="37"/>
  <c r="D1087" i="37"/>
  <c r="B1088" i="37"/>
  <c r="B1089" i="37"/>
  <c r="B1090" i="37"/>
  <c r="G1090" i="37" s="1"/>
  <c r="C1090" i="37"/>
  <c r="D1090" i="37"/>
  <c r="B1091" i="37"/>
  <c r="G1091" i="37" s="1"/>
  <c r="C1091" i="37"/>
  <c r="D1091" i="37"/>
  <c r="B1092" i="37"/>
  <c r="G1092" i="37" s="1"/>
  <c r="C1092" i="37"/>
  <c r="D1092" i="37"/>
  <c r="B1093" i="37"/>
  <c r="G1093" i="37" s="1"/>
  <c r="C1093" i="37"/>
  <c r="D1093" i="37"/>
  <c r="B1094" i="37"/>
  <c r="G1094" i="37" s="1"/>
  <c r="C1094" i="37"/>
  <c r="D1094" i="37"/>
  <c r="B1095" i="37"/>
  <c r="G1095" i="37" s="1"/>
  <c r="C1095" i="37"/>
  <c r="D1095" i="37"/>
  <c r="B1096" i="37"/>
  <c r="B1097" i="37"/>
  <c r="C1097" i="37"/>
  <c r="D1097" i="37"/>
  <c r="G1097" i="37"/>
  <c r="B1098" i="37"/>
  <c r="C1098" i="37"/>
  <c r="D1098" i="37"/>
  <c r="G1098" i="37"/>
  <c r="B1099" i="37"/>
  <c r="C1099" i="37"/>
  <c r="D1099" i="37"/>
  <c r="G1099" i="37"/>
  <c r="B1100" i="37"/>
  <c r="C1100" i="37"/>
  <c r="D1100" i="37"/>
  <c r="G1100" i="37"/>
  <c r="B1101" i="37"/>
  <c r="C1101" i="37"/>
  <c r="D1101" i="37"/>
  <c r="G1101" i="37"/>
  <c r="B1102" i="37"/>
  <c r="C1102" i="37"/>
  <c r="D1102" i="37"/>
  <c r="G1102" i="37"/>
  <c r="B1103" i="37"/>
  <c r="C1103" i="37"/>
  <c r="D1103" i="37"/>
  <c r="G1103" i="37"/>
  <c r="B1104" i="37"/>
  <c r="B1105" i="37"/>
  <c r="B1106" i="37"/>
  <c r="C1106" i="37"/>
  <c r="D1106" i="37"/>
  <c r="B1107" i="37"/>
  <c r="C1107" i="37"/>
  <c r="D1107" i="37"/>
  <c r="G1107" i="37" s="1"/>
  <c r="B1108" i="37"/>
  <c r="C1108" i="37"/>
  <c r="D1108" i="37"/>
  <c r="G1108" i="37" s="1"/>
  <c r="B1109" i="37"/>
  <c r="C1109" i="37"/>
  <c r="D1109" i="37"/>
  <c r="B1110" i="37"/>
  <c r="C1110" i="37"/>
  <c r="D1110" i="37"/>
  <c r="B1111" i="37"/>
  <c r="C1111" i="37"/>
  <c r="D1111" i="37"/>
  <c r="G1111" i="37" s="1"/>
  <c r="B1112" i="37"/>
  <c r="B1113" i="37"/>
  <c r="G1113" i="37" s="1"/>
  <c r="C1113" i="37"/>
  <c r="D1113" i="37"/>
  <c r="B1114" i="37"/>
  <c r="G1114" i="37" s="1"/>
  <c r="C1114" i="37"/>
  <c r="D1114" i="37"/>
  <c r="B1115" i="37"/>
  <c r="C1115" i="37"/>
  <c r="D1115" i="37"/>
  <c r="H1115" i="37" s="1"/>
  <c r="B1116" i="37"/>
  <c r="B1117" i="37"/>
  <c r="C1117" i="37"/>
  <c r="D1117" i="37"/>
  <c r="B1118" i="37"/>
  <c r="C1118" i="37"/>
  <c r="D1118" i="37"/>
  <c r="B1119" i="37"/>
  <c r="B1120" i="37"/>
  <c r="G1120" i="37" s="1"/>
  <c r="C1120" i="37"/>
  <c r="D1120" i="37"/>
  <c r="B1121" i="37"/>
  <c r="G1121" i="37" s="1"/>
  <c r="C1121" i="37"/>
  <c r="D1121" i="37"/>
  <c r="B1122" i="37"/>
  <c r="G1122" i="37" s="1"/>
  <c r="C1122" i="37"/>
  <c r="D1122" i="37"/>
  <c r="B1123" i="37"/>
  <c r="G1123" i="37" s="1"/>
  <c r="C1123" i="37"/>
  <c r="D1123" i="37"/>
  <c r="B1124" i="37"/>
  <c r="G1124" i="37" s="1"/>
  <c r="C1124" i="37"/>
  <c r="D1124" i="37"/>
  <c r="B1125" i="37"/>
  <c r="G1125" i="37" s="1"/>
  <c r="C1125" i="37"/>
  <c r="D1125" i="37"/>
  <c r="B1126" i="37"/>
  <c r="G1126" i="37" s="1"/>
  <c r="C1126" i="37"/>
  <c r="D1126" i="37"/>
  <c r="B1127" i="37"/>
  <c r="G1127" i="37" s="1"/>
  <c r="C1127" i="37"/>
  <c r="D1127" i="37"/>
  <c r="B1128" i="37"/>
  <c r="C1128" i="37"/>
  <c r="D1128" i="37"/>
  <c r="B1129" i="37"/>
  <c r="C1129" i="37"/>
  <c r="G1129" i="37" s="1"/>
  <c r="D1129" i="37"/>
  <c r="B1130" i="37"/>
  <c r="C1130" i="37"/>
  <c r="D1130" i="37"/>
  <c r="B1131" i="37"/>
  <c r="C1131" i="37"/>
  <c r="D1131" i="37"/>
  <c r="B1132" i="37"/>
  <c r="C1132" i="37"/>
  <c r="D1132" i="37"/>
  <c r="B1133" i="37"/>
  <c r="C1133" i="37"/>
  <c r="G1133" i="37" s="1"/>
  <c r="D1133" i="37"/>
  <c r="B1134" i="37"/>
  <c r="B1135" i="37"/>
  <c r="G1135" i="37" s="1"/>
  <c r="C1135" i="37"/>
  <c r="D1135" i="37"/>
  <c r="B1136" i="37"/>
  <c r="C1136" i="37"/>
  <c r="H1136" i="37" s="1"/>
  <c r="D1136" i="37"/>
  <c r="B1137" i="37"/>
  <c r="C1137" i="37"/>
  <c r="D1137" i="37"/>
  <c r="B1138" i="37"/>
  <c r="B1139" i="37"/>
  <c r="B1140" i="37"/>
  <c r="B1141" i="37"/>
  <c r="C1141" i="37"/>
  <c r="D1141" i="37"/>
  <c r="H1141" i="37" s="1"/>
  <c r="B1142" i="37"/>
  <c r="C1142" i="37"/>
  <c r="D1142" i="37"/>
  <c r="B1143" i="37"/>
  <c r="B1144" i="37"/>
  <c r="C1144" i="37"/>
  <c r="D1144" i="37"/>
  <c r="G1144" i="37"/>
  <c r="B1145" i="37"/>
  <c r="C1145" i="37"/>
  <c r="D1145" i="37"/>
  <c r="G1145" i="37"/>
  <c r="B1146" i="37"/>
  <c r="C1146" i="37"/>
  <c r="D1146" i="37"/>
  <c r="G1146" i="37"/>
  <c r="B1147" i="37"/>
  <c r="C1147" i="37"/>
  <c r="D1147" i="37"/>
  <c r="G1147" i="37"/>
  <c r="B1148" i="37"/>
  <c r="C1148" i="37"/>
  <c r="D1148" i="37"/>
  <c r="G1148" i="37"/>
  <c r="B1149" i="37"/>
  <c r="C1149" i="37"/>
  <c r="D1149" i="37"/>
  <c r="G1149" i="37"/>
  <c r="B1150" i="37"/>
  <c r="C1150" i="37"/>
  <c r="D1150" i="37"/>
  <c r="G1150" i="37"/>
  <c r="B1151" i="37"/>
  <c r="C1151" i="37"/>
  <c r="D1151" i="37"/>
  <c r="G1151" i="37"/>
  <c r="B1152" i="37"/>
  <c r="B1153" i="37"/>
  <c r="B1154" i="37"/>
  <c r="C1154" i="37"/>
  <c r="D1154" i="37"/>
  <c r="B1155" i="37"/>
  <c r="C1155" i="37"/>
  <c r="D1155" i="37"/>
  <c r="B1156" i="37"/>
  <c r="C1156" i="37"/>
  <c r="D1156" i="37"/>
  <c r="B1157" i="37"/>
  <c r="C1157" i="37"/>
  <c r="D1157" i="37"/>
  <c r="B1158" i="37"/>
  <c r="C1158" i="37"/>
  <c r="D1158" i="37"/>
  <c r="B1159" i="37"/>
  <c r="C1159" i="37"/>
  <c r="D1159" i="37"/>
  <c r="B1160" i="37"/>
  <c r="B1161" i="37"/>
  <c r="C1161" i="37"/>
  <c r="D1161" i="37"/>
  <c r="B1162" i="37"/>
  <c r="C1162" i="37"/>
  <c r="D1162" i="37"/>
  <c r="B1163" i="37"/>
  <c r="C1163" i="37"/>
  <c r="D1163" i="37"/>
  <c r="B1164" i="37"/>
  <c r="C1164" i="37"/>
  <c r="G1164" i="37" s="1"/>
  <c r="D1164" i="37"/>
  <c r="B1165" i="37"/>
  <c r="C1165" i="37"/>
  <c r="D1165" i="37"/>
  <c r="B1166" i="37"/>
  <c r="C1166" i="37"/>
  <c r="D1166" i="37"/>
  <c r="B1167" i="37"/>
  <c r="C1167" i="37"/>
  <c r="D1167" i="37"/>
  <c r="B1168" i="37"/>
  <c r="B1169" i="37"/>
  <c r="B1170" i="37"/>
  <c r="C1170" i="37"/>
  <c r="D1170" i="37"/>
  <c r="G1170" i="37"/>
  <c r="B1171" i="37"/>
  <c r="C1171" i="37"/>
  <c r="D1171" i="37"/>
  <c r="G1171" i="37"/>
  <c r="B1172" i="37"/>
  <c r="C1172" i="37"/>
  <c r="D1172" i="37"/>
  <c r="G1172" i="37"/>
  <c r="B1173" i="37"/>
  <c r="C1173" i="37"/>
  <c r="D1173" i="37"/>
  <c r="G1173" i="37"/>
  <c r="B1174" i="37"/>
  <c r="C1174" i="37"/>
  <c r="D1174" i="37"/>
  <c r="G1174" i="37"/>
  <c r="B1175" i="37"/>
  <c r="C1175" i="37"/>
  <c r="D1175" i="37"/>
  <c r="G1175" i="37"/>
  <c r="B1176" i="37"/>
  <c r="C1176" i="37"/>
  <c r="D1176" i="37"/>
  <c r="G1176" i="37"/>
  <c r="B1177" i="37"/>
  <c r="C1177" i="37"/>
  <c r="D1177" i="37"/>
  <c r="G1177" i="37"/>
  <c r="B1178" i="37"/>
  <c r="C1178" i="37"/>
  <c r="D1178" i="37"/>
  <c r="G1178" i="37"/>
  <c r="B1179" i="37"/>
  <c r="C1179" i="37"/>
  <c r="D1179" i="37"/>
  <c r="G1179" i="37"/>
  <c r="B1180" i="37"/>
  <c r="C1180" i="37"/>
  <c r="D1180" i="37"/>
  <c r="G1180" i="37"/>
  <c r="B1181" i="37"/>
  <c r="C1181" i="37"/>
  <c r="D1181" i="37"/>
  <c r="G1181" i="37"/>
  <c r="B1182" i="37"/>
  <c r="C1182" i="37"/>
  <c r="D1182" i="37"/>
  <c r="G1182" i="37"/>
  <c r="B1183" i="37"/>
  <c r="C1183" i="37"/>
  <c r="D1183" i="37"/>
  <c r="G1183" i="37"/>
  <c r="B1184" i="37"/>
  <c r="C1184" i="37"/>
  <c r="D1184" i="37"/>
  <c r="G1184" i="37"/>
  <c r="B1185" i="37"/>
  <c r="C1185" i="37"/>
  <c r="D1185" i="37"/>
  <c r="G1185" i="37"/>
  <c r="B1186" i="37"/>
  <c r="B1187" i="37"/>
  <c r="C1187" i="37"/>
  <c r="D1187" i="37"/>
  <c r="B1188" i="37"/>
  <c r="C1188" i="37"/>
  <c r="D1188" i="37"/>
  <c r="B1189" i="37"/>
  <c r="C1189" i="37"/>
  <c r="D1189" i="37"/>
  <c r="B1190" i="37"/>
  <c r="C1190" i="37"/>
  <c r="G1190" i="37" s="1"/>
  <c r="D1190" i="37"/>
  <c r="B1191" i="37"/>
  <c r="C1191" i="37"/>
  <c r="D1191" i="37"/>
  <c r="B1192" i="37"/>
  <c r="C1192" i="37"/>
  <c r="D1192" i="37"/>
  <c r="B1193" i="37"/>
  <c r="C1193" i="37"/>
  <c r="D1193" i="37"/>
  <c r="B1194" i="37"/>
  <c r="C1194" i="37"/>
  <c r="G1194" i="37" s="1"/>
  <c r="D1194" i="37"/>
  <c r="B1195" i="37"/>
  <c r="C1195" i="37"/>
  <c r="D1195" i="37"/>
  <c r="B1196" i="37"/>
  <c r="B1197" i="37"/>
  <c r="C1197" i="37"/>
  <c r="D1197" i="37"/>
  <c r="B1198" i="37"/>
  <c r="C1198" i="37"/>
  <c r="D1198" i="37"/>
  <c r="B1199" i="37"/>
  <c r="B1200" i="37"/>
  <c r="B1201" i="37"/>
  <c r="B1202" i="37"/>
  <c r="C1202" i="37"/>
  <c r="D1202" i="37"/>
  <c r="B1203" i="37"/>
  <c r="C1203" i="37"/>
  <c r="D1203" i="37"/>
  <c r="B1204" i="37"/>
  <c r="B1205" i="37"/>
  <c r="C1205" i="37"/>
  <c r="D1205" i="37"/>
  <c r="B1206" i="37"/>
  <c r="C1206" i="37"/>
  <c r="D1206" i="37"/>
  <c r="B1207" i="37"/>
  <c r="C1207" i="37"/>
  <c r="D1207" i="37"/>
  <c r="B1208" i="37"/>
  <c r="B1209" i="37"/>
  <c r="G1209" i="37" s="1"/>
  <c r="C1209" i="37"/>
  <c r="D1209" i="37"/>
  <c r="B1210" i="37"/>
  <c r="G1210" i="37" s="1"/>
  <c r="C1210" i="37"/>
  <c r="D1210" i="37"/>
  <c r="B1211" i="37"/>
  <c r="G1211" i="37" s="1"/>
  <c r="C1211" i="37"/>
  <c r="D1211" i="37"/>
  <c r="B1212" i="37"/>
  <c r="B1213" i="37"/>
  <c r="C1213" i="37"/>
  <c r="D1213" i="37"/>
  <c r="G1213" i="37"/>
  <c r="B1214" i="37"/>
  <c r="C1214" i="37"/>
  <c r="D1214" i="37"/>
  <c r="B1215" i="37"/>
  <c r="C1215" i="37"/>
  <c r="D1215" i="37"/>
  <c r="G1215" i="37"/>
  <c r="B1216" i="37"/>
  <c r="C1216" i="37"/>
  <c r="D1216" i="37"/>
  <c r="G1216" i="37"/>
  <c r="B1217" i="37"/>
  <c r="C1217" i="37"/>
  <c r="D1217" i="37"/>
  <c r="G1217" i="37"/>
  <c r="B1218" i="37"/>
  <c r="C1218" i="37"/>
  <c r="D1218" i="37"/>
  <c r="G1218" i="37"/>
  <c r="B1219" i="37"/>
  <c r="B1220" i="37"/>
  <c r="B1221" i="37"/>
  <c r="C1221" i="37"/>
  <c r="G1221" i="37" s="1"/>
  <c r="D1221" i="37"/>
  <c r="B1222" i="37"/>
  <c r="C1222" i="37"/>
  <c r="D1222" i="37"/>
  <c r="B1223" i="37"/>
  <c r="C1223" i="37"/>
  <c r="D1223" i="37"/>
  <c r="B1224" i="37"/>
  <c r="C1224" i="37"/>
  <c r="D1224" i="37"/>
  <c r="B1225" i="37"/>
  <c r="C1225" i="37"/>
  <c r="G1225" i="37" s="1"/>
  <c r="D1225" i="37"/>
  <c r="B1226" i="37"/>
  <c r="C1226" i="37"/>
  <c r="D1226" i="37"/>
  <c r="B1227" i="37"/>
  <c r="C1227" i="37"/>
  <c r="D1227" i="37"/>
  <c r="B1228" i="37"/>
  <c r="C1228" i="37"/>
  <c r="D1228" i="37"/>
  <c r="B1229" i="37"/>
  <c r="C1229" i="37"/>
  <c r="G1229" i="37" s="1"/>
  <c r="D1229" i="37"/>
  <c r="B1230" i="37"/>
  <c r="C1230" i="37"/>
  <c r="D1230" i="37"/>
  <c r="B1231" i="37"/>
  <c r="C1231" i="37"/>
  <c r="D1231" i="37"/>
  <c r="B1232" i="37"/>
  <c r="C1232" i="37"/>
  <c r="D1232" i="37"/>
  <c r="B1233" i="37"/>
  <c r="C1233" i="37"/>
  <c r="G1233" i="37" s="1"/>
  <c r="D1233" i="37"/>
  <c r="B1234" i="37"/>
  <c r="C1234" i="37"/>
  <c r="D1234" i="37"/>
  <c r="B1235" i="37"/>
  <c r="C1235" i="37"/>
  <c r="D1235" i="37"/>
  <c r="B1236" i="37"/>
  <c r="C1236" i="37"/>
  <c r="D1236" i="37"/>
  <c r="B1237" i="37"/>
  <c r="C1237" i="37"/>
  <c r="G1237" i="37" s="1"/>
  <c r="D1237" i="37"/>
  <c r="B1238" i="37"/>
  <c r="C1238" i="37"/>
  <c r="D1238" i="37"/>
  <c r="B1239" i="37"/>
  <c r="C1239" i="37"/>
  <c r="D1239" i="37"/>
  <c r="B1240" i="37"/>
  <c r="C1240" i="37"/>
  <c r="D1240" i="37"/>
  <c r="B1241" i="37"/>
  <c r="C1241" i="37"/>
  <c r="G1241" i="37" s="1"/>
  <c r="D1241" i="37"/>
  <c r="B1242" i="37"/>
  <c r="C1242" i="37"/>
  <c r="D1242" i="37"/>
  <c r="B1243" i="37"/>
  <c r="C1243" i="37"/>
  <c r="D1243" i="37"/>
  <c r="B1244" i="37"/>
  <c r="C1244" i="37"/>
  <c r="D1244" i="37"/>
  <c r="B1245" i="37"/>
  <c r="C1245" i="37"/>
  <c r="G1245" i="37" s="1"/>
  <c r="D1245" i="37"/>
  <c r="B1246" i="37"/>
  <c r="C1246" i="37"/>
  <c r="D1246" i="37"/>
  <c r="B1247" i="37"/>
  <c r="C1247" i="37"/>
  <c r="D1247" i="37"/>
  <c r="B1248" i="37"/>
  <c r="C1248" i="37"/>
  <c r="D1248" i="37"/>
  <c r="B1249" i="37"/>
  <c r="C1249" i="37"/>
  <c r="G1249" i="37" s="1"/>
  <c r="D1249" i="37"/>
  <c r="B1250" i="37"/>
  <c r="C1250" i="37"/>
  <c r="D1250" i="37"/>
  <c r="H1250" i="37" s="1"/>
  <c r="B1251" i="37"/>
  <c r="C1251" i="37"/>
  <c r="D1251" i="37"/>
  <c r="B1252" i="37"/>
  <c r="C1252" i="37"/>
  <c r="D1252" i="37"/>
  <c r="B1253" i="37"/>
  <c r="C1253" i="37"/>
  <c r="G1253" i="37" s="1"/>
  <c r="D1253" i="37"/>
  <c r="B1254" i="37"/>
  <c r="C1254" i="37"/>
  <c r="D1254" i="37"/>
  <c r="B1255" i="37"/>
  <c r="C1255" i="37"/>
  <c r="D1255" i="37"/>
  <c r="B1256" i="37"/>
  <c r="C1256" i="37"/>
  <c r="D1256" i="37"/>
  <c r="B1257" i="37"/>
  <c r="C1257" i="37"/>
  <c r="G1257" i="37" s="1"/>
  <c r="D1257" i="37"/>
  <c r="B1258" i="37"/>
  <c r="C1258" i="37"/>
  <c r="D1258" i="37"/>
  <c r="B1259" i="37"/>
  <c r="C1259" i="37"/>
  <c r="D1259" i="37"/>
  <c r="B1260" i="37"/>
  <c r="C1260" i="37"/>
  <c r="D1260" i="37"/>
  <c r="B1261" i="37"/>
  <c r="C1261" i="37"/>
  <c r="G1261" i="37" s="1"/>
  <c r="D1261" i="37"/>
  <c r="B1262" i="37"/>
  <c r="C1262" i="37"/>
  <c r="D1262" i="37"/>
  <c r="B1263" i="37"/>
  <c r="C1263" i="37"/>
  <c r="D1263" i="37"/>
  <c r="B1264" i="37"/>
  <c r="C1264" i="37"/>
  <c r="D1264" i="37"/>
  <c r="B1265" i="37"/>
  <c r="C1265" i="37"/>
  <c r="G1265" i="37" s="1"/>
  <c r="D1265" i="37"/>
  <c r="B1266" i="37"/>
  <c r="C1266" i="37"/>
  <c r="D1266" i="37"/>
  <c r="B1267" i="37"/>
  <c r="C1267" i="37"/>
  <c r="D1267" i="37"/>
  <c r="B1268" i="37"/>
  <c r="C1268" i="37"/>
  <c r="D1268" i="37"/>
  <c r="B1269" i="37"/>
  <c r="C1269" i="37"/>
  <c r="G1269" i="37" s="1"/>
  <c r="D1269" i="37"/>
  <c r="B1270" i="37"/>
  <c r="C1270" i="37"/>
  <c r="D1270" i="37"/>
  <c r="B1271" i="37"/>
  <c r="C1271" i="37"/>
  <c r="D1271" i="37"/>
  <c r="B1272" i="37"/>
  <c r="C1272" i="37"/>
  <c r="D1272" i="37"/>
  <c r="B1273" i="37"/>
  <c r="C1273" i="37"/>
  <c r="G1273" i="37" s="1"/>
  <c r="D1273" i="37"/>
  <c r="B1274" i="37"/>
  <c r="C1274" i="37"/>
  <c r="D1274" i="37"/>
  <c r="B1275" i="37"/>
  <c r="C1275" i="37"/>
  <c r="D1275" i="37"/>
  <c r="B1276" i="37"/>
  <c r="C1276" i="37"/>
  <c r="D1276" i="37"/>
  <c r="B1277" i="37"/>
  <c r="C1277" i="37"/>
  <c r="G1277" i="37" s="1"/>
  <c r="D1277" i="37"/>
  <c r="B1278" i="37"/>
  <c r="C1278" i="37"/>
  <c r="D1278" i="37"/>
  <c r="B1279" i="37"/>
  <c r="C1279" i="37"/>
  <c r="D1279" i="37"/>
  <c r="B1280" i="37"/>
  <c r="C1280" i="37"/>
  <c r="D1280" i="37"/>
  <c r="B1281" i="37"/>
  <c r="C1281" i="37"/>
  <c r="G1281" i="37" s="1"/>
  <c r="D1281" i="37"/>
  <c r="B1282" i="37"/>
  <c r="C1282" i="37"/>
  <c r="D1282" i="37"/>
  <c r="B1283" i="37"/>
  <c r="C1283" i="37"/>
  <c r="D1283" i="37"/>
  <c r="B1284" i="37"/>
  <c r="C1284" i="37"/>
  <c r="D1284" i="37"/>
  <c r="B1285" i="37"/>
  <c r="C1285" i="37"/>
  <c r="G1285" i="37" s="1"/>
  <c r="D1285" i="37"/>
  <c r="B1286" i="37"/>
  <c r="C1286" i="37"/>
  <c r="D1286" i="37"/>
  <c r="B1287" i="37"/>
  <c r="B1288" i="37"/>
  <c r="B1289" i="37"/>
  <c r="C1289" i="37"/>
  <c r="D1289" i="37"/>
  <c r="B1290" i="37"/>
  <c r="C1290" i="37"/>
  <c r="D1290" i="37"/>
  <c r="B1291" i="37"/>
  <c r="C1291" i="37"/>
  <c r="D1291" i="37"/>
  <c r="B1292" i="37"/>
  <c r="B1293" i="37"/>
  <c r="C1293" i="37"/>
  <c r="D1293" i="37"/>
  <c r="B1294" i="37"/>
  <c r="G1294" i="37" s="1"/>
  <c r="C1294" i="37"/>
  <c r="D1294" i="37"/>
  <c r="B1295" i="37"/>
  <c r="B1296" i="37"/>
  <c r="C1296" i="37"/>
  <c r="D1296" i="37"/>
  <c r="B1297" i="37"/>
  <c r="C1297" i="37"/>
  <c r="G1297" i="37" s="1"/>
  <c r="D1297" i="37"/>
  <c r="B1298" i="37"/>
  <c r="C1298" i="37"/>
  <c r="D1298" i="37"/>
  <c r="B1299" i="37"/>
  <c r="C1299" i="37"/>
  <c r="D1299" i="37"/>
  <c r="B1300" i="37"/>
  <c r="C1300" i="37"/>
  <c r="D1300" i="37"/>
  <c r="B1301" i="37"/>
  <c r="C1301" i="37"/>
  <c r="G1301" i="37" s="1"/>
  <c r="D1301" i="37"/>
  <c r="B1302" i="37"/>
  <c r="C1302" i="37"/>
  <c r="D1302" i="37"/>
  <c r="B1303" i="37"/>
  <c r="C1303" i="37"/>
  <c r="D1303" i="37"/>
  <c r="B1304" i="37"/>
  <c r="B1305" i="37"/>
  <c r="C1305" i="37"/>
  <c r="D1305" i="37"/>
  <c r="G1305" i="37"/>
  <c r="B1306" i="37"/>
  <c r="C1306" i="37"/>
  <c r="D1306" i="37"/>
  <c r="G1306" i="37"/>
  <c r="B1307" i="37"/>
  <c r="C1307" i="37"/>
  <c r="D1307" i="37"/>
  <c r="G1307" i="37"/>
  <c r="B1308" i="37"/>
  <c r="C1308" i="37"/>
  <c r="D1308" i="37"/>
  <c r="G1308" i="37"/>
  <c r="B1309" i="37"/>
  <c r="C1309" i="37"/>
  <c r="D1309" i="37"/>
  <c r="G1309" i="37"/>
  <c r="B1310" i="37"/>
  <c r="B1311" i="37"/>
  <c r="C1311" i="37"/>
  <c r="D1311" i="37"/>
  <c r="B1312" i="37"/>
  <c r="C1312" i="37"/>
  <c r="D1312" i="37"/>
  <c r="B1313" i="37"/>
  <c r="C1313" i="37"/>
  <c r="D1313" i="37"/>
  <c r="B1314" i="37"/>
  <c r="C1314" i="37"/>
  <c r="D1314" i="37"/>
  <c r="H1314" i="37" s="1"/>
  <c r="B1315" i="37"/>
  <c r="C1315" i="37"/>
  <c r="D1315" i="37"/>
  <c r="B1316" i="37"/>
  <c r="G1316" i="37" s="1"/>
  <c r="C1316" i="37"/>
  <c r="D1316" i="37"/>
  <c r="B1317" i="37"/>
  <c r="B1318" i="37"/>
  <c r="B1319" i="37"/>
  <c r="C1319" i="37"/>
  <c r="D1319" i="37"/>
  <c r="B1320" i="37"/>
  <c r="C1320" i="37"/>
  <c r="D1320" i="37"/>
  <c r="B1321" i="37"/>
  <c r="B1322" i="37"/>
  <c r="G1322" i="37" s="1"/>
  <c r="C1322" i="37"/>
  <c r="D1322" i="37"/>
  <c r="B1323" i="37"/>
  <c r="G1323" i="37" s="1"/>
  <c r="C1323" i="37"/>
  <c r="D1323" i="37"/>
  <c r="B1324" i="37"/>
  <c r="G1324" i="37" s="1"/>
  <c r="C1324" i="37"/>
  <c r="D1324" i="37"/>
  <c r="B1325" i="37"/>
  <c r="B1326" i="37"/>
  <c r="C1326" i="37"/>
  <c r="D1326" i="37"/>
  <c r="B1327" i="37"/>
  <c r="G1327" i="37" s="1"/>
  <c r="C1327" i="37"/>
  <c r="D1327" i="37"/>
  <c r="B1328" i="37"/>
  <c r="C1328" i="37"/>
  <c r="H1328" i="37" s="1"/>
  <c r="D1328" i="37"/>
  <c r="B1329" i="37"/>
  <c r="C1329" i="37"/>
  <c r="D1329" i="37"/>
  <c r="B1330" i="37"/>
  <c r="C1330" i="37"/>
  <c r="D1330" i="37"/>
  <c r="B1331" i="37"/>
  <c r="G1331" i="37" s="1"/>
  <c r="C1331" i="37"/>
  <c r="D1331" i="37"/>
  <c r="B1332" i="37"/>
  <c r="B1333" i="37"/>
  <c r="C1333" i="37"/>
  <c r="D1333" i="37"/>
  <c r="B1334" i="37"/>
  <c r="C1334" i="37"/>
  <c r="D1334" i="37"/>
  <c r="B1335" i="37"/>
  <c r="C1335" i="37"/>
  <c r="D1335" i="37"/>
  <c r="B1336" i="37"/>
  <c r="B1337" i="37"/>
  <c r="C1337" i="37"/>
  <c r="D1337" i="37"/>
  <c r="H1337" i="37" s="1"/>
  <c r="B1338" i="37"/>
  <c r="C1338" i="37"/>
  <c r="D1338" i="37"/>
  <c r="B1339" i="37"/>
  <c r="C1339" i="37"/>
  <c r="D1339" i="37"/>
  <c r="B1340" i="37"/>
  <c r="C1340" i="37"/>
  <c r="G1340" i="37" s="1"/>
  <c r="D1340" i="37"/>
  <c r="B1341" i="37"/>
  <c r="C1341" i="37"/>
  <c r="D1341" i="37"/>
  <c r="H1341" i="37" s="1"/>
  <c r="B1342" i="37"/>
  <c r="C1342" i="37"/>
  <c r="D1342" i="37"/>
  <c r="B1343" i="37"/>
  <c r="B1344" i="37"/>
  <c r="C1344" i="37"/>
  <c r="D1344" i="37"/>
  <c r="G1344" i="37"/>
  <c r="B1345" i="37"/>
  <c r="C1345" i="37"/>
  <c r="D1345" i="37"/>
  <c r="G1345" i="37"/>
  <c r="B1346" i="37"/>
  <c r="C1346" i="37"/>
  <c r="D1346" i="37"/>
  <c r="G1346" i="37"/>
  <c r="B1347" i="37"/>
  <c r="C1347" i="37"/>
  <c r="D1347" i="37"/>
  <c r="G1347" i="37"/>
  <c r="B1348" i="37"/>
  <c r="B1349" i="37"/>
  <c r="G1349" i="37" s="1"/>
  <c r="C1349" i="37"/>
  <c r="D1349" i="37"/>
  <c r="B1350" i="37"/>
  <c r="G1350" i="37" s="1"/>
  <c r="C1350" i="37"/>
  <c r="D1350" i="37"/>
  <c r="H1350" i="37" s="1"/>
  <c r="B1351" i="37"/>
  <c r="G1351" i="37" s="1"/>
  <c r="C1351" i="37"/>
  <c r="D1351" i="37"/>
  <c r="H1351" i="37" s="1"/>
  <c r="B1352" i="37"/>
  <c r="G1352" i="37" s="1"/>
  <c r="C1352" i="37"/>
  <c r="D1352" i="37"/>
  <c r="H1352" i="37" s="1"/>
  <c r="B1353" i="37"/>
  <c r="G1353" i="37" s="1"/>
  <c r="C1353" i="37"/>
  <c r="D1353" i="37"/>
  <c r="B1354" i="37"/>
  <c r="G1354" i="37" s="1"/>
  <c r="C1354" i="37"/>
  <c r="D1354" i="37"/>
  <c r="H1354" i="37" s="1"/>
  <c r="B1355" i="37"/>
  <c r="G1355" i="37" s="1"/>
  <c r="C1355" i="37"/>
  <c r="D1355" i="37"/>
  <c r="H1355" i="37" s="1"/>
  <c r="B1356" i="37"/>
  <c r="G1356" i="37" s="1"/>
  <c r="C1356" i="37"/>
  <c r="D1356" i="37"/>
  <c r="H1356" i="37" s="1"/>
  <c r="B1357" i="37"/>
  <c r="B1358" i="37"/>
  <c r="C1358" i="37"/>
  <c r="D1358" i="37"/>
  <c r="B1359" i="37"/>
  <c r="C1359" i="37"/>
  <c r="D1359" i="37"/>
  <c r="B1360" i="37"/>
  <c r="C1360" i="37"/>
  <c r="D1360" i="37"/>
  <c r="B1361" i="37"/>
  <c r="C1361" i="37"/>
  <c r="D1361" i="37"/>
  <c r="B1362" i="37"/>
  <c r="C1362" i="37"/>
  <c r="H1362" i="37" s="1"/>
  <c r="D1362" i="37"/>
  <c r="B1363" i="37"/>
  <c r="C1363" i="37"/>
  <c r="D1363" i="37"/>
  <c r="B1364" i="37"/>
  <c r="B1365" i="37"/>
  <c r="C1365" i="37"/>
  <c r="D1365" i="37"/>
  <c r="B1366" i="37"/>
  <c r="C1366" i="37"/>
  <c r="D1366" i="37"/>
  <c r="B1367" i="37"/>
  <c r="C1367" i="37"/>
  <c r="D1367" i="37"/>
  <c r="B1368" i="37"/>
  <c r="C1368" i="37"/>
  <c r="G1368" i="37" s="1"/>
  <c r="D1368" i="37"/>
  <c r="B1369" i="37"/>
  <c r="C1369" i="37"/>
  <c r="D1369" i="37"/>
  <c r="H1369" i="37" s="1"/>
  <c r="B1370" i="37"/>
  <c r="C1370" i="37"/>
  <c r="D1370" i="37"/>
  <c r="B1371" i="37"/>
  <c r="B1372" i="37"/>
  <c r="B1373" i="37"/>
  <c r="G1373" i="37" s="1"/>
  <c r="C1373" i="37"/>
  <c r="D1373" i="37"/>
  <c r="H1373" i="37" s="1"/>
  <c r="B1374" i="37"/>
  <c r="G1374" i="37" s="1"/>
  <c r="C1374" i="37"/>
  <c r="D1374" i="37"/>
  <c r="B1375" i="37"/>
  <c r="G1375" i="37" s="1"/>
  <c r="C1375" i="37"/>
  <c r="D1375" i="37"/>
  <c r="H1375" i="37" s="1"/>
  <c r="B1376" i="37"/>
  <c r="B1377" i="37"/>
  <c r="G1377" i="37" s="1"/>
  <c r="C1377" i="37"/>
  <c r="H1377" i="37" s="1"/>
  <c r="D1377" i="37"/>
  <c r="B1378" i="37"/>
  <c r="G1378" i="37" s="1"/>
  <c r="C1378" i="37"/>
  <c r="H1378" i="37" s="1"/>
  <c r="D1378" i="37"/>
  <c r="B1379" i="37"/>
  <c r="G1379" i="37" s="1"/>
  <c r="C1379" i="37"/>
  <c r="D1379" i="37"/>
  <c r="B1380" i="37"/>
  <c r="G1380" i="37" s="1"/>
  <c r="C1380" i="37"/>
  <c r="H1380" i="37" s="1"/>
  <c r="D1380" i="37"/>
  <c r="B1381" i="37"/>
  <c r="B1382" i="37"/>
  <c r="G1382" i="37" s="1"/>
  <c r="C1382" i="37"/>
  <c r="D1382" i="37"/>
  <c r="B1383" i="37"/>
  <c r="G1383" i="37" s="1"/>
  <c r="C1383" i="37"/>
  <c r="D1383" i="37"/>
  <c r="B1384" i="37"/>
  <c r="G1384" i="37" s="1"/>
  <c r="C1384" i="37"/>
  <c r="D1384" i="37"/>
  <c r="B1385" i="37"/>
  <c r="G1385" i="37" s="1"/>
  <c r="C1385" i="37"/>
  <c r="D1385" i="37"/>
  <c r="B1386" i="37"/>
  <c r="G1386" i="37" s="1"/>
  <c r="C1386" i="37"/>
  <c r="D1386" i="37"/>
  <c r="B1387" i="37"/>
  <c r="G1387" i="37" s="1"/>
  <c r="C1387" i="37"/>
  <c r="D1387" i="37"/>
  <c r="B1388" i="37"/>
  <c r="G1388" i="37" s="1"/>
  <c r="C1388" i="37"/>
  <c r="D1388" i="37"/>
  <c r="B1389" i="37"/>
  <c r="B1390" i="37"/>
  <c r="G1390" i="37" s="1"/>
  <c r="C1390" i="37"/>
  <c r="D1390" i="37"/>
  <c r="H1390" i="37" s="1"/>
  <c r="B1391" i="37"/>
  <c r="C1391" i="37"/>
  <c r="D1391" i="37"/>
  <c r="B1392" i="37"/>
  <c r="G1392" i="37" s="1"/>
  <c r="C1392" i="37"/>
  <c r="D1392" i="37"/>
  <c r="H1392" i="37" s="1"/>
  <c r="B1393" i="37"/>
  <c r="G1393" i="37" s="1"/>
  <c r="C1393" i="37"/>
  <c r="D1393" i="37"/>
  <c r="B1394" i="37"/>
  <c r="G1394" i="37" s="1"/>
  <c r="C1394" i="37"/>
  <c r="D1394" i="37"/>
  <c r="H1394" i="37" s="1"/>
  <c r="B1395" i="37"/>
  <c r="G1395" i="37" s="1"/>
  <c r="C1395" i="37"/>
  <c r="D1395" i="37"/>
  <c r="H1395" i="37" s="1"/>
  <c r="B1396" i="37"/>
  <c r="B1397" i="37"/>
  <c r="B1398" i="37"/>
  <c r="G1398" i="37" s="1"/>
  <c r="C1398" i="37"/>
  <c r="D1398" i="37"/>
  <c r="B1399" i="37"/>
  <c r="G1399" i="37" s="1"/>
  <c r="C1399" i="37"/>
  <c r="D1399" i="37"/>
  <c r="B1400" i="37"/>
  <c r="B1401" i="37"/>
  <c r="C1401" i="37"/>
  <c r="D1401" i="37"/>
  <c r="G1401" i="37"/>
  <c r="B1402" i="37"/>
  <c r="C1402" i="37"/>
  <c r="D1402" i="37"/>
  <c r="G1402" i="37"/>
  <c r="B1403" i="37"/>
  <c r="C1403" i="37"/>
  <c r="D1403" i="37"/>
  <c r="G1403" i="37"/>
  <c r="B1404" i="37"/>
  <c r="B1405" i="37"/>
  <c r="G1405" i="37" s="1"/>
  <c r="C1405" i="37"/>
  <c r="D1405" i="37"/>
  <c r="B1406" i="37"/>
  <c r="G1406" i="37" s="1"/>
  <c r="C1406" i="37"/>
  <c r="D1406" i="37"/>
  <c r="H1406" i="37" s="1"/>
  <c r="B1407" i="37"/>
  <c r="G1407" i="37" s="1"/>
  <c r="C1407" i="37"/>
  <c r="D1407" i="37"/>
  <c r="H1407" i="37" s="1"/>
  <c r="B1408" i="37"/>
  <c r="G1408" i="37" s="1"/>
  <c r="C1408" i="37"/>
  <c r="D1408" i="37"/>
  <c r="H1408" i="37" s="1"/>
  <c r="B1409" i="37"/>
  <c r="G1409" i="37" s="1"/>
  <c r="C1409" i="37"/>
  <c r="D1409" i="37"/>
  <c r="B1410" i="37"/>
  <c r="G1410" i="37" s="1"/>
  <c r="C1410" i="37"/>
  <c r="D1410" i="37"/>
  <c r="H1410" i="37" s="1"/>
  <c r="B1411" i="37"/>
  <c r="B1412" i="37"/>
  <c r="B1413" i="37"/>
  <c r="G1413" i="37" s="1"/>
  <c r="C1413" i="37"/>
  <c r="D1413" i="37"/>
  <c r="B1414" i="37"/>
  <c r="G1414" i="37" s="1"/>
  <c r="C1414" i="37"/>
  <c r="D1414" i="37"/>
  <c r="B1415" i="37"/>
  <c r="G1415" i="37" s="1"/>
  <c r="C1415" i="37"/>
  <c r="D1415" i="37"/>
  <c r="B1416" i="37"/>
  <c r="G1416" i="37" s="1"/>
  <c r="C1416" i="37"/>
  <c r="D1416" i="37"/>
  <c r="B1417" i="37"/>
  <c r="G1417" i="37" s="1"/>
  <c r="C1417" i="37"/>
  <c r="D1417" i="37"/>
  <c r="B1418" i="37"/>
  <c r="G1418" i="37" s="1"/>
  <c r="C1418" i="37"/>
  <c r="D1418" i="37"/>
  <c r="B1419" i="37"/>
  <c r="G1419" i="37" s="1"/>
  <c r="C1419" i="37"/>
  <c r="D1419" i="37"/>
  <c r="B1420" i="37"/>
  <c r="G1420" i="37" s="1"/>
  <c r="C1420" i="37"/>
  <c r="D1420" i="37"/>
  <c r="B1421" i="37"/>
  <c r="G1421" i="37" s="1"/>
  <c r="C1421" i="37"/>
  <c r="D1421" i="37"/>
  <c r="B1422" i="37"/>
  <c r="G1422" i="37" s="1"/>
  <c r="C1422" i="37"/>
  <c r="D1422" i="37"/>
  <c r="B1423" i="37"/>
  <c r="B1424" i="37"/>
  <c r="B1425" i="37"/>
  <c r="B1426" i="37"/>
  <c r="B1427" i="37"/>
  <c r="G1427" i="37" s="1"/>
  <c r="I1427" i="37" s="1"/>
  <c r="C1427" i="37"/>
  <c r="D1427" i="37"/>
  <c r="B1428" i="37"/>
  <c r="G1428" i="37" s="1"/>
  <c r="I1428" i="37" s="1"/>
  <c r="C1428" i="37"/>
  <c r="D1428" i="37"/>
  <c r="B1429" i="37"/>
  <c r="G1429" i="37" s="1"/>
  <c r="I1429" i="37" s="1"/>
  <c r="C1429" i="37"/>
  <c r="D1429" i="37"/>
  <c r="B1430" i="37"/>
  <c r="G1430" i="37" s="1"/>
  <c r="I1430" i="37" s="1"/>
  <c r="C1430" i="37"/>
  <c r="D1430" i="37"/>
  <c r="B1431" i="37"/>
  <c r="G1431" i="37" s="1"/>
  <c r="I1431" i="37" s="1"/>
  <c r="C1431" i="37"/>
  <c r="D1431" i="37"/>
  <c r="B1432" i="37"/>
  <c r="G1432" i="37" s="1"/>
  <c r="I1432" i="37" s="1"/>
  <c r="C1432" i="37"/>
  <c r="D1432" i="37"/>
  <c r="B1433" i="37"/>
  <c r="B1434" i="37"/>
  <c r="C1434" i="37"/>
  <c r="D1434" i="37"/>
  <c r="G1434" i="37"/>
  <c r="I1434" i="37" s="1"/>
  <c r="B1435" i="37"/>
  <c r="C1435" i="37"/>
  <c r="D1435" i="37"/>
  <c r="G1435" i="37"/>
  <c r="I1435" i="37" s="1"/>
  <c r="B1436" i="37"/>
  <c r="C1436" i="37"/>
  <c r="D1436" i="37"/>
  <c r="G1436" i="37"/>
  <c r="I1436" i="37" s="1"/>
  <c r="B1437" i="37"/>
  <c r="C1437" i="37"/>
  <c r="D1437" i="37"/>
  <c r="G1437" i="37"/>
  <c r="B1438" i="37"/>
  <c r="C1438" i="37"/>
  <c r="D1438" i="37"/>
  <c r="G1438" i="37"/>
  <c r="I1438" i="37" s="1"/>
  <c r="B1439" i="37"/>
  <c r="C1439" i="37"/>
  <c r="D1439" i="37"/>
  <c r="G1439" i="37"/>
  <c r="I1439" i="37" s="1"/>
  <c r="B1440" i="37"/>
  <c r="C1440" i="37"/>
  <c r="D1440" i="37"/>
  <c r="G1440" i="37"/>
  <c r="I1440" i="37" s="1"/>
  <c r="B1441" i="37"/>
  <c r="B1442" i="37"/>
  <c r="B1443" i="37"/>
  <c r="G1443" i="37" s="1"/>
  <c r="C1443" i="37"/>
  <c r="D1443" i="37"/>
  <c r="B1444" i="37"/>
  <c r="G1444" i="37" s="1"/>
  <c r="C1444" i="37"/>
  <c r="H1444" i="37" s="1"/>
  <c r="D1444" i="37"/>
  <c r="B1445" i="37"/>
  <c r="C1445" i="37"/>
  <c r="G1445" i="37" s="1"/>
  <c r="D1445" i="37"/>
  <c r="B1446" i="37"/>
  <c r="C1446" i="37"/>
  <c r="D1446" i="37"/>
  <c r="B1447" i="37"/>
  <c r="C1447" i="37"/>
  <c r="D1447" i="37"/>
  <c r="B1448" i="37"/>
  <c r="C1448" i="37"/>
  <c r="D1448" i="37"/>
  <c r="B1449" i="37"/>
  <c r="B1450" i="37"/>
  <c r="C1450" i="37"/>
  <c r="D1450" i="37"/>
  <c r="B1451" i="37"/>
  <c r="C1451" i="37"/>
  <c r="D1451" i="37"/>
  <c r="B1452" i="37"/>
  <c r="C1452" i="37"/>
  <c r="D1452" i="37"/>
  <c r="B1453" i="37"/>
  <c r="C1453" i="37"/>
  <c r="D1453" i="37"/>
  <c r="B1454" i="37"/>
  <c r="C1454" i="37"/>
  <c r="D1454" i="37"/>
  <c r="B1455" i="37"/>
  <c r="C1455" i="37"/>
  <c r="D1455" i="37"/>
  <c r="B1456" i="37"/>
  <c r="C1456" i="37"/>
  <c r="D1456" i="37"/>
  <c r="B1457" i="37"/>
  <c r="B1458" i="37"/>
  <c r="B1459" i="37"/>
  <c r="C1459" i="37"/>
  <c r="D1459" i="37"/>
  <c r="B1460" i="37"/>
  <c r="C1460" i="37"/>
  <c r="D1460" i="37"/>
  <c r="B1461" i="37"/>
  <c r="C1461" i="37"/>
  <c r="D1461" i="37"/>
  <c r="B1462" i="37"/>
  <c r="C1462" i="37"/>
  <c r="D1462" i="37"/>
  <c r="B1463" i="37"/>
  <c r="B1464" i="37"/>
  <c r="C1464" i="37"/>
  <c r="D1464" i="37"/>
  <c r="B1465" i="37"/>
  <c r="C1465" i="37"/>
  <c r="G1465" i="37" s="1"/>
  <c r="D1465" i="37"/>
  <c r="B1466" i="37"/>
  <c r="C1466" i="37"/>
  <c r="D1466" i="37"/>
  <c r="B1467" i="37"/>
  <c r="C1467" i="37"/>
  <c r="D1467" i="37"/>
  <c r="B1468" i="37"/>
  <c r="C1468" i="37"/>
  <c r="B1469" i="37"/>
  <c r="B1470" i="37"/>
  <c r="C1470" i="37"/>
  <c r="G1470" i="37" s="1"/>
  <c r="B1471" i="37"/>
  <c r="B1472" i="37"/>
  <c r="C1472" i="37"/>
  <c r="H1472" i="37" s="1"/>
  <c r="B1473" i="37"/>
  <c r="C1473" i="37"/>
  <c r="H1473" i="37" s="1"/>
  <c r="B1474" i="37"/>
  <c r="C1474" i="37"/>
  <c r="G1474" i="37" s="1"/>
  <c r="B1475" i="37"/>
  <c r="C1475" i="37"/>
  <c r="B1476" i="37"/>
  <c r="C1476" i="37"/>
  <c r="H1476" i="37" s="1"/>
  <c r="B1477" i="37"/>
  <c r="C1477" i="37"/>
  <c r="G1477" i="37"/>
  <c r="B1478" i="37"/>
  <c r="C1478" i="37"/>
  <c r="B1479" i="37"/>
  <c r="C1479" i="37"/>
  <c r="B1480" i="37"/>
  <c r="B1481" i="37"/>
  <c r="C1481" i="37"/>
  <c r="G1481" i="37"/>
  <c r="B1482" i="37"/>
  <c r="C1482" i="37"/>
  <c r="B1483" i="37"/>
  <c r="C1483" i="37"/>
  <c r="B1484" i="37"/>
  <c r="C1484" i="37"/>
  <c r="H1484" i="37" s="1"/>
  <c r="B1485" i="37"/>
  <c r="C1485" i="37"/>
  <c r="G1485" i="37"/>
  <c r="B1486" i="37"/>
  <c r="B1487" i="37"/>
  <c r="C1487" i="37"/>
  <c r="B1488" i="37"/>
  <c r="B1489" i="37"/>
  <c r="C1489" i="37"/>
  <c r="G1489" i="37" s="1"/>
  <c r="B1490" i="37"/>
  <c r="C1490" i="37"/>
  <c r="G1490" i="37" s="1"/>
  <c r="B1491" i="37"/>
  <c r="C1491" i="37"/>
  <c r="H1491" i="37" s="1"/>
  <c r="B1492" i="37"/>
  <c r="C1492" i="37"/>
  <c r="H1492" i="37" s="1"/>
  <c r="B1493" i="37"/>
  <c r="G1493" i="37" s="1"/>
  <c r="C1493" i="37"/>
  <c r="H1493" i="37" s="1"/>
  <c r="B1494" i="37"/>
  <c r="C1494" i="37"/>
  <c r="G1494" i="37" s="1"/>
  <c r="B1495" i="37"/>
  <c r="G1495" i="37" s="1"/>
  <c r="C1495" i="37"/>
  <c r="B1496" i="37"/>
  <c r="C1496" i="37"/>
  <c r="H1496" i="37" s="1"/>
  <c r="B1497" i="37"/>
  <c r="G1497" i="37" s="1"/>
  <c r="B1498" i="37"/>
  <c r="C1498" i="37"/>
  <c r="G1498" i="37" s="1"/>
  <c r="B1499" i="37"/>
  <c r="G1499" i="37" s="1"/>
  <c r="C1499" i="37"/>
  <c r="B1500" i="37"/>
  <c r="C1500" i="37"/>
  <c r="H1500" i="37" s="1"/>
  <c r="B1501" i="37"/>
  <c r="G1501" i="37" s="1"/>
  <c r="C1501" i="37"/>
  <c r="B1502" i="37"/>
  <c r="C1502" i="37"/>
  <c r="G1502" i="37" s="1"/>
  <c r="B1503" i="37"/>
  <c r="B1504" i="37"/>
  <c r="B1505" i="37"/>
  <c r="B1506" i="37"/>
  <c r="C1506" i="37"/>
  <c r="B1507" i="37"/>
  <c r="C1507" i="37"/>
  <c r="B1508" i="37"/>
  <c r="G1508" i="37" s="1"/>
  <c r="C1508" i="37"/>
  <c r="H1508" i="37" s="1"/>
  <c r="B1509" i="37"/>
  <c r="C1509" i="37"/>
  <c r="G1509" i="37"/>
  <c r="B1510" i="37"/>
  <c r="B1511" i="37"/>
  <c r="B1512" i="37"/>
  <c r="C1512" i="37"/>
  <c r="H1512" i="37" s="1"/>
  <c r="B1513" i="37"/>
  <c r="C1513" i="37"/>
  <c r="G1513" i="37"/>
  <c r="B1514" i="37"/>
  <c r="C1514" i="37"/>
  <c r="B1515" i="37"/>
  <c r="C1515" i="37"/>
  <c r="B1516" i="37"/>
  <c r="B1517" i="37"/>
  <c r="C1517" i="37"/>
  <c r="G1517" i="37"/>
  <c r="B1518" i="37"/>
  <c r="C1518" i="37"/>
  <c r="B1519" i="37"/>
  <c r="C1519" i="37"/>
  <c r="B1520" i="37"/>
  <c r="C1520" i="37"/>
  <c r="H1520" i="37" s="1"/>
  <c r="B1521" i="37"/>
  <c r="B1522" i="37"/>
  <c r="C1522" i="37"/>
  <c r="G1522" i="37" s="1"/>
  <c r="B1523" i="37"/>
  <c r="C1523" i="37"/>
  <c r="B1524" i="37"/>
  <c r="C1524" i="37"/>
  <c r="H1524" i="37" s="1"/>
  <c r="B1525" i="37"/>
  <c r="C1525" i="37"/>
  <c r="G1525" i="37"/>
  <c r="B1526" i="37"/>
  <c r="B1527" i="37"/>
  <c r="C1527" i="37"/>
  <c r="B1528" i="37"/>
  <c r="C1528" i="37"/>
  <c r="H1528" i="37" s="1"/>
  <c r="B1529" i="37"/>
  <c r="C1529" i="37"/>
  <c r="G1529" i="37"/>
  <c r="B1530" i="37"/>
  <c r="C1530" i="37"/>
  <c r="B1531" i="37"/>
  <c r="B1532" i="37"/>
  <c r="C1532" i="37"/>
  <c r="H1532" i="37" s="1"/>
  <c r="B1533" i="37"/>
  <c r="C1533" i="37"/>
  <c r="G1533" i="37"/>
  <c r="B1534" i="37"/>
  <c r="C1534" i="37"/>
  <c r="B1535" i="37"/>
  <c r="C1535" i="37"/>
  <c r="B1536" i="37"/>
  <c r="B1537" i="37"/>
  <c r="C1537" i="37"/>
  <c r="G1537" i="37"/>
  <c r="B1538" i="37"/>
  <c r="C1538" i="37"/>
  <c r="B1539" i="37"/>
  <c r="C1539" i="37"/>
  <c r="H1539" i="37" s="1"/>
  <c r="B1540" i="37"/>
  <c r="G1540" i="37" s="1"/>
  <c r="C1540" i="37"/>
  <c r="H1540" i="37" s="1"/>
  <c r="B1541" i="37"/>
  <c r="B1542" i="37"/>
  <c r="C1542" i="37"/>
  <c r="G1542" i="37" s="1"/>
  <c r="B1543" i="37"/>
  <c r="C1543" i="37"/>
  <c r="B1544" i="37"/>
  <c r="C1544" i="37"/>
  <c r="H1544" i="37" s="1"/>
  <c r="B1545" i="37"/>
  <c r="C1545" i="37"/>
  <c r="G1545" i="37"/>
  <c r="B1546" i="37"/>
  <c r="B1547" i="37"/>
  <c r="C1547" i="37"/>
  <c r="B1548" i="37"/>
  <c r="C1548" i="37"/>
  <c r="H1548" i="37" s="1"/>
  <c r="B1549" i="37"/>
  <c r="C1549" i="37"/>
  <c r="G1549" i="37"/>
  <c r="B1550" i="37"/>
  <c r="C1550" i="37"/>
  <c r="B1551" i="37"/>
  <c r="B1552" i="37"/>
  <c r="C1552" i="37"/>
  <c r="H1552" i="37" s="1"/>
  <c r="B1553" i="37"/>
  <c r="C1553" i="37"/>
  <c r="G1553" i="37"/>
  <c r="B1554" i="37"/>
  <c r="C1554" i="37"/>
  <c r="B1555" i="37"/>
  <c r="C1555" i="37"/>
  <c r="B1556" i="37"/>
  <c r="G1556" i="37" s="1"/>
  <c r="C1556" i="37"/>
  <c r="H1556" i="37" s="1"/>
  <c r="B1557" i="37"/>
  <c r="B1558" i="37"/>
  <c r="C1558" i="37"/>
  <c r="B1559" i="37"/>
  <c r="C1559" i="37"/>
  <c r="H1559" i="37" s="1"/>
  <c r="B1560" i="37"/>
  <c r="G1560" i="37" s="1"/>
  <c r="C1560" i="37"/>
  <c r="H1560" i="37" s="1"/>
  <c r="B1561" i="37"/>
  <c r="C1561" i="37"/>
  <c r="H1561" i="37" s="1"/>
  <c r="G1561" i="37"/>
  <c r="Q3" i="3"/>
  <c r="H1555" i="37"/>
  <c r="H1553" i="37"/>
  <c r="H1549" i="37"/>
  <c r="H1547" i="37"/>
  <c r="H1545" i="37"/>
  <c r="H1543" i="37"/>
  <c r="H1537" i="37"/>
  <c r="H1535" i="37"/>
  <c r="H1533" i="37"/>
  <c r="H1529" i="37"/>
  <c r="H1527" i="37"/>
  <c r="H1525" i="37"/>
  <c r="H1523" i="37"/>
  <c r="H1519" i="37"/>
  <c r="H1517" i="37"/>
  <c r="H1515" i="37"/>
  <c r="H1513" i="37"/>
  <c r="H1509" i="37"/>
  <c r="H1507" i="37"/>
  <c r="H1501" i="37"/>
  <c r="H1499" i="37"/>
  <c r="H1495" i="37"/>
  <c r="H1487" i="37"/>
  <c r="H1485" i="37"/>
  <c r="H1483" i="37"/>
  <c r="H1481" i="37"/>
  <c r="H1479" i="37"/>
  <c r="H1477" i="37"/>
  <c r="H1475" i="37"/>
  <c r="H1467" i="37"/>
  <c r="H1465" i="37"/>
  <c r="H1447" i="37"/>
  <c r="H1443" i="37"/>
  <c r="H1440" i="37"/>
  <c r="H1439" i="37"/>
  <c r="H1438" i="37"/>
  <c r="H1437" i="37"/>
  <c r="H1436" i="37"/>
  <c r="H1435" i="37"/>
  <c r="H1434" i="37"/>
  <c r="H1432" i="37"/>
  <c r="H1431" i="37"/>
  <c r="H1430" i="37"/>
  <c r="H1429" i="37"/>
  <c r="H1428" i="37"/>
  <c r="H1427" i="37"/>
  <c r="H1422" i="37"/>
  <c r="H1421" i="37"/>
  <c r="H1420" i="37"/>
  <c r="H1419" i="37"/>
  <c r="H1418" i="37"/>
  <c r="H1417" i="37"/>
  <c r="H1416" i="37"/>
  <c r="H1415" i="37"/>
  <c r="H1414" i="37"/>
  <c r="H1413" i="37"/>
  <c r="H1409" i="37"/>
  <c r="H1405" i="37"/>
  <c r="H1403" i="37"/>
  <c r="H1402" i="37"/>
  <c r="H1401" i="37"/>
  <c r="H1399" i="37"/>
  <c r="H1398" i="37"/>
  <c r="H1393" i="37"/>
  <c r="H1388" i="37"/>
  <c r="H1387" i="37"/>
  <c r="H1386" i="37"/>
  <c r="H1385" i="37"/>
  <c r="H1384" i="37"/>
  <c r="H1383" i="37"/>
  <c r="H1382" i="37"/>
  <c r="H1379" i="37"/>
  <c r="H1374" i="37"/>
  <c r="H1367" i="37"/>
  <c r="H1365" i="37"/>
  <c r="H1361" i="37"/>
  <c r="H1360" i="37"/>
  <c r="H1358" i="37"/>
  <c r="H1353" i="37"/>
  <c r="H1349" i="37"/>
  <c r="H1347" i="37"/>
  <c r="H1346" i="37"/>
  <c r="H1345" i="37"/>
  <c r="H1344" i="37"/>
  <c r="H1339" i="37"/>
  <c r="H1334" i="37"/>
  <c r="H1333" i="37"/>
  <c r="H1331" i="37"/>
  <c r="H1330" i="37"/>
  <c r="H1329" i="37"/>
  <c r="H1327" i="37"/>
  <c r="H1326" i="37"/>
  <c r="H1324" i="37"/>
  <c r="H1323" i="37"/>
  <c r="H1322" i="37"/>
  <c r="H1320" i="37"/>
  <c r="H1319" i="37"/>
  <c r="H1316" i="37"/>
  <c r="H1315" i="37"/>
  <c r="H1313" i="37"/>
  <c r="H1312" i="37"/>
  <c r="H1311" i="37"/>
  <c r="H1309" i="37"/>
  <c r="H1308" i="37"/>
  <c r="H1307" i="37"/>
  <c r="H1306" i="37"/>
  <c r="H1305" i="37"/>
  <c r="H1303" i="37"/>
  <c r="H1302" i="37"/>
  <c r="H1301" i="37"/>
  <c r="H1300" i="37"/>
  <c r="H1299" i="37"/>
  <c r="H1298" i="37"/>
  <c r="H1297" i="37"/>
  <c r="H1296" i="37"/>
  <c r="H1294" i="37"/>
  <c r="H1293" i="37"/>
  <c r="H1291" i="37"/>
  <c r="H1290" i="37"/>
  <c r="H1289" i="37"/>
  <c r="H1286" i="37"/>
  <c r="H1285" i="37"/>
  <c r="H1284" i="37"/>
  <c r="H1283" i="37"/>
  <c r="H1282" i="37"/>
  <c r="H1281" i="37"/>
  <c r="H1280" i="37"/>
  <c r="H1279" i="37"/>
  <c r="H1278" i="37"/>
  <c r="H1277" i="37"/>
  <c r="H1276" i="37"/>
  <c r="H1275" i="37"/>
  <c r="H1274" i="37"/>
  <c r="H1273" i="37"/>
  <c r="H1272" i="37"/>
  <c r="H1271" i="37"/>
  <c r="H1270" i="37"/>
  <c r="H1269" i="37"/>
  <c r="H1268" i="37"/>
  <c r="H1267" i="37"/>
  <c r="H1266" i="37"/>
  <c r="H1265" i="37"/>
  <c r="H1264" i="37"/>
  <c r="H1263" i="37"/>
  <c r="H1262" i="37"/>
  <c r="H1261" i="37"/>
  <c r="H1260" i="37"/>
  <c r="H1259" i="37"/>
  <c r="H1258" i="37"/>
  <c r="H1257" i="37"/>
  <c r="H1256" i="37"/>
  <c r="H1255" i="37"/>
  <c r="H1254" i="37"/>
  <c r="H1253" i="37"/>
  <c r="H1252" i="37"/>
  <c r="H1251" i="37"/>
  <c r="H1249" i="37"/>
  <c r="H1248" i="37"/>
  <c r="H1247" i="37"/>
  <c r="H1246" i="37"/>
  <c r="H1245" i="37"/>
  <c r="H1244" i="37"/>
  <c r="H1243" i="37"/>
  <c r="H1242" i="37"/>
  <c r="H1241" i="37"/>
  <c r="H1240" i="37"/>
  <c r="H1239" i="37"/>
  <c r="H1238" i="37"/>
  <c r="H1237" i="37"/>
  <c r="H1236" i="37"/>
  <c r="H1235" i="37"/>
  <c r="H1234" i="37"/>
  <c r="H1233" i="37"/>
  <c r="H1232" i="37"/>
  <c r="H1231" i="37"/>
  <c r="H1230" i="37"/>
  <c r="H1229" i="37"/>
  <c r="H1228" i="37"/>
  <c r="H1227" i="37"/>
  <c r="H1226" i="37"/>
  <c r="H1225" i="37"/>
  <c r="H1224" i="37"/>
  <c r="H1223" i="37"/>
  <c r="H1222" i="37"/>
  <c r="H1221" i="37"/>
  <c r="H1218" i="37"/>
  <c r="H1217" i="37"/>
  <c r="H1216" i="37"/>
  <c r="H1215" i="37"/>
  <c r="H1214" i="37"/>
  <c r="H1213" i="37"/>
  <c r="H1211" i="37"/>
  <c r="H1210" i="37"/>
  <c r="H1209" i="37"/>
  <c r="H1207" i="37"/>
  <c r="H1206" i="37"/>
  <c r="H1205" i="37"/>
  <c r="H1203" i="37"/>
  <c r="H1198" i="37"/>
  <c r="H1197" i="37"/>
  <c r="H1195" i="37"/>
  <c r="H1194" i="37"/>
  <c r="H1193" i="37"/>
  <c r="H1191" i="37"/>
  <c r="H1190" i="37"/>
  <c r="H1189" i="37"/>
  <c r="H1187" i="37"/>
  <c r="H1185" i="37"/>
  <c r="H1184" i="37"/>
  <c r="H1183" i="37"/>
  <c r="H1182" i="37"/>
  <c r="H1181" i="37"/>
  <c r="H1180" i="37"/>
  <c r="H1179" i="37"/>
  <c r="H1178" i="37"/>
  <c r="H1177" i="37"/>
  <c r="H1176" i="37"/>
  <c r="H1175" i="37"/>
  <c r="H1174" i="37"/>
  <c r="H1173" i="37"/>
  <c r="H1172" i="37"/>
  <c r="H1171" i="37"/>
  <c r="H1170" i="37"/>
  <c r="H1167" i="37"/>
  <c r="H1166" i="37"/>
  <c r="H1165" i="37"/>
  <c r="H1164" i="37"/>
  <c r="H1163" i="37"/>
  <c r="H1162" i="37"/>
  <c r="H1161" i="37"/>
  <c r="H1159" i="37"/>
  <c r="H1157" i="37"/>
  <c r="H1156" i="37"/>
  <c r="H1155" i="37"/>
  <c r="H1151" i="37"/>
  <c r="H1150" i="37"/>
  <c r="H1149" i="37"/>
  <c r="H1148" i="37"/>
  <c r="H1147" i="37"/>
  <c r="H1146" i="37"/>
  <c r="H1145" i="37"/>
  <c r="H1144" i="37"/>
  <c r="H1142" i="37"/>
  <c r="H1137" i="37"/>
  <c r="H1135" i="37"/>
  <c r="H1133" i="37"/>
  <c r="H1132" i="37"/>
  <c r="H1131" i="37"/>
  <c r="H1130" i="37"/>
  <c r="H1129" i="37"/>
  <c r="H1128" i="37"/>
  <c r="H1127" i="37"/>
  <c r="H1126" i="37"/>
  <c r="H1125" i="37"/>
  <c r="H1124" i="37"/>
  <c r="H1123" i="37"/>
  <c r="H1122" i="37"/>
  <c r="H1121" i="37"/>
  <c r="H1120" i="37"/>
  <c r="H1118" i="37"/>
  <c r="H1117" i="37"/>
  <c r="H1114" i="37"/>
  <c r="H1113" i="37"/>
  <c r="H1111" i="37"/>
  <c r="H1110" i="37"/>
  <c r="H1109" i="37"/>
  <c r="H1108" i="37"/>
  <c r="H1107" i="37"/>
  <c r="H1106" i="37"/>
  <c r="H1103" i="37"/>
  <c r="H1102" i="37"/>
  <c r="H1101" i="37"/>
  <c r="H1100" i="37"/>
  <c r="H1099" i="37"/>
  <c r="H1098" i="37"/>
  <c r="H1097" i="37"/>
  <c r="H1095" i="37"/>
  <c r="H1094" i="37"/>
  <c r="H1093" i="37"/>
  <c r="H1092" i="37"/>
  <c r="H1091" i="37"/>
  <c r="H1090" i="37"/>
  <c r="H1087" i="37"/>
  <c r="H1086" i="37"/>
  <c r="H1085" i="37"/>
  <c r="H1083" i="37"/>
  <c r="H1082" i="37"/>
  <c r="H1081" i="37"/>
  <c r="H1079" i="37"/>
  <c r="H1078" i="37"/>
  <c r="H1077" i="37"/>
  <c r="H1075" i="37"/>
  <c r="H1073" i="37"/>
  <c r="H1072" i="37"/>
  <c r="H1071" i="37"/>
  <c r="H1069" i="37"/>
  <c r="H1068" i="37"/>
  <c r="H1067" i="37"/>
  <c r="H1065" i="37"/>
  <c r="H1064" i="37"/>
  <c r="H1063" i="37"/>
  <c r="H1061" i="37"/>
  <c r="H1060" i="37"/>
  <c r="H1059" i="37"/>
  <c r="H1056" i="37"/>
  <c r="H1055" i="37"/>
  <c r="H1052" i="37"/>
  <c r="H1051" i="37"/>
  <c r="H1048" i="37"/>
  <c r="H1047" i="37"/>
  <c r="H1044" i="37"/>
  <c r="H1043" i="37"/>
  <c r="H1038" i="37"/>
  <c r="H1037" i="37"/>
  <c r="H1036" i="37"/>
  <c r="H1033" i="37"/>
  <c r="H1032" i="37"/>
  <c r="H1031" i="37"/>
  <c r="H1029" i="37"/>
  <c r="H1028" i="37"/>
  <c r="H1026" i="37"/>
  <c r="H1024" i="37"/>
  <c r="H1022" i="37"/>
  <c r="H1021" i="37"/>
  <c r="H1020" i="37"/>
  <c r="H1019" i="37"/>
  <c r="H1017" i="37"/>
  <c r="H1015" i="37"/>
  <c r="H1014" i="37"/>
  <c r="H1013" i="37"/>
  <c r="H1011" i="37"/>
  <c r="H1010" i="37"/>
  <c r="H1009" i="37"/>
  <c r="H1008" i="37"/>
  <c r="H1004" i="37"/>
  <c r="H1003" i="37"/>
  <c r="H1002" i="37"/>
  <c r="H998" i="37"/>
  <c r="H997" i="37"/>
  <c r="H994" i="37"/>
  <c r="H989" i="37"/>
  <c r="H988" i="37"/>
  <c r="H987" i="37"/>
  <c r="H985" i="37"/>
  <c r="H982" i="37"/>
  <c r="H980" i="37"/>
  <c r="H976" i="37"/>
  <c r="H975" i="37"/>
  <c r="H974" i="37"/>
  <c r="H973" i="37"/>
  <c r="H972" i="37"/>
  <c r="H971" i="37"/>
  <c r="H970" i="37"/>
  <c r="H969" i="37"/>
  <c r="H968" i="37"/>
  <c r="H967" i="37"/>
  <c r="H966" i="37"/>
  <c r="H965" i="37"/>
  <c r="H964" i="37"/>
  <c r="H963" i="37"/>
  <c r="H962" i="37"/>
  <c r="H961" i="37"/>
  <c r="H960" i="37"/>
  <c r="H959" i="37"/>
  <c r="H958" i="37"/>
  <c r="H957" i="37"/>
  <c r="H956" i="37"/>
  <c r="H955" i="37"/>
  <c r="H954" i="37"/>
  <c r="H953" i="37"/>
  <c r="H952" i="37"/>
  <c r="H951" i="37"/>
  <c r="H950" i="37"/>
  <c r="H949" i="37"/>
  <c r="H948" i="37"/>
  <c r="H947" i="37"/>
  <c r="H946" i="37"/>
  <c r="H945" i="37"/>
  <c r="H944" i="37"/>
  <c r="H943" i="37"/>
  <c r="H942" i="37"/>
  <c r="H941" i="37"/>
  <c r="H940" i="37"/>
  <c r="H939" i="37"/>
  <c r="H938" i="37"/>
  <c r="H937" i="37"/>
  <c r="H936" i="37"/>
  <c r="H935" i="37"/>
  <c r="H934" i="37"/>
  <c r="H933" i="37"/>
  <c r="H932" i="37"/>
  <c r="H931" i="37"/>
  <c r="H930" i="37"/>
  <c r="H929" i="37"/>
  <c r="H928" i="37"/>
  <c r="H927" i="37"/>
  <c r="H926" i="37"/>
  <c r="H925" i="37"/>
  <c r="H924" i="37"/>
  <c r="H923" i="37"/>
  <c r="H922" i="37"/>
  <c r="H921" i="37"/>
  <c r="H920" i="37"/>
  <c r="H919" i="37"/>
  <c r="H918" i="37"/>
  <c r="H917" i="37"/>
  <c r="H916" i="37"/>
  <c r="H915" i="37"/>
  <c r="H914" i="37"/>
  <c r="H913" i="37"/>
  <c r="H912" i="37"/>
  <c r="H911" i="37"/>
  <c r="H910" i="37"/>
  <c r="H909" i="37"/>
  <c r="H908" i="37"/>
  <c r="H907" i="37"/>
  <c r="H906" i="37"/>
  <c r="H905" i="37"/>
  <c r="H904" i="37"/>
  <c r="H903" i="37"/>
  <c r="H902" i="37"/>
  <c r="H901" i="37"/>
  <c r="H900" i="37"/>
  <c r="H899" i="37"/>
  <c r="H898" i="37"/>
  <c r="H897" i="37"/>
  <c r="H896" i="37"/>
  <c r="H895" i="37"/>
  <c r="H894" i="37"/>
  <c r="H893" i="37"/>
  <c r="H892" i="37"/>
  <c r="H891" i="37"/>
  <c r="H890" i="37"/>
  <c r="H889" i="37"/>
  <c r="H888" i="37"/>
  <c r="H887" i="37"/>
  <c r="H886" i="37"/>
  <c r="H885" i="37"/>
  <c r="H884" i="37"/>
  <c r="H883" i="37"/>
  <c r="H882" i="37"/>
  <c r="H881" i="37"/>
  <c r="H880" i="37"/>
  <c r="H879" i="37"/>
  <c r="H878" i="37"/>
  <c r="H877" i="37"/>
  <c r="H876" i="37"/>
  <c r="H875" i="37"/>
  <c r="H874" i="37"/>
  <c r="H873" i="37"/>
  <c r="H872" i="37"/>
  <c r="H871" i="37"/>
  <c r="H870" i="37"/>
  <c r="H869" i="37"/>
  <c r="H868" i="37"/>
  <c r="H867" i="37"/>
  <c r="H866" i="37"/>
  <c r="H865" i="37"/>
  <c r="H864" i="37"/>
  <c r="H863" i="37"/>
  <c r="H862" i="37"/>
  <c r="H861" i="37"/>
  <c r="H860" i="37"/>
  <c r="H859" i="37"/>
  <c r="H858" i="37"/>
  <c r="H857" i="37"/>
  <c r="H856" i="37"/>
  <c r="H855" i="37"/>
  <c r="H854" i="37"/>
  <c r="H853" i="37"/>
  <c r="H852" i="37"/>
  <c r="H851" i="37"/>
  <c r="H850" i="37"/>
  <c r="H849" i="37"/>
  <c r="H848" i="37"/>
  <c r="H847" i="37"/>
  <c r="H846" i="37"/>
  <c r="H845" i="37"/>
  <c r="H844" i="37"/>
  <c r="H843" i="37"/>
  <c r="H842" i="37"/>
  <c r="H841" i="37"/>
  <c r="H840" i="37"/>
  <c r="H839" i="37"/>
  <c r="H838" i="37"/>
  <c r="H837" i="37"/>
  <c r="H836" i="37"/>
  <c r="H835" i="37"/>
  <c r="H834" i="37"/>
  <c r="H833" i="37"/>
  <c r="H832" i="37"/>
  <c r="H830" i="37"/>
  <c r="H829" i="37"/>
  <c r="H828" i="37"/>
  <c r="H826" i="37"/>
  <c r="H825" i="37"/>
  <c r="H824" i="37"/>
  <c r="H822" i="37"/>
  <c r="H821" i="37"/>
  <c r="H820" i="37"/>
  <c r="H818" i="37"/>
  <c r="H817" i="37"/>
  <c r="H816" i="37"/>
  <c r="H814" i="37"/>
  <c r="H813" i="37"/>
  <c r="H812" i="37"/>
  <c r="H810" i="37"/>
  <c r="H809" i="37"/>
  <c r="H808" i="37"/>
  <c r="H806" i="37"/>
  <c r="H805" i="37"/>
  <c r="H804" i="37"/>
  <c r="H802" i="37"/>
  <c r="H801" i="37"/>
  <c r="H800" i="37"/>
  <c r="H798" i="37"/>
  <c r="H797" i="37"/>
  <c r="H796" i="37"/>
  <c r="H794" i="37"/>
  <c r="H793" i="37"/>
  <c r="H792" i="37"/>
  <c r="H790" i="37"/>
  <c r="H789" i="37"/>
  <c r="H788" i="37"/>
  <c r="H786" i="37"/>
  <c r="H785" i="37"/>
  <c r="H784" i="37"/>
  <c r="H782" i="37"/>
  <c r="H781" i="37"/>
  <c r="H780" i="37"/>
  <c r="H778" i="37"/>
  <c r="H777" i="37"/>
  <c r="H776" i="37"/>
  <c r="H774" i="37"/>
  <c r="H773" i="37"/>
  <c r="H772" i="37"/>
  <c r="H770" i="37"/>
  <c r="H769" i="37"/>
  <c r="H768" i="37"/>
  <c r="H766" i="37"/>
  <c r="H765" i="37"/>
  <c r="H764" i="37"/>
  <c r="H762" i="37"/>
  <c r="H761" i="37"/>
  <c r="H760" i="37"/>
  <c r="H759" i="37"/>
  <c r="H758" i="37"/>
  <c r="H757" i="37"/>
  <c r="H756" i="37"/>
  <c r="H755" i="37"/>
  <c r="H754" i="37"/>
  <c r="H753" i="37"/>
  <c r="H752" i="37"/>
  <c r="H751" i="37"/>
  <c r="H750" i="37"/>
  <c r="H749" i="37"/>
  <c r="H748" i="37"/>
  <c r="H747" i="37"/>
  <c r="H746" i="37"/>
  <c r="H745" i="37"/>
  <c r="H744" i="37"/>
  <c r="H743" i="37"/>
  <c r="H742" i="37"/>
  <c r="H741" i="37"/>
  <c r="H740" i="37"/>
  <c r="H739" i="37"/>
  <c r="H738" i="37"/>
  <c r="H737" i="37"/>
  <c r="H736" i="37"/>
  <c r="H735" i="37"/>
  <c r="H734" i="37"/>
  <c r="H733" i="37"/>
  <c r="H732" i="37"/>
  <c r="H731" i="37"/>
  <c r="H730" i="37"/>
  <c r="H729" i="37"/>
  <c r="H728" i="37"/>
  <c r="H727" i="37"/>
  <c r="H726" i="37"/>
  <c r="H725" i="37"/>
  <c r="H724" i="37"/>
  <c r="H723" i="37"/>
  <c r="H722" i="37"/>
  <c r="H721" i="37"/>
  <c r="H720" i="37"/>
  <c r="H719" i="37"/>
  <c r="H718" i="37"/>
  <c r="H717" i="37"/>
  <c r="H716" i="37"/>
  <c r="H715" i="37"/>
  <c r="H714" i="37"/>
  <c r="H713" i="37"/>
  <c r="H712" i="37"/>
  <c r="H711" i="37"/>
  <c r="H710" i="37"/>
  <c r="H709" i="37"/>
  <c r="H708" i="37"/>
  <c r="H707" i="37"/>
  <c r="H706" i="37"/>
  <c r="H705" i="37"/>
  <c r="H704" i="37"/>
  <c r="H703" i="37"/>
  <c r="H702" i="37"/>
  <c r="H701" i="37"/>
  <c r="H700" i="37"/>
  <c r="H699" i="37"/>
  <c r="H697" i="37"/>
  <c r="H696" i="37"/>
  <c r="H695" i="37"/>
  <c r="H693" i="37"/>
  <c r="H692" i="37"/>
  <c r="H691" i="37"/>
  <c r="H689" i="37"/>
  <c r="H688" i="37"/>
  <c r="H687" i="37"/>
  <c r="H686" i="37"/>
  <c r="H685" i="37"/>
  <c r="H684" i="37"/>
  <c r="H683" i="37"/>
  <c r="H682" i="37"/>
  <c r="H681" i="37"/>
  <c r="H680" i="37"/>
  <c r="H679" i="37"/>
  <c r="H678" i="37"/>
  <c r="H677" i="37"/>
  <c r="H676" i="37"/>
  <c r="H675" i="37"/>
  <c r="H674" i="37"/>
  <c r="H673" i="37"/>
  <c r="H672" i="37"/>
  <c r="H671" i="37"/>
  <c r="H670" i="37"/>
  <c r="H669" i="37"/>
  <c r="H668" i="37"/>
  <c r="H667" i="37"/>
  <c r="H666" i="37"/>
  <c r="H665" i="37"/>
  <c r="H664" i="37"/>
  <c r="H663" i="37"/>
  <c r="H662" i="37"/>
  <c r="H661" i="37"/>
  <c r="H660" i="37"/>
  <c r="H659" i="37"/>
  <c r="H658" i="37"/>
  <c r="H657" i="37"/>
  <c r="H656" i="37"/>
  <c r="H655" i="37"/>
  <c r="H654" i="37"/>
  <c r="H653" i="37"/>
  <c r="H652" i="37"/>
  <c r="H651" i="37"/>
  <c r="H650" i="37"/>
  <c r="H649" i="37"/>
  <c r="H648" i="37"/>
  <c r="H647" i="37"/>
  <c r="H645" i="37"/>
  <c r="H644" i="37"/>
  <c r="H643" i="37"/>
  <c r="H641" i="37"/>
  <c r="H639" i="37"/>
  <c r="H638" i="37"/>
  <c r="H629" i="37"/>
  <c r="H628" i="37"/>
  <c r="H625" i="37"/>
  <c r="H624" i="37"/>
  <c r="H622" i="37"/>
  <c r="H621" i="37"/>
  <c r="H619" i="37"/>
  <c r="H618" i="37"/>
  <c r="H615" i="37"/>
  <c r="H614" i="37"/>
  <c r="H613" i="37"/>
  <c r="H612" i="37"/>
  <c r="H611" i="37"/>
  <c r="H610" i="37"/>
  <c r="H609" i="37"/>
  <c r="H607" i="37"/>
  <c r="H606" i="37"/>
  <c r="H605" i="37"/>
  <c r="H604" i="37"/>
  <c r="H602" i="37"/>
  <c r="H601" i="37"/>
  <c r="H600" i="37"/>
  <c r="H599" i="37"/>
  <c r="H598" i="37"/>
  <c r="H597" i="37"/>
  <c r="H595" i="37"/>
  <c r="H593" i="37"/>
  <c r="H592" i="37"/>
  <c r="H591" i="37"/>
  <c r="H589" i="37"/>
  <c r="H588" i="37"/>
  <c r="H587" i="37"/>
  <c r="H586" i="37"/>
  <c r="H583" i="37"/>
  <c r="H582" i="37"/>
  <c r="H580" i="37"/>
  <c r="H579" i="37"/>
  <c r="H577" i="37"/>
  <c r="H575" i="37"/>
  <c r="H574" i="37"/>
  <c r="H573" i="37"/>
  <c r="H570" i="37"/>
  <c r="H569" i="37"/>
  <c r="H567" i="37"/>
  <c r="H566" i="37"/>
  <c r="H564" i="37"/>
  <c r="H563" i="37"/>
  <c r="H561" i="37"/>
  <c r="H560" i="37"/>
  <c r="H557" i="37"/>
  <c r="H556" i="37"/>
  <c r="H555" i="37"/>
  <c r="H553" i="37"/>
  <c r="H552" i="37"/>
  <c r="H551" i="37"/>
  <c r="H550" i="37"/>
  <c r="H549" i="37"/>
  <c r="H548" i="37"/>
  <c r="H547" i="37"/>
  <c r="H545" i="37"/>
  <c r="H544" i="37"/>
  <c r="H543" i="37"/>
  <c r="H542" i="37"/>
  <c r="H540" i="37"/>
  <c r="H539" i="37"/>
  <c r="H538" i="37"/>
  <c r="H537" i="37"/>
  <c r="H536" i="37"/>
  <c r="H535" i="37"/>
  <c r="H533" i="37"/>
  <c r="H532" i="37"/>
  <c r="H531" i="37"/>
  <c r="H530" i="37"/>
  <c r="H528" i="37"/>
  <c r="H527" i="37"/>
  <c r="H525" i="37"/>
  <c r="H524" i="37"/>
  <c r="H523" i="37"/>
  <c r="H522" i="37"/>
  <c r="H518" i="37"/>
  <c r="H517" i="37"/>
  <c r="H515" i="37"/>
  <c r="H514" i="37"/>
  <c r="H512" i="37"/>
  <c r="H511" i="37"/>
  <c r="H509" i="37"/>
  <c r="H508" i="37"/>
  <c r="H505" i="37"/>
  <c r="H504" i="37"/>
  <c r="H503" i="37"/>
  <c r="H502" i="37"/>
  <c r="H501" i="37"/>
  <c r="H500" i="37"/>
  <c r="H499" i="37"/>
  <c r="H497" i="37"/>
  <c r="H496" i="37"/>
  <c r="H495" i="37"/>
  <c r="H494" i="37"/>
  <c r="H492" i="37"/>
  <c r="H491" i="37"/>
  <c r="H490" i="37"/>
  <c r="H489" i="37"/>
  <c r="H488" i="37"/>
  <c r="H487" i="37"/>
  <c r="H485" i="37"/>
  <c r="H484" i="37"/>
  <c r="H483" i="37"/>
  <c r="H482" i="37"/>
  <c r="H480" i="37"/>
  <c r="H479" i="37"/>
  <c r="H478" i="37"/>
  <c r="H477" i="37"/>
  <c r="H474" i="37"/>
  <c r="H473" i="37"/>
  <c r="H471" i="37"/>
  <c r="H470" i="37"/>
  <c r="H468" i="37"/>
  <c r="H467" i="37"/>
  <c r="H466" i="37"/>
  <c r="H465" i="37"/>
  <c r="H462" i="37"/>
  <c r="H461" i="37"/>
  <c r="H459" i="37"/>
  <c r="H458" i="37"/>
  <c r="H456" i="37"/>
  <c r="H455" i="37"/>
  <c r="H453" i="37"/>
  <c r="H452" i="37"/>
  <c r="H449" i="37"/>
  <c r="H448" i="37"/>
  <c r="H447" i="37"/>
  <c r="H445" i="37"/>
  <c r="H444" i="37"/>
  <c r="H443" i="37"/>
  <c r="H442" i="37"/>
  <c r="H441" i="37"/>
  <c r="H440" i="37"/>
  <c r="H439" i="37"/>
  <c r="H437" i="37"/>
  <c r="H436" i="37"/>
  <c r="H435" i="37"/>
  <c r="H434" i="37"/>
  <c r="H432" i="37"/>
  <c r="H431" i="37"/>
  <c r="H430" i="37"/>
  <c r="H429" i="37"/>
  <c r="H428" i="37"/>
  <c r="H427" i="37"/>
  <c r="H425" i="37"/>
  <c r="H424" i="37"/>
  <c r="H423" i="37"/>
  <c r="H422" i="37"/>
  <c r="H420" i="37"/>
  <c r="H419" i="37"/>
  <c r="H417" i="37"/>
  <c r="H416" i="37"/>
  <c r="H415" i="37"/>
  <c r="H414" i="37"/>
  <c r="H403" i="37"/>
  <c r="H402" i="37"/>
  <c r="H401" i="37"/>
  <c r="H398" i="37"/>
  <c r="H397" i="37"/>
  <c r="H396" i="37"/>
  <c r="H395" i="37"/>
  <c r="H393" i="37"/>
  <c r="H391" i="37"/>
  <c r="H390" i="37"/>
  <c r="H387" i="37"/>
  <c r="H386" i="37"/>
  <c r="H385" i="37"/>
  <c r="H384" i="37"/>
  <c r="H382" i="37"/>
  <c r="H381" i="37"/>
  <c r="H379" i="37"/>
  <c r="H378" i="37"/>
  <c r="H377" i="37"/>
  <c r="H376" i="37"/>
  <c r="H374" i="37"/>
  <c r="H373" i="37"/>
  <c r="H372" i="37"/>
  <c r="H371" i="37"/>
  <c r="H369" i="37"/>
  <c r="H367" i="37"/>
  <c r="H366" i="37"/>
  <c r="H365" i="37"/>
  <c r="H364" i="37"/>
  <c r="H363" i="37"/>
  <c r="H362" i="37"/>
  <c r="H360" i="37"/>
  <c r="H359" i="37"/>
  <c r="H358" i="37"/>
  <c r="H357" i="37"/>
  <c r="H354" i="37"/>
  <c r="H353" i="37"/>
  <c r="H352" i="37"/>
  <c r="H351" i="37"/>
  <c r="H350" i="37"/>
  <c r="H349" i="37"/>
  <c r="H347" i="37"/>
  <c r="H346" i="37"/>
  <c r="H345" i="37"/>
  <c r="H341" i="37"/>
  <c r="H339" i="37"/>
  <c r="H338" i="37"/>
  <c r="H335" i="37"/>
  <c r="H334" i="37"/>
  <c r="H333" i="37"/>
  <c r="H332" i="37"/>
  <c r="H330" i="37"/>
  <c r="H329" i="37"/>
  <c r="H327" i="37"/>
  <c r="H326" i="37"/>
  <c r="H325" i="37"/>
  <c r="H324" i="37"/>
  <c r="H322" i="37"/>
  <c r="H321" i="37"/>
  <c r="H320" i="37"/>
  <c r="H319" i="37"/>
  <c r="H317" i="37"/>
  <c r="H316" i="37"/>
  <c r="H315" i="37"/>
  <c r="H314" i="37"/>
  <c r="H313" i="37"/>
  <c r="H312" i="37"/>
  <c r="H311" i="37"/>
  <c r="H310" i="37"/>
  <c r="H308" i="37"/>
  <c r="H307" i="37"/>
  <c r="H306" i="37"/>
  <c r="H305" i="37"/>
  <c r="H302" i="37"/>
  <c r="H301" i="37"/>
  <c r="H300" i="37"/>
  <c r="H299" i="37"/>
  <c r="H298" i="37"/>
  <c r="H297" i="37"/>
  <c r="H295" i="37"/>
  <c r="H294" i="37"/>
  <c r="H293" i="37"/>
  <c r="H289" i="37"/>
  <c r="H288" i="37"/>
  <c r="H286" i="37"/>
  <c r="H285" i="37"/>
  <c r="H279" i="37"/>
  <c r="H278" i="37"/>
  <c r="H277" i="37"/>
  <c r="H276" i="37"/>
  <c r="H275" i="37"/>
  <c r="H274" i="37"/>
  <c r="H272" i="37"/>
  <c r="H271" i="37"/>
  <c r="H270" i="37"/>
  <c r="H269" i="37"/>
  <c r="H268" i="37"/>
  <c r="H266" i="37"/>
  <c r="H265" i="37"/>
  <c r="H264" i="37"/>
  <c r="H262" i="37"/>
  <c r="H261" i="37"/>
  <c r="H260" i="37"/>
  <c r="H257" i="37"/>
  <c r="H256" i="37"/>
  <c r="H255" i="37"/>
  <c r="H253" i="37"/>
  <c r="H252" i="37"/>
  <c r="H251" i="37"/>
  <c r="H250" i="37"/>
  <c r="H249" i="37"/>
  <c r="H246" i="37"/>
  <c r="H245" i="37"/>
  <c r="H244" i="37"/>
  <c r="H243" i="37"/>
  <c r="H241" i="37"/>
  <c r="H240" i="37"/>
  <c r="H238" i="37"/>
  <c r="H237" i="37"/>
  <c r="H236" i="37"/>
  <c r="H234" i="37"/>
  <c r="H233" i="37"/>
  <c r="H231" i="37"/>
  <c r="H230" i="37"/>
  <c r="H228" i="37"/>
  <c r="H227" i="37"/>
  <c r="H225" i="37"/>
  <c r="H224" i="37"/>
  <c r="H221" i="37"/>
  <c r="H220" i="37"/>
  <c r="H219" i="37"/>
  <c r="H218" i="37"/>
  <c r="H216" i="37"/>
  <c r="H215" i="37"/>
  <c r="H212" i="37"/>
  <c r="H210" i="37"/>
  <c r="H207" i="37"/>
  <c r="H206" i="37"/>
  <c r="H205" i="37"/>
  <c r="H204" i="37"/>
  <c r="H203" i="37"/>
  <c r="H202" i="37"/>
  <c r="H201" i="37"/>
  <c r="H199" i="37"/>
  <c r="H198" i="37"/>
  <c r="H197" i="37"/>
  <c r="H196" i="37"/>
  <c r="H193" i="37"/>
  <c r="H192" i="37"/>
  <c r="H191" i="37"/>
  <c r="H188" i="37"/>
  <c r="H187" i="37"/>
  <c r="H185" i="37"/>
  <c r="H184" i="37"/>
  <c r="H183" i="37"/>
  <c r="H182" i="37"/>
  <c r="H181" i="37"/>
  <c r="H180" i="37"/>
  <c r="H179" i="37"/>
  <c r="H178" i="37"/>
  <c r="H177" i="37"/>
  <c r="H176" i="37"/>
  <c r="H174" i="37"/>
  <c r="H173" i="37"/>
  <c r="H172" i="37"/>
  <c r="H171" i="37"/>
  <c r="H168" i="37"/>
  <c r="H166" i="37"/>
  <c r="H165" i="37"/>
  <c r="H163" i="37"/>
  <c r="H159" i="37"/>
  <c r="H158" i="37"/>
  <c r="H156" i="37"/>
  <c r="H155" i="37"/>
  <c r="H154" i="37"/>
  <c r="H153" i="37"/>
  <c r="H152" i="37"/>
  <c r="H148" i="37"/>
  <c r="H147" i="37"/>
  <c r="H146" i="37"/>
  <c r="H145" i="37"/>
  <c r="H144" i="37"/>
  <c r="H143" i="37"/>
  <c r="H142" i="37"/>
  <c r="H141" i="37"/>
  <c r="H140" i="37"/>
  <c r="H139" i="37"/>
  <c r="H136" i="37"/>
  <c r="H135" i="37"/>
  <c r="H134" i="37"/>
  <c r="H133" i="37"/>
  <c r="H130" i="37"/>
  <c r="H127" i="37"/>
  <c r="H123" i="37"/>
  <c r="H122" i="37"/>
  <c r="H121" i="37"/>
  <c r="H119" i="37"/>
  <c r="H118" i="37"/>
  <c r="H116" i="37"/>
  <c r="H115" i="37"/>
  <c r="H114" i="37"/>
  <c r="H113" i="37"/>
  <c r="H111" i="37"/>
  <c r="H110" i="37"/>
  <c r="H109" i="37"/>
  <c r="H108" i="37"/>
  <c r="H105" i="37"/>
  <c r="H104" i="37"/>
  <c r="H103" i="37"/>
  <c r="H102" i="37"/>
  <c r="H101" i="37"/>
  <c r="H100" i="37"/>
  <c r="H98" i="37"/>
  <c r="H97" i="37"/>
  <c r="H96" i="37"/>
  <c r="H95" i="37"/>
  <c r="H94" i="37"/>
  <c r="H93" i="37"/>
  <c r="H92" i="37"/>
  <c r="H90" i="37"/>
  <c r="H89" i="37"/>
  <c r="H88" i="37"/>
  <c r="H87" i="37"/>
  <c r="H86" i="37"/>
  <c r="H85" i="37"/>
  <c r="H83" i="37"/>
  <c r="H82" i="37"/>
  <c r="H81" i="37"/>
  <c r="H80" i="37"/>
  <c r="H79" i="37"/>
  <c r="H78" i="37"/>
  <c r="H77" i="37"/>
  <c r="H74" i="37"/>
  <c r="H73" i="37"/>
  <c r="H72" i="37"/>
  <c r="H71" i="37"/>
  <c r="H69" i="37"/>
  <c r="H68" i="37"/>
  <c r="H66" i="37"/>
  <c r="H63" i="37"/>
  <c r="H62" i="37"/>
  <c r="H60" i="37"/>
  <c r="H59" i="37"/>
  <c r="H57" i="37"/>
  <c r="H56" i="37"/>
  <c r="H54" i="37"/>
  <c r="H53" i="37"/>
  <c r="H52" i="37"/>
  <c r="H51" i="37"/>
  <c r="H49" i="37"/>
  <c r="H48" i="37"/>
  <c r="H45" i="37"/>
  <c r="H44" i="37"/>
  <c r="H43" i="37"/>
  <c r="H42" i="37"/>
  <c r="H39" i="37"/>
  <c r="H38" i="37"/>
  <c r="H37" i="37"/>
  <c r="H35" i="37"/>
  <c r="H34" i="37"/>
  <c r="H32" i="37"/>
  <c r="H31" i="37"/>
  <c r="H3" i="3"/>
  <c r="I7" i="3" s="1"/>
  <c r="L3" i="3"/>
  <c r="L296" i="3" s="1"/>
  <c r="F296" i="3" s="1"/>
  <c r="F292" i="3" s="1"/>
  <c r="P3" i="3"/>
  <c r="H5" i="3" s="1"/>
  <c r="G7" i="3"/>
  <c r="H7" i="3"/>
  <c r="U6" i="3"/>
  <c r="J7" i="3" s="1"/>
  <c r="H5" i="37"/>
  <c r="H6" i="37"/>
  <c r="H7" i="37"/>
  <c r="H8" i="37"/>
  <c r="H9" i="37"/>
  <c r="H10" i="37"/>
  <c r="H11" i="37"/>
  <c r="H12" i="37"/>
  <c r="H14" i="37"/>
  <c r="H15" i="37"/>
  <c r="H16" i="37"/>
  <c r="H17" i="37"/>
  <c r="H18" i="37"/>
  <c r="H20" i="37"/>
  <c r="H21" i="37"/>
  <c r="H22" i="37"/>
  <c r="H23" i="37"/>
  <c r="H24" i="37"/>
  <c r="H26" i="37"/>
  <c r="H27" i="37"/>
  <c r="H28" i="37"/>
  <c r="H29" i="37"/>
  <c r="H30" i="37"/>
  <c r="G30" i="3"/>
  <c r="E30" i="3" s="1"/>
  <c r="B30" i="3" s="1"/>
  <c r="H30" i="3"/>
  <c r="G25" i="3"/>
  <c r="E25" i="3"/>
  <c r="B25" i="3" s="1"/>
  <c r="G26" i="3"/>
  <c r="E26" i="3" s="1"/>
  <c r="B26" i="3" s="1"/>
  <c r="G27" i="3"/>
  <c r="H27" i="3"/>
  <c r="G28" i="3"/>
  <c r="E28" i="3" s="1"/>
  <c r="B28" i="3" s="1"/>
  <c r="H28" i="3"/>
  <c r="G29" i="3"/>
  <c r="E29" i="3" s="1"/>
  <c r="B29" i="3" s="1"/>
  <c r="H29" i="3"/>
  <c r="G31" i="3"/>
  <c r="H31" i="3"/>
  <c r="G32" i="3"/>
  <c r="H32" i="3"/>
  <c r="G33" i="3"/>
  <c r="H33" i="3"/>
  <c r="G34" i="3"/>
  <c r="H34" i="3"/>
  <c r="E34" i="3"/>
  <c r="G35" i="3"/>
  <c r="E35" i="3" s="1"/>
  <c r="H35" i="3"/>
  <c r="G36" i="3"/>
  <c r="H36" i="3"/>
  <c r="G37" i="3"/>
  <c r="E37" i="3" s="1"/>
  <c r="B37" i="3" s="1"/>
  <c r="H37" i="3"/>
  <c r="G38" i="3"/>
  <c r="E38" i="3" s="1"/>
  <c r="B38" i="3" s="1"/>
  <c r="H38" i="3"/>
  <c r="G39" i="3"/>
  <c r="H39" i="3"/>
  <c r="G40" i="3"/>
  <c r="H40" i="3"/>
  <c r="G41" i="3"/>
  <c r="E41" i="3" s="1"/>
  <c r="B41" i="3" s="1"/>
  <c r="H41" i="3"/>
  <c r="G42" i="3"/>
  <c r="E42" i="3" s="1"/>
  <c r="B42" i="3" s="1"/>
  <c r="H42" i="3"/>
  <c r="G43" i="3"/>
  <c r="H43" i="3"/>
  <c r="G44" i="3"/>
  <c r="H44" i="3"/>
  <c r="G45" i="3"/>
  <c r="H45" i="3"/>
  <c r="G46" i="3"/>
  <c r="E46" i="3" s="1"/>
  <c r="B46" i="3" s="1"/>
  <c r="H46" i="3"/>
  <c r="G47" i="3"/>
  <c r="H47" i="3"/>
  <c r="G48" i="3"/>
  <c r="H48" i="3"/>
  <c r="G49" i="3"/>
  <c r="H49" i="3"/>
  <c r="E49" i="3"/>
  <c r="B49" i="3" s="1"/>
  <c r="G50" i="3"/>
  <c r="H50" i="3"/>
  <c r="E50" i="3"/>
  <c r="G51" i="3"/>
  <c r="E51" i="3" s="1"/>
  <c r="H51" i="3"/>
  <c r="G52" i="3"/>
  <c r="H52" i="3"/>
  <c r="G53" i="3"/>
  <c r="E53" i="3" s="1"/>
  <c r="B53" i="3" s="1"/>
  <c r="H53" i="3"/>
  <c r="G54" i="3"/>
  <c r="E54" i="3" s="1"/>
  <c r="B54" i="3" s="1"/>
  <c r="H54" i="3"/>
  <c r="G55" i="3"/>
  <c r="H55" i="3"/>
  <c r="G56" i="3"/>
  <c r="H56" i="3"/>
  <c r="G57" i="3"/>
  <c r="H57" i="3"/>
  <c r="E57" i="3"/>
  <c r="B57" i="3" s="1"/>
  <c r="G58" i="3"/>
  <c r="H58" i="3"/>
  <c r="E58" i="3"/>
  <c r="G59" i="3"/>
  <c r="E59" i="3" s="1"/>
  <c r="H59" i="3"/>
  <c r="G60" i="3"/>
  <c r="H60" i="3"/>
  <c r="G61" i="3"/>
  <c r="E61" i="3" s="1"/>
  <c r="B61" i="3" s="1"/>
  <c r="H61" i="3"/>
  <c r="G62" i="3"/>
  <c r="E62" i="3" s="1"/>
  <c r="B62" i="3" s="1"/>
  <c r="H62" i="3"/>
  <c r="G63" i="3"/>
  <c r="H63" i="3"/>
  <c r="G64" i="3"/>
  <c r="H64" i="3"/>
  <c r="G65" i="3"/>
  <c r="H65" i="3"/>
  <c r="E65" i="3"/>
  <c r="B65" i="3" s="1"/>
  <c r="G66" i="3"/>
  <c r="H66" i="3"/>
  <c r="E66" i="3"/>
  <c r="G67" i="3"/>
  <c r="E67" i="3" s="1"/>
  <c r="H67" i="3"/>
  <c r="G68" i="3"/>
  <c r="H68" i="3"/>
  <c r="G69" i="3"/>
  <c r="E69" i="3" s="1"/>
  <c r="B69" i="3" s="1"/>
  <c r="H69" i="3"/>
  <c r="G70" i="3"/>
  <c r="E70" i="3" s="1"/>
  <c r="B70" i="3" s="1"/>
  <c r="H70" i="3"/>
  <c r="G71" i="3"/>
  <c r="H71" i="3"/>
  <c r="G72" i="3"/>
  <c r="H72" i="3"/>
  <c r="G73" i="3"/>
  <c r="H73" i="3"/>
  <c r="E73" i="3"/>
  <c r="B73" i="3" s="1"/>
  <c r="G74" i="3"/>
  <c r="H74" i="3"/>
  <c r="E74" i="3"/>
  <c r="G75" i="3"/>
  <c r="E75" i="3" s="1"/>
  <c r="H75" i="3"/>
  <c r="G76" i="3"/>
  <c r="H76" i="3"/>
  <c r="G77" i="3"/>
  <c r="E77" i="3" s="1"/>
  <c r="B77" i="3" s="1"/>
  <c r="H77" i="3"/>
  <c r="G78" i="3"/>
  <c r="E78" i="3" s="1"/>
  <c r="B78" i="3" s="1"/>
  <c r="H78" i="3"/>
  <c r="G79" i="3"/>
  <c r="H79" i="3"/>
  <c r="G80" i="3"/>
  <c r="H80" i="3"/>
  <c r="G81" i="3"/>
  <c r="H81" i="3"/>
  <c r="E81" i="3"/>
  <c r="B81" i="3" s="1"/>
  <c r="G82" i="3"/>
  <c r="H82" i="3"/>
  <c r="E82" i="3"/>
  <c r="G83" i="3"/>
  <c r="E83" i="3" s="1"/>
  <c r="H83" i="3"/>
  <c r="G84" i="3"/>
  <c r="H84" i="3"/>
  <c r="G85" i="3"/>
  <c r="E85" i="3" s="1"/>
  <c r="B85" i="3" s="1"/>
  <c r="H85" i="3"/>
  <c r="G86" i="3"/>
  <c r="E86" i="3" s="1"/>
  <c r="B86" i="3" s="1"/>
  <c r="H86" i="3"/>
  <c r="G87" i="3"/>
  <c r="H87" i="3"/>
  <c r="G88" i="3"/>
  <c r="E88" i="3" s="1"/>
  <c r="B88" i="3" s="1"/>
  <c r="H88" i="3"/>
  <c r="G89" i="3"/>
  <c r="H89" i="3"/>
  <c r="E89" i="3"/>
  <c r="B89" i="3" s="1"/>
  <c r="G90" i="3"/>
  <c r="H90" i="3"/>
  <c r="E90" i="3"/>
  <c r="G91" i="3"/>
  <c r="E91" i="3" s="1"/>
  <c r="B91" i="3" s="1"/>
  <c r="H91" i="3"/>
  <c r="G92" i="3"/>
  <c r="H92" i="3"/>
  <c r="G93" i="3"/>
  <c r="E93" i="3" s="1"/>
  <c r="B93" i="3" s="1"/>
  <c r="H93" i="3"/>
  <c r="G94" i="3"/>
  <c r="E94" i="3" s="1"/>
  <c r="B94" i="3" s="1"/>
  <c r="H94" i="3"/>
  <c r="G95" i="3"/>
  <c r="H95" i="3"/>
  <c r="G96" i="3"/>
  <c r="E96" i="3" s="1"/>
  <c r="H96" i="3"/>
  <c r="G97" i="3"/>
  <c r="H97" i="3"/>
  <c r="E97" i="3"/>
  <c r="B97" i="3" s="1"/>
  <c r="G98" i="3"/>
  <c r="H98" i="3"/>
  <c r="E98" i="3"/>
  <c r="G99" i="3"/>
  <c r="E99" i="3" s="1"/>
  <c r="B99" i="3" s="1"/>
  <c r="H99" i="3"/>
  <c r="G100" i="3"/>
  <c r="H100" i="3"/>
  <c r="G101" i="3"/>
  <c r="E101" i="3" s="1"/>
  <c r="B101" i="3" s="1"/>
  <c r="H101" i="3"/>
  <c r="G102" i="3"/>
  <c r="E102" i="3" s="1"/>
  <c r="B102" i="3" s="1"/>
  <c r="H102" i="3"/>
  <c r="G103" i="3"/>
  <c r="H103" i="3"/>
  <c r="G104" i="3"/>
  <c r="E104" i="3" s="1"/>
  <c r="B104" i="3" s="1"/>
  <c r="H104" i="3"/>
  <c r="G105" i="3"/>
  <c r="H105" i="3"/>
  <c r="E105" i="3"/>
  <c r="B105" i="3" s="1"/>
  <c r="G106" i="3"/>
  <c r="H106" i="3"/>
  <c r="E106" i="3"/>
  <c r="G107" i="3"/>
  <c r="E107" i="3" s="1"/>
  <c r="B107" i="3" s="1"/>
  <c r="H107" i="3"/>
  <c r="G108" i="3"/>
  <c r="H108" i="3"/>
  <c r="G109" i="3"/>
  <c r="E109" i="3" s="1"/>
  <c r="B109" i="3" s="1"/>
  <c r="H109" i="3"/>
  <c r="G110" i="3"/>
  <c r="E110" i="3" s="1"/>
  <c r="B110" i="3" s="1"/>
  <c r="H110" i="3"/>
  <c r="G111" i="3"/>
  <c r="H111" i="3"/>
  <c r="G112" i="3"/>
  <c r="E112" i="3" s="1"/>
  <c r="B112" i="3" s="1"/>
  <c r="H112" i="3"/>
  <c r="G113" i="3"/>
  <c r="H113" i="3"/>
  <c r="E113" i="3"/>
  <c r="B113" i="3" s="1"/>
  <c r="G114" i="3"/>
  <c r="H114" i="3"/>
  <c r="E114" i="3"/>
  <c r="G115" i="3"/>
  <c r="E115" i="3" s="1"/>
  <c r="B115" i="3" s="1"/>
  <c r="H115" i="3"/>
  <c r="G116" i="3"/>
  <c r="H116" i="3"/>
  <c r="G117" i="3"/>
  <c r="E117" i="3" s="1"/>
  <c r="B117" i="3" s="1"/>
  <c r="H117" i="3"/>
  <c r="G118" i="3"/>
  <c r="E118" i="3" s="1"/>
  <c r="B118" i="3" s="1"/>
  <c r="H118" i="3"/>
  <c r="G119" i="3"/>
  <c r="H119" i="3"/>
  <c r="G120" i="3"/>
  <c r="E120" i="3" s="1"/>
  <c r="B120" i="3" s="1"/>
  <c r="H120" i="3"/>
  <c r="G121" i="3"/>
  <c r="H121" i="3"/>
  <c r="E121" i="3"/>
  <c r="B121" i="3" s="1"/>
  <c r="G122" i="3"/>
  <c r="H122" i="3"/>
  <c r="E122" i="3"/>
  <c r="G123" i="3"/>
  <c r="E123" i="3" s="1"/>
  <c r="H123" i="3"/>
  <c r="G124" i="3"/>
  <c r="H124" i="3"/>
  <c r="G125" i="3"/>
  <c r="E125" i="3" s="1"/>
  <c r="B125" i="3" s="1"/>
  <c r="H125" i="3"/>
  <c r="G126" i="3"/>
  <c r="E126" i="3" s="1"/>
  <c r="B126" i="3" s="1"/>
  <c r="H126" i="3"/>
  <c r="G127" i="3"/>
  <c r="H127" i="3"/>
  <c r="G128" i="3"/>
  <c r="E128" i="3" s="1"/>
  <c r="B128" i="3" s="1"/>
  <c r="H128" i="3"/>
  <c r="G129" i="3"/>
  <c r="H129" i="3"/>
  <c r="E129" i="3"/>
  <c r="B129" i="3" s="1"/>
  <c r="G130" i="3"/>
  <c r="H130" i="3"/>
  <c r="E130" i="3"/>
  <c r="G131" i="3"/>
  <c r="E131" i="3" s="1"/>
  <c r="H131" i="3"/>
  <c r="G132" i="3"/>
  <c r="H132" i="3"/>
  <c r="G133" i="3"/>
  <c r="E133" i="3" s="1"/>
  <c r="B133" i="3" s="1"/>
  <c r="H133" i="3"/>
  <c r="G134" i="3"/>
  <c r="E134" i="3" s="1"/>
  <c r="B134" i="3" s="1"/>
  <c r="H134" i="3"/>
  <c r="G135" i="3"/>
  <c r="H135" i="3"/>
  <c r="G136" i="3"/>
  <c r="E136" i="3" s="1"/>
  <c r="B136" i="3" s="1"/>
  <c r="H136" i="3"/>
  <c r="G137" i="3"/>
  <c r="H137" i="3"/>
  <c r="E137" i="3"/>
  <c r="B137" i="3" s="1"/>
  <c r="G138" i="3"/>
  <c r="H138" i="3"/>
  <c r="E138" i="3"/>
  <c r="G140" i="3"/>
  <c r="H140" i="3"/>
  <c r="G141" i="3"/>
  <c r="H141" i="3"/>
  <c r="E141" i="3"/>
  <c r="B141" i="3" s="1"/>
  <c r="G142" i="3"/>
  <c r="H142" i="3"/>
  <c r="E142" i="3"/>
  <c r="G143" i="3"/>
  <c r="E143" i="3" s="1"/>
  <c r="B143" i="3" s="1"/>
  <c r="H143" i="3"/>
  <c r="G144" i="3"/>
  <c r="H144" i="3"/>
  <c r="G145" i="3"/>
  <c r="E145" i="3" s="1"/>
  <c r="B145" i="3" s="1"/>
  <c r="H145" i="3"/>
  <c r="G146" i="3"/>
  <c r="E146" i="3" s="1"/>
  <c r="B146" i="3" s="1"/>
  <c r="H146" i="3"/>
  <c r="G147" i="3"/>
  <c r="H147" i="3"/>
  <c r="G148" i="3"/>
  <c r="H148" i="3"/>
  <c r="G149" i="3"/>
  <c r="H149" i="3"/>
  <c r="E149" i="3"/>
  <c r="B149" i="3" s="1"/>
  <c r="G150" i="3"/>
  <c r="H150" i="3"/>
  <c r="E150" i="3"/>
  <c r="G151" i="3"/>
  <c r="E151" i="3" s="1"/>
  <c r="B151" i="3" s="1"/>
  <c r="H151" i="3"/>
  <c r="G152" i="3"/>
  <c r="H152" i="3"/>
  <c r="G153" i="3"/>
  <c r="E153" i="3" s="1"/>
  <c r="B153" i="3" s="1"/>
  <c r="H153" i="3"/>
  <c r="G154" i="3"/>
  <c r="E154" i="3" s="1"/>
  <c r="B154" i="3" s="1"/>
  <c r="H154" i="3"/>
  <c r="G155" i="3"/>
  <c r="H155" i="3"/>
  <c r="G156" i="3"/>
  <c r="H156" i="3"/>
  <c r="T158" i="3"/>
  <c r="G162" i="3"/>
  <c r="E162" i="3" s="1"/>
  <c r="B162" i="3" s="1"/>
  <c r="G164" i="3"/>
  <c r="E164" i="3" s="1"/>
  <c r="G166" i="3"/>
  <c r="E166" i="3" s="1"/>
  <c r="B166" i="3" s="1"/>
  <c r="G212" i="3"/>
  <c r="H212" i="3"/>
  <c r="G260" i="3"/>
  <c r="H260" i="3"/>
  <c r="G263" i="3"/>
  <c r="H263" i="3"/>
  <c r="G264" i="3"/>
  <c r="H264" i="3"/>
  <c r="E264" i="3" s="1"/>
  <c r="B264" i="3" s="1"/>
  <c r="G265" i="3"/>
  <c r="H265" i="3"/>
  <c r="E265" i="3" s="1"/>
  <c r="B265" i="3" s="1"/>
  <c r="G268" i="3"/>
  <c r="E268" i="3" s="1"/>
  <c r="B268" i="3" s="1"/>
  <c r="H268" i="3"/>
  <c r="G269" i="3"/>
  <c r="E269" i="3" s="1"/>
  <c r="B269" i="3" s="1"/>
  <c r="H269" i="3"/>
  <c r="G270" i="3"/>
  <c r="E270" i="3" s="1"/>
  <c r="H270" i="3"/>
  <c r="G271" i="3"/>
  <c r="H271" i="3"/>
  <c r="G272" i="3"/>
  <c r="H272" i="3"/>
  <c r="E272" i="3"/>
  <c r="B272" i="3" s="1"/>
  <c r="G273" i="3"/>
  <c r="H273" i="3"/>
  <c r="E273" i="3" s="1"/>
  <c r="B273" i="3" s="1"/>
  <c r="G274" i="3"/>
  <c r="E274" i="3" s="1"/>
  <c r="B274" i="3" s="1"/>
  <c r="H274" i="3"/>
  <c r="G275" i="3"/>
  <c r="E275" i="3" s="1"/>
  <c r="H275" i="3"/>
  <c r="G276" i="3"/>
  <c r="E276" i="3" s="1"/>
  <c r="B276" i="3" s="1"/>
  <c r="H276" i="3"/>
  <c r="G277" i="3"/>
  <c r="E277" i="3" s="1"/>
  <c r="B277" i="3" s="1"/>
  <c r="H277" i="3"/>
  <c r="G278" i="3"/>
  <c r="E278" i="3" s="1"/>
  <c r="G279" i="3"/>
  <c r="E279" i="3" s="1"/>
  <c r="B279" i="3" s="1"/>
  <c r="H279" i="3"/>
  <c r="G280" i="3"/>
  <c r="H280" i="3"/>
  <c r="G283" i="3"/>
  <c r="H283" i="3"/>
  <c r="E283" i="3" s="1"/>
  <c r="B283" i="3" s="1"/>
  <c r="G285" i="3"/>
  <c r="E285" i="3" s="1"/>
  <c r="B285" i="3" s="1"/>
  <c r="H285" i="3"/>
  <c r="L27" i="37"/>
  <c r="K27" i="37"/>
  <c r="L26" i="37"/>
  <c r="K26" i="37"/>
  <c r="L25" i="37"/>
  <c r="K25" i="37"/>
  <c r="L24" i="37"/>
  <c r="K24" i="37"/>
  <c r="L23" i="37"/>
  <c r="K23" i="37"/>
  <c r="L22" i="37"/>
  <c r="K22" i="37"/>
  <c r="L21" i="37"/>
  <c r="K21" i="37"/>
  <c r="H2" i="42"/>
  <c r="L20" i="37" s="1"/>
  <c r="L19" i="37"/>
  <c r="K19" i="37"/>
  <c r="L18" i="37"/>
  <c r="K18" i="37"/>
  <c r="L17" i="37"/>
  <c r="K17" i="37"/>
  <c r="L16" i="37"/>
  <c r="K16" i="37"/>
  <c r="K15" i="37"/>
  <c r="L15" i="37" s="1"/>
  <c r="K14" i="37"/>
  <c r="L14" i="37" s="1"/>
  <c r="L13" i="37"/>
  <c r="K13" i="37"/>
  <c r="K12" i="37"/>
  <c r="L12" i="37" s="1"/>
  <c r="L11" i="37"/>
  <c r="K11" i="37"/>
  <c r="L10" i="37"/>
  <c r="K10" i="37"/>
  <c r="L9" i="37"/>
  <c r="K9" i="37"/>
  <c r="L8" i="37"/>
  <c r="K8" i="37"/>
  <c r="L7" i="37"/>
  <c r="K7" i="37"/>
  <c r="L5" i="37"/>
  <c r="K5" i="37"/>
  <c r="M211" i="3"/>
  <c r="L211" i="3"/>
  <c r="M208" i="3"/>
  <c r="M209" i="3"/>
  <c r="A6" i="3"/>
  <c r="A7" i="3" s="1"/>
  <c r="A8" i="3" s="1"/>
  <c r="A9" i="3" s="1"/>
  <c r="A10" i="3"/>
  <c r="A11" i="3" s="1"/>
  <c r="A12" i="3" s="1"/>
  <c r="A13" i="3" s="1"/>
  <c r="A14" i="3" s="1"/>
  <c r="A15" i="3" s="1"/>
  <c r="A16" i="3" s="1"/>
  <c r="A17" i="3" s="1"/>
  <c r="A19" i="3" s="1"/>
  <c r="A20" i="3" s="1"/>
  <c r="A21" i="3" s="1"/>
  <c r="A22"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9" i="3" s="1"/>
  <c r="A290" i="3" s="1"/>
  <c r="A291" i="3" s="1"/>
  <c r="A293" i="3" s="1"/>
  <c r="A294" i="3" s="1"/>
  <c r="A295" i="3" s="1"/>
  <c r="A296" i="3" s="1"/>
  <c r="A298" i="3" s="1"/>
  <c r="A299" i="3" s="1"/>
  <c r="D14" i="27"/>
  <c r="F299" i="3"/>
  <c r="F298" i="3"/>
  <c r="F295" i="3"/>
  <c r="F294" i="3"/>
  <c r="F293" i="3"/>
  <c r="F291" i="3"/>
  <c r="F290" i="3"/>
  <c r="F288" i="3" s="1"/>
  <c r="F289" i="3"/>
  <c r="F287" i="3"/>
  <c r="F286" i="3"/>
  <c r="F285" i="3"/>
  <c r="F284" i="3"/>
  <c r="F283" i="3"/>
  <c r="F282" i="3"/>
  <c r="F281" i="3"/>
  <c r="F280" i="3"/>
  <c r="F279" i="3"/>
  <c r="F278" i="3"/>
  <c r="F277" i="3"/>
  <c r="F276" i="3"/>
  <c r="F275" i="3"/>
  <c r="B275" i="3"/>
  <c r="F274" i="3"/>
  <c r="F273" i="3"/>
  <c r="F272" i="3"/>
  <c r="F271" i="3"/>
  <c r="F270" i="3"/>
  <c r="F269" i="3"/>
  <c r="F268" i="3"/>
  <c r="F267" i="3"/>
  <c r="F266" i="3"/>
  <c r="F265" i="3"/>
  <c r="F264" i="3"/>
  <c r="F263" i="3"/>
  <c r="F262" i="3"/>
  <c r="F261" i="3" s="1"/>
  <c r="L260" i="3"/>
  <c r="F260" i="3" s="1"/>
  <c r="L258" i="3"/>
  <c r="F258" i="3" s="1"/>
  <c r="B258" i="3" s="1"/>
  <c r="M258" i="3"/>
  <c r="L257" i="3"/>
  <c r="M257" i="3"/>
  <c r="L256" i="3"/>
  <c r="F256" i="3" s="1"/>
  <c r="B256" i="3" s="1"/>
  <c r="M256" i="3"/>
  <c r="L255" i="3"/>
  <c r="M255" i="3"/>
  <c r="F255" i="3"/>
  <c r="B255" i="3" s="1"/>
  <c r="L254" i="3"/>
  <c r="M254" i="3"/>
  <c r="F254" i="3"/>
  <c r="B254" i="3" s="1"/>
  <c r="L253" i="3"/>
  <c r="F253" i="3" s="1"/>
  <c r="B253" i="3" s="1"/>
  <c r="M253" i="3"/>
  <c r="L252" i="3"/>
  <c r="M252" i="3"/>
  <c r="L251" i="3"/>
  <c r="F251" i="3" s="1"/>
  <c r="B251" i="3" s="1"/>
  <c r="M251" i="3"/>
  <c r="L250" i="3"/>
  <c r="F250" i="3" s="1"/>
  <c r="B250" i="3" s="1"/>
  <c r="M250" i="3"/>
  <c r="L249" i="3"/>
  <c r="M249" i="3"/>
  <c r="L248" i="3"/>
  <c r="F248" i="3" s="1"/>
  <c r="B248" i="3" s="1"/>
  <c r="M248" i="3"/>
  <c r="L247" i="3"/>
  <c r="M247" i="3"/>
  <c r="F247" i="3"/>
  <c r="B247" i="3" s="1"/>
  <c r="L246" i="3"/>
  <c r="M246" i="3"/>
  <c r="F246" i="3"/>
  <c r="B246" i="3" s="1"/>
  <c r="L245" i="3"/>
  <c r="F245" i="3" s="1"/>
  <c r="B245" i="3" s="1"/>
  <c r="M245" i="3"/>
  <c r="L244" i="3"/>
  <c r="M244" i="3"/>
  <c r="L243" i="3"/>
  <c r="F243" i="3" s="1"/>
  <c r="B243" i="3" s="1"/>
  <c r="M243" i="3"/>
  <c r="L242" i="3"/>
  <c r="F242" i="3" s="1"/>
  <c r="B242" i="3" s="1"/>
  <c r="M242" i="3"/>
  <c r="L241" i="3"/>
  <c r="M241" i="3"/>
  <c r="L240" i="3"/>
  <c r="F240" i="3" s="1"/>
  <c r="B240" i="3" s="1"/>
  <c r="M240" i="3"/>
  <c r="L239" i="3"/>
  <c r="M239" i="3"/>
  <c r="F239" i="3"/>
  <c r="B239" i="3" s="1"/>
  <c r="L238" i="3"/>
  <c r="M238" i="3"/>
  <c r="F238" i="3"/>
  <c r="B238" i="3" s="1"/>
  <c r="L237" i="3"/>
  <c r="F237" i="3" s="1"/>
  <c r="B237" i="3" s="1"/>
  <c r="M237" i="3"/>
  <c r="L236" i="3"/>
  <c r="M236" i="3"/>
  <c r="L235" i="3"/>
  <c r="F235" i="3" s="1"/>
  <c r="B235" i="3" s="1"/>
  <c r="M235" i="3"/>
  <c r="L234" i="3"/>
  <c r="F234" i="3" s="1"/>
  <c r="B234" i="3" s="1"/>
  <c r="M234" i="3"/>
  <c r="L233" i="3"/>
  <c r="M233" i="3"/>
  <c r="L232" i="3"/>
  <c r="F232" i="3" s="1"/>
  <c r="B232" i="3" s="1"/>
  <c r="M232" i="3"/>
  <c r="L231" i="3"/>
  <c r="M231" i="3"/>
  <c r="F231" i="3"/>
  <c r="B231" i="3" s="1"/>
  <c r="L230" i="3"/>
  <c r="M230" i="3"/>
  <c r="F230" i="3"/>
  <c r="B230" i="3" s="1"/>
  <c r="L229" i="3"/>
  <c r="F229" i="3" s="1"/>
  <c r="B229" i="3" s="1"/>
  <c r="M229" i="3"/>
  <c r="L228" i="3"/>
  <c r="M228" i="3"/>
  <c r="L227" i="3"/>
  <c r="F227" i="3" s="1"/>
  <c r="B227" i="3" s="1"/>
  <c r="M227" i="3"/>
  <c r="L226" i="3"/>
  <c r="F226" i="3" s="1"/>
  <c r="B226" i="3" s="1"/>
  <c r="M226" i="3"/>
  <c r="L225" i="3"/>
  <c r="M225" i="3"/>
  <c r="L224" i="3"/>
  <c r="F224" i="3" s="1"/>
  <c r="B224" i="3" s="1"/>
  <c r="M224" i="3"/>
  <c r="L223" i="3"/>
  <c r="M223" i="3"/>
  <c r="F223" i="3"/>
  <c r="B223" i="3" s="1"/>
  <c r="L222" i="3"/>
  <c r="M222" i="3"/>
  <c r="F222" i="3"/>
  <c r="B222" i="3" s="1"/>
  <c r="L221" i="3"/>
  <c r="F221" i="3" s="1"/>
  <c r="B221" i="3" s="1"/>
  <c r="M221" i="3"/>
  <c r="L220" i="3"/>
  <c r="M220" i="3"/>
  <c r="L219" i="3"/>
  <c r="F219" i="3" s="1"/>
  <c r="B219" i="3" s="1"/>
  <c r="M219" i="3"/>
  <c r="L218" i="3"/>
  <c r="F218" i="3" s="1"/>
  <c r="B218" i="3" s="1"/>
  <c r="M218" i="3"/>
  <c r="L217" i="3"/>
  <c r="M217" i="3"/>
  <c r="L216" i="3"/>
  <c r="F216" i="3" s="1"/>
  <c r="B216" i="3" s="1"/>
  <c r="M216" i="3"/>
  <c r="L215" i="3"/>
  <c r="M215" i="3"/>
  <c r="F215" i="3"/>
  <c r="B215" i="3" s="1"/>
  <c r="L214" i="3"/>
  <c r="M214" i="3"/>
  <c r="F214" i="3"/>
  <c r="B214" i="3" s="1"/>
  <c r="L213" i="3"/>
  <c r="F213" i="3" s="1"/>
  <c r="B213" i="3" s="1"/>
  <c r="M213" i="3"/>
  <c r="F212" i="3"/>
  <c r="F211" i="3"/>
  <c r="B211" i="3" s="1"/>
  <c r="L210" i="3"/>
  <c r="F210" i="3" s="1"/>
  <c r="B210" i="3" s="1"/>
  <c r="M210" i="3"/>
  <c r="L209" i="3"/>
  <c r="F209" i="3" s="1"/>
  <c r="B209" i="3" s="1"/>
  <c r="L208" i="3"/>
  <c r="F208" i="3" s="1"/>
  <c r="B208" i="3" s="1"/>
  <c r="L207" i="3"/>
  <c r="M207" i="3"/>
  <c r="L206" i="3"/>
  <c r="F206" i="3" s="1"/>
  <c r="B206" i="3" s="1"/>
  <c r="M206" i="3"/>
  <c r="L205" i="3"/>
  <c r="M205" i="3"/>
  <c r="F205" i="3" s="1"/>
  <c r="B205" i="3" s="1"/>
  <c r="L204" i="3"/>
  <c r="M204" i="3"/>
  <c r="L203" i="3"/>
  <c r="M203" i="3"/>
  <c r="L202" i="3"/>
  <c r="M202" i="3"/>
  <c r="L201" i="3"/>
  <c r="M201" i="3"/>
  <c r="L200" i="3"/>
  <c r="F200" i="3" s="1"/>
  <c r="B200" i="3" s="1"/>
  <c r="M200" i="3"/>
  <c r="L199" i="3"/>
  <c r="M199" i="3"/>
  <c r="B164" i="3"/>
  <c r="B150" i="3"/>
  <c r="B142" i="3"/>
  <c r="B138" i="3"/>
  <c r="B131" i="3"/>
  <c r="B130" i="3"/>
  <c r="B123" i="3"/>
  <c r="B122" i="3"/>
  <c r="B114" i="3"/>
  <c r="B106" i="3"/>
  <c r="B98" i="3"/>
  <c r="B96" i="3"/>
  <c r="B90" i="3"/>
  <c r="B83" i="3"/>
  <c r="B82" i="3"/>
  <c r="B75" i="3"/>
  <c r="B74" i="3"/>
  <c r="B67" i="3"/>
  <c r="B66" i="3"/>
  <c r="B59" i="3"/>
  <c r="B58" i="3"/>
  <c r="B51" i="3"/>
  <c r="B50" i="3"/>
  <c r="B35" i="3"/>
  <c r="B34" i="3"/>
  <c r="L7" i="3"/>
  <c r="F7" i="3"/>
  <c r="F4" i="3" s="1"/>
  <c r="F297" i="3"/>
  <c r="A3" i="30"/>
  <c r="A3" i="33"/>
  <c r="A3" i="36"/>
  <c r="A3" i="1"/>
  <c r="A3" i="27"/>
  <c r="D101" i="30"/>
  <c r="C1557" i="37" s="1"/>
  <c r="H1557" i="37" s="1"/>
  <c r="I59" i="42"/>
  <c r="B59" i="42"/>
  <c r="D49" i="30"/>
  <c r="C1505" i="37" s="1"/>
  <c r="H1505" i="37" s="1"/>
  <c r="D55" i="30"/>
  <c r="C1511" i="37" s="1"/>
  <c r="H1511" i="37" s="1"/>
  <c r="D60" i="30"/>
  <c r="C1516" i="37" s="1"/>
  <c r="H1516" i="37" s="1"/>
  <c r="D65" i="30"/>
  <c r="C1521" i="37" s="1"/>
  <c r="D70" i="30"/>
  <c r="C1526" i="37" s="1"/>
  <c r="D75" i="30"/>
  <c r="C1531" i="37" s="1"/>
  <c r="H1531" i="37" s="1"/>
  <c r="D80" i="30"/>
  <c r="C1536" i="37" s="1"/>
  <c r="H1536" i="37" s="1"/>
  <c r="D85" i="30"/>
  <c r="C1541" i="37" s="1"/>
  <c r="D90" i="30"/>
  <c r="C1546" i="37" s="1"/>
  <c r="D95" i="30"/>
  <c r="C1551" i="37" s="1"/>
  <c r="H1551" i="37" s="1"/>
  <c r="I58" i="42"/>
  <c r="B58" i="42"/>
  <c r="D15" i="30"/>
  <c r="C1471" i="37" s="1"/>
  <c r="H1471" i="37" s="1"/>
  <c r="D24" i="30"/>
  <c r="C1480" i="37" s="1"/>
  <c r="H1480" i="37" s="1"/>
  <c r="D32" i="30"/>
  <c r="C1488" i="37" s="1"/>
  <c r="H1488" i="37" s="1"/>
  <c r="D41" i="30"/>
  <c r="C1497" i="37" s="1"/>
  <c r="H1497" i="37" s="1"/>
  <c r="I57" i="42"/>
  <c r="B57" i="42"/>
  <c r="I42" i="42"/>
  <c r="B42" i="42"/>
  <c r="I41" i="42"/>
  <c r="B41" i="42"/>
  <c r="I40" i="42"/>
  <c r="B40" i="42"/>
  <c r="I39" i="42"/>
  <c r="B39" i="42"/>
  <c r="I46" i="42"/>
  <c r="B46" i="42"/>
  <c r="I45" i="42"/>
  <c r="B45" i="42"/>
  <c r="I44" i="42"/>
  <c r="B44" i="42"/>
  <c r="I43" i="42"/>
  <c r="B43" i="42"/>
  <c r="C22" i="42"/>
  <c r="C18" i="42"/>
  <c r="B7" i="30" s="1"/>
  <c r="B6" i="30"/>
  <c r="B5" i="30"/>
  <c r="D13" i="36"/>
  <c r="C1288" i="37" s="1"/>
  <c r="D17" i="36"/>
  <c r="C1292" i="37" s="1"/>
  <c r="D20" i="36"/>
  <c r="C1295" i="37" s="1"/>
  <c r="E13" i="36"/>
  <c r="D1288" i="37" s="1"/>
  <c r="E17" i="36"/>
  <c r="D1292" i="37" s="1"/>
  <c r="E20" i="36"/>
  <c r="D1295" i="37" s="1"/>
  <c r="D29" i="36"/>
  <c r="C1304" i="37" s="1"/>
  <c r="E29" i="36"/>
  <c r="D1304" i="37" s="1"/>
  <c r="D35" i="36"/>
  <c r="C1310" i="37" s="1"/>
  <c r="E35" i="36"/>
  <c r="D1310" i="37" s="1"/>
  <c r="D43" i="36"/>
  <c r="C1318" i="37" s="1"/>
  <c r="D46" i="36"/>
  <c r="C1321" i="37" s="1"/>
  <c r="D50" i="36"/>
  <c r="C1325" i="37" s="1"/>
  <c r="D57" i="36"/>
  <c r="C1332" i="37" s="1"/>
  <c r="D61" i="36"/>
  <c r="C1336" i="37" s="1"/>
  <c r="D68" i="36"/>
  <c r="C1343" i="37" s="1"/>
  <c r="D73" i="36"/>
  <c r="C1348" i="37" s="1"/>
  <c r="E43" i="36"/>
  <c r="D1318" i="37" s="1"/>
  <c r="E46" i="36"/>
  <c r="D1321" i="37" s="1"/>
  <c r="E50" i="36"/>
  <c r="D1325" i="37" s="1"/>
  <c r="E57" i="36"/>
  <c r="D1332" i="37" s="1"/>
  <c r="E61" i="36"/>
  <c r="D1336" i="37" s="1"/>
  <c r="E68" i="36"/>
  <c r="D1343" i="37" s="1"/>
  <c r="E73" i="36"/>
  <c r="D1348" i="37" s="1"/>
  <c r="D82" i="36"/>
  <c r="C1357" i="37" s="1"/>
  <c r="E82" i="36"/>
  <c r="D1357" i="37" s="1"/>
  <c r="D89" i="36"/>
  <c r="C1364" i="37" s="1"/>
  <c r="E89" i="36"/>
  <c r="D1364" i="37" s="1"/>
  <c r="D97" i="36"/>
  <c r="C1372" i="37" s="1"/>
  <c r="D101" i="36"/>
  <c r="C1376" i="37" s="1"/>
  <c r="D106" i="36"/>
  <c r="C1381" i="37" s="1"/>
  <c r="E97" i="36"/>
  <c r="D1372" i="37" s="1"/>
  <c r="E101" i="36"/>
  <c r="D1376" i="37" s="1"/>
  <c r="E106" i="36"/>
  <c r="D1381" i="37" s="1"/>
  <c r="D114" i="36"/>
  <c r="C1389" i="37" s="1"/>
  <c r="E114" i="36"/>
  <c r="D1389" i="37" s="1"/>
  <c r="D122" i="36"/>
  <c r="C1397" i="37" s="1"/>
  <c r="D125" i="36"/>
  <c r="C1400" i="37" s="1"/>
  <c r="D129" i="36"/>
  <c r="C1404" i="37" s="1"/>
  <c r="E122" i="36"/>
  <c r="D1397" i="37" s="1"/>
  <c r="E125" i="36"/>
  <c r="D1400" i="37" s="1"/>
  <c r="E129" i="36"/>
  <c r="D1404" i="37" s="1"/>
  <c r="D137" i="36"/>
  <c r="C1412" i="37" s="1"/>
  <c r="D136" i="36"/>
  <c r="C1411" i="37" s="1"/>
  <c r="E137" i="36"/>
  <c r="D1412" i="37" s="1"/>
  <c r="D14" i="33"/>
  <c r="C1426" i="37" s="1"/>
  <c r="D21" i="33"/>
  <c r="C1433" i="37" s="1"/>
  <c r="D13" i="33"/>
  <c r="C1425" i="37" s="1"/>
  <c r="D30" i="33"/>
  <c r="C1442" i="37" s="1"/>
  <c r="D37" i="33"/>
  <c r="C1449" i="37" s="1"/>
  <c r="E14" i="33"/>
  <c r="D1426" i="37" s="1"/>
  <c r="E21" i="33"/>
  <c r="D1433" i="37" s="1"/>
  <c r="E30" i="33"/>
  <c r="D1442" i="37" s="1"/>
  <c r="E37" i="33"/>
  <c r="D1449" i="37" s="1"/>
  <c r="D46" i="33"/>
  <c r="C1458" i="37" s="1"/>
  <c r="D51" i="33"/>
  <c r="C1463" i="37" s="1"/>
  <c r="E46" i="33"/>
  <c r="D1458" i="37" s="1"/>
  <c r="E51" i="33"/>
  <c r="D1463" i="37" s="1"/>
  <c r="E45" i="33"/>
  <c r="D1457" i="37" s="1"/>
  <c r="B4" i="30"/>
  <c r="B6" i="33"/>
  <c r="B5" i="33"/>
  <c r="B4" i="33"/>
  <c r="B6" i="36"/>
  <c r="B5" i="36"/>
  <c r="B4" i="36"/>
  <c r="B6" i="27"/>
  <c r="B5" i="27"/>
  <c r="B4" i="27"/>
  <c r="B5" i="1"/>
  <c r="B4" i="1"/>
  <c r="F322" i="27"/>
  <c r="F321" i="27"/>
  <c r="F320" i="27"/>
  <c r="F319" i="27"/>
  <c r="F318" i="27"/>
  <c r="F317" i="27"/>
  <c r="F316" i="27"/>
  <c r="F315" i="27"/>
  <c r="F314" i="27"/>
  <c r="F313" i="27"/>
  <c r="F312" i="27"/>
  <c r="F311" i="27"/>
  <c r="F310" i="27"/>
  <c r="F309" i="27"/>
  <c r="F308" i="27"/>
  <c r="F307" i="27"/>
  <c r="F306" i="27"/>
  <c r="F305" i="27"/>
  <c r="F304" i="27"/>
  <c r="F303" i="27"/>
  <c r="F295" i="27"/>
  <c r="F294" i="27"/>
  <c r="F293" i="27"/>
  <c r="F292" i="27"/>
  <c r="F291" i="27"/>
  <c r="F290" i="27"/>
  <c r="F289" i="27"/>
  <c r="F288" i="27"/>
  <c r="F287" i="27"/>
  <c r="F271" i="27"/>
  <c r="F270" i="27"/>
  <c r="F263" i="27"/>
  <c r="F262" i="27"/>
  <c r="F261" i="27"/>
  <c r="F260" i="27"/>
  <c r="F259" i="27"/>
  <c r="F258" i="27"/>
  <c r="F256" i="27"/>
  <c r="D255" i="27"/>
  <c r="C1220" i="37" s="1"/>
  <c r="F255" i="27"/>
  <c r="E255" i="27"/>
  <c r="D1220" i="37" s="1"/>
  <c r="D254" i="27"/>
  <c r="C1219" i="37" s="1"/>
  <c r="F253" i="27"/>
  <c r="F252" i="27"/>
  <c r="F251" i="27"/>
  <c r="F250" i="27"/>
  <c r="F249" i="27"/>
  <c r="F248" i="27"/>
  <c r="D247" i="27"/>
  <c r="C1212" i="37" s="1"/>
  <c r="E247" i="27"/>
  <c r="D1212" i="37" s="1"/>
  <c r="F246" i="27"/>
  <c r="F245" i="27"/>
  <c r="F244" i="27"/>
  <c r="D243" i="27"/>
  <c r="C1208" i="37" s="1"/>
  <c r="E243" i="27"/>
  <c r="D1208" i="37" s="1"/>
  <c r="F242" i="27"/>
  <c r="F241" i="27"/>
  <c r="F240" i="27"/>
  <c r="D239" i="27"/>
  <c r="C1204" i="37" s="1"/>
  <c r="F239" i="27"/>
  <c r="E239" i="27"/>
  <c r="D1204" i="37" s="1"/>
  <c r="F238" i="27"/>
  <c r="F237" i="27"/>
  <c r="D236" i="27"/>
  <c r="C1201" i="37" s="1"/>
  <c r="E236" i="27"/>
  <c r="D1201" i="37" s="1"/>
  <c r="F233" i="27"/>
  <c r="F232" i="27"/>
  <c r="D231" i="27"/>
  <c r="C1196" i="37" s="1"/>
  <c r="F231" i="27"/>
  <c r="E231" i="27"/>
  <c r="D1196" i="37" s="1"/>
  <c r="F230" i="27"/>
  <c r="F229" i="27"/>
  <c r="F228" i="27"/>
  <c r="F227" i="27"/>
  <c r="F226" i="27"/>
  <c r="F225" i="27"/>
  <c r="F224" i="27"/>
  <c r="F223" i="27"/>
  <c r="F222" i="27"/>
  <c r="D221" i="27"/>
  <c r="C1186" i="37" s="1"/>
  <c r="F221" i="27"/>
  <c r="E221" i="27"/>
  <c r="D1186" i="37" s="1"/>
  <c r="F220" i="27"/>
  <c r="F219" i="27"/>
  <c r="F218" i="27"/>
  <c r="F217" i="27"/>
  <c r="F216" i="27"/>
  <c r="F215" i="27"/>
  <c r="F214" i="27"/>
  <c r="F213" i="27"/>
  <c r="F212" i="27"/>
  <c r="F211" i="27"/>
  <c r="F210" i="27"/>
  <c r="F209" i="27"/>
  <c r="F208" i="27"/>
  <c r="F207" i="27"/>
  <c r="F206" i="27"/>
  <c r="F205" i="27"/>
  <c r="D204" i="27"/>
  <c r="C1169" i="37" s="1"/>
  <c r="E204" i="27"/>
  <c r="D1169" i="37" s="1"/>
  <c r="D203" i="27"/>
  <c r="F202" i="27"/>
  <c r="F201" i="27"/>
  <c r="F200" i="27"/>
  <c r="F199" i="27"/>
  <c r="F198" i="27"/>
  <c r="F197" i="27"/>
  <c r="F196" i="27"/>
  <c r="D195" i="27"/>
  <c r="C1160" i="37" s="1"/>
  <c r="F195" i="27"/>
  <c r="E195" i="27"/>
  <c r="D1160" i="37" s="1"/>
  <c r="F194" i="27"/>
  <c r="F193" i="27"/>
  <c r="F192" i="27"/>
  <c r="F191" i="27"/>
  <c r="F190" i="27"/>
  <c r="F189" i="27"/>
  <c r="D188" i="27"/>
  <c r="C1153" i="37" s="1"/>
  <c r="E188" i="27"/>
  <c r="D1153" i="37" s="1"/>
  <c r="E187" i="27"/>
  <c r="D1152" i="37" s="1"/>
  <c r="F186" i="27"/>
  <c r="F185" i="27"/>
  <c r="F184" i="27"/>
  <c r="F183" i="27"/>
  <c r="F182" i="27"/>
  <c r="F181" i="27"/>
  <c r="F180" i="27"/>
  <c r="F179" i="27"/>
  <c r="D178" i="27"/>
  <c r="C1143" i="37" s="1"/>
  <c r="E178" i="27"/>
  <c r="D1143" i="37" s="1"/>
  <c r="F177" i="27"/>
  <c r="F176" i="27"/>
  <c r="F172" i="27"/>
  <c r="F171" i="27"/>
  <c r="F170" i="27"/>
  <c r="D169" i="27"/>
  <c r="C1134" i="37" s="1"/>
  <c r="E169" i="27"/>
  <c r="D1134" i="37" s="1"/>
  <c r="F168" i="27"/>
  <c r="F167" i="27"/>
  <c r="F166" i="27"/>
  <c r="F165" i="27"/>
  <c r="F164" i="27"/>
  <c r="F163" i="27"/>
  <c r="F162" i="27"/>
  <c r="F161" i="27"/>
  <c r="F160" i="27"/>
  <c r="F159" i="27"/>
  <c r="F158" i="27"/>
  <c r="F157" i="27"/>
  <c r="F156" i="27"/>
  <c r="F155" i="27"/>
  <c r="D154" i="27"/>
  <c r="C1119" i="37" s="1"/>
  <c r="E154" i="27"/>
  <c r="D1119" i="37" s="1"/>
  <c r="F153" i="27"/>
  <c r="F152" i="27"/>
  <c r="F150" i="27"/>
  <c r="F149" i="27"/>
  <c r="F148" i="27"/>
  <c r="D147" i="27"/>
  <c r="C1112" i="37" s="1"/>
  <c r="E147" i="27"/>
  <c r="D1112" i="37" s="1"/>
  <c r="F146" i="27"/>
  <c r="F145" i="27"/>
  <c r="F144" i="27"/>
  <c r="F143" i="27"/>
  <c r="F142" i="27"/>
  <c r="F141" i="27"/>
  <c r="D140" i="27"/>
  <c r="C1105" i="37" s="1"/>
  <c r="F140" i="27"/>
  <c r="E140" i="27"/>
  <c r="D1105" i="37" s="1"/>
  <c r="D139" i="27"/>
  <c r="C1104" i="37" s="1"/>
  <c r="F138" i="27"/>
  <c r="F137" i="27"/>
  <c r="F136" i="27"/>
  <c r="F135" i="27"/>
  <c r="F134" i="27"/>
  <c r="F133" i="27"/>
  <c r="F132" i="27"/>
  <c r="D131" i="27"/>
  <c r="C1096" i="37" s="1"/>
  <c r="E131" i="27"/>
  <c r="D1096" i="37" s="1"/>
  <c r="F130" i="27"/>
  <c r="F129" i="27"/>
  <c r="F128" i="27"/>
  <c r="F127" i="27"/>
  <c r="F126" i="27"/>
  <c r="F125" i="27"/>
  <c r="D124" i="27"/>
  <c r="C1089" i="37" s="1"/>
  <c r="E124" i="27"/>
  <c r="D1089" i="37" s="1"/>
  <c r="E123" i="27"/>
  <c r="D1088" i="37" s="1"/>
  <c r="F122" i="27"/>
  <c r="F121" i="27"/>
  <c r="F120" i="27"/>
  <c r="F119" i="27"/>
  <c r="F118" i="27"/>
  <c r="F117" i="27"/>
  <c r="F116" i="27"/>
  <c r="F115" i="27"/>
  <c r="F114" i="27"/>
  <c r="F113" i="27"/>
  <c r="F112" i="27"/>
  <c r="D111" i="27"/>
  <c r="C1076" i="37" s="1"/>
  <c r="E111" i="27"/>
  <c r="D1076" i="37" s="1"/>
  <c r="F110" i="27"/>
  <c r="F109" i="27"/>
  <c r="F108" i="27"/>
  <c r="F107" i="27"/>
  <c r="F106" i="27"/>
  <c r="F105" i="27"/>
  <c r="F104" i="27"/>
  <c r="F103" i="27"/>
  <c r="F102" i="27"/>
  <c r="F101" i="27"/>
  <c r="F100" i="27"/>
  <c r="F99" i="27"/>
  <c r="F98" i="27"/>
  <c r="F97" i="27"/>
  <c r="F96" i="27"/>
  <c r="F95" i="27"/>
  <c r="F94" i="27"/>
  <c r="D93" i="27"/>
  <c r="C1058" i="37" s="1"/>
  <c r="E93" i="27"/>
  <c r="F91" i="27"/>
  <c r="F90" i="27"/>
  <c r="F89" i="27"/>
  <c r="F88" i="27"/>
  <c r="F87" i="27"/>
  <c r="F86" i="27"/>
  <c r="D85" i="27"/>
  <c r="C1050" i="37" s="1"/>
  <c r="E85" i="27"/>
  <c r="D1050" i="37" s="1"/>
  <c r="F83" i="27"/>
  <c r="F82" i="27"/>
  <c r="F81" i="27"/>
  <c r="F80" i="27"/>
  <c r="F79" i="27"/>
  <c r="F78" i="27"/>
  <c r="F77" i="27"/>
  <c r="D76" i="27"/>
  <c r="C1041" i="37" s="1"/>
  <c r="F76" i="27"/>
  <c r="E76" i="27"/>
  <c r="E75" i="27" s="1"/>
  <c r="D75" i="27"/>
  <c r="C1040" i="37" s="1"/>
  <c r="F73" i="27"/>
  <c r="F72" i="27"/>
  <c r="F71" i="27"/>
  <c r="F70" i="27"/>
  <c r="D69" i="27"/>
  <c r="C1034" i="37" s="1"/>
  <c r="F69" i="27"/>
  <c r="E69" i="27"/>
  <c r="D1034" i="37" s="1"/>
  <c r="F68" i="27"/>
  <c r="F67" i="27"/>
  <c r="F66" i="27"/>
  <c r="F65" i="27"/>
  <c r="F64" i="27"/>
  <c r="F63" i="27"/>
  <c r="D62" i="27"/>
  <c r="C1027" i="37" s="1"/>
  <c r="E62" i="27"/>
  <c r="D1027" i="37" s="1"/>
  <c r="F61" i="27"/>
  <c r="F60" i="27"/>
  <c r="F59" i="27"/>
  <c r="D58" i="27"/>
  <c r="C1023" i="37" s="1"/>
  <c r="E58" i="27"/>
  <c r="D1023" i="37" s="1"/>
  <c r="F57" i="27"/>
  <c r="F56" i="27"/>
  <c r="F55" i="27"/>
  <c r="F54" i="27"/>
  <c r="F53" i="27"/>
  <c r="F52" i="27"/>
  <c r="D51" i="27"/>
  <c r="C1016" i="37" s="1"/>
  <c r="E51" i="27"/>
  <c r="D1016" i="37" s="1"/>
  <c r="F50" i="27"/>
  <c r="F49" i="27"/>
  <c r="F48" i="27"/>
  <c r="D47" i="27"/>
  <c r="C1012" i="37" s="1"/>
  <c r="E47" i="27"/>
  <c r="D1012" i="37" s="1"/>
  <c r="F46" i="27"/>
  <c r="F45" i="27"/>
  <c r="F44" i="27"/>
  <c r="F43" i="27"/>
  <c r="F42" i="27"/>
  <c r="D41" i="27"/>
  <c r="C1006" i="37" s="1"/>
  <c r="E41" i="27"/>
  <c r="D1006" i="37" s="1"/>
  <c r="F40" i="27"/>
  <c r="F39" i="27"/>
  <c r="F38" i="27"/>
  <c r="F37" i="27"/>
  <c r="F36" i="27"/>
  <c r="D35" i="27"/>
  <c r="C1000" i="37" s="1"/>
  <c r="E35" i="27"/>
  <c r="D1000" i="37" s="1"/>
  <c r="F34" i="27"/>
  <c r="F33" i="27"/>
  <c r="F32" i="27"/>
  <c r="F31" i="27"/>
  <c r="F30" i="27"/>
  <c r="F29" i="27"/>
  <c r="F28" i="27"/>
  <c r="F27" i="27"/>
  <c r="F26" i="27"/>
  <c r="D25" i="27"/>
  <c r="C990" i="37" s="1"/>
  <c r="E25" i="27"/>
  <c r="D990" i="37" s="1"/>
  <c r="F24" i="27"/>
  <c r="F23" i="27"/>
  <c r="F22" i="27"/>
  <c r="F21" i="27"/>
  <c r="F20" i="27"/>
  <c r="D19" i="27"/>
  <c r="C984" i="37" s="1"/>
  <c r="E19" i="27"/>
  <c r="D984" i="37" s="1"/>
  <c r="F17" i="27"/>
  <c r="F16" i="27"/>
  <c r="F15" i="27"/>
  <c r="E14" i="27"/>
  <c r="D979" i="37" s="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0" i="1"/>
  <c r="F809"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8" i="1"/>
  <c r="F707" i="1"/>
  <c r="F706" i="1"/>
  <c r="F705" i="1"/>
  <c r="F703" i="1"/>
  <c r="F702" i="1"/>
  <c r="F701" i="1"/>
  <c r="F699" i="1"/>
  <c r="F698" i="1"/>
  <c r="F697" i="1"/>
  <c r="F696" i="1"/>
  <c r="F695" i="1"/>
  <c r="F694" i="1"/>
  <c r="F693" i="1"/>
  <c r="F692" i="1"/>
  <c r="F691" i="1"/>
  <c r="F690" i="1"/>
  <c r="F677" i="1"/>
  <c r="F676" i="1"/>
  <c r="F675" i="1"/>
  <c r="F674" i="1"/>
  <c r="F673" i="1"/>
  <c r="F672" i="1"/>
  <c r="F671" i="1"/>
  <c r="F670" i="1"/>
  <c r="F669" i="1"/>
  <c r="F668" i="1"/>
  <c r="F667" i="1"/>
  <c r="F666" i="1"/>
  <c r="F665" i="1"/>
  <c r="F664" i="1"/>
  <c r="F663" i="1"/>
  <c r="F662" i="1"/>
  <c r="F661" i="1"/>
  <c r="F660" i="1"/>
  <c r="F659" i="1"/>
  <c r="F658" i="1"/>
  <c r="F657" i="1"/>
  <c r="F656" i="1"/>
  <c r="D655" i="1"/>
  <c r="C642" i="37" s="1"/>
  <c r="E655" i="1"/>
  <c r="D642" i="37" s="1"/>
  <c r="F654" i="1"/>
  <c r="F653" i="1"/>
  <c r="F652" i="1"/>
  <c r="F650" i="1"/>
  <c r="D533" i="1"/>
  <c r="F533" i="1" s="1"/>
  <c r="D538" i="1"/>
  <c r="C526" i="37" s="1"/>
  <c r="D541" i="1"/>
  <c r="C529" i="37" s="1"/>
  <c r="D546" i="1"/>
  <c r="C534" i="37" s="1"/>
  <c r="D553" i="1"/>
  <c r="C541" i="37" s="1"/>
  <c r="G541" i="37" s="1"/>
  <c r="D558" i="1"/>
  <c r="C546" i="37" s="1"/>
  <c r="D566" i="1"/>
  <c r="C554" i="37" s="1"/>
  <c r="D571" i="1"/>
  <c r="C559" i="37" s="1"/>
  <c r="D574" i="1"/>
  <c r="C562" i="37" s="1"/>
  <c r="D577" i="1"/>
  <c r="C565" i="37" s="1"/>
  <c r="D580" i="1"/>
  <c r="D584" i="1"/>
  <c r="C572" i="37" s="1"/>
  <c r="D588" i="1"/>
  <c r="C576" i="37" s="1"/>
  <c r="D590" i="1"/>
  <c r="C578" i="37" s="1"/>
  <c r="D593" i="1"/>
  <c r="C581" i="37" s="1"/>
  <c r="D597" i="1"/>
  <c r="D602" i="1"/>
  <c r="C590" i="37" s="1"/>
  <c r="D606" i="1"/>
  <c r="C594" i="37" s="1"/>
  <c r="D608" i="1"/>
  <c r="C596" i="37" s="1"/>
  <c r="D615" i="1"/>
  <c r="C603" i="37" s="1"/>
  <c r="D620" i="1"/>
  <c r="C608" i="37" s="1"/>
  <c r="D629" i="1"/>
  <c r="D632" i="1"/>
  <c r="C620" i="37" s="1"/>
  <c r="D635" i="1"/>
  <c r="C623" i="37" s="1"/>
  <c r="D161" i="1"/>
  <c r="C151" i="37" s="1"/>
  <c r="D167" i="1"/>
  <c r="C157" i="37" s="1"/>
  <c r="D172" i="1"/>
  <c r="C162" i="37" s="1"/>
  <c r="D177" i="1"/>
  <c r="C167" i="37" s="1"/>
  <c r="D185" i="1"/>
  <c r="C175" i="37" s="1"/>
  <c r="D196" i="1"/>
  <c r="C186" i="37" s="1"/>
  <c r="D205" i="1"/>
  <c r="C195" i="37" s="1"/>
  <c r="H195" i="37" s="1"/>
  <c r="D210" i="1"/>
  <c r="C200" i="37" s="1"/>
  <c r="D218" i="1"/>
  <c r="C208" i="37" s="1"/>
  <c r="D224" i="1"/>
  <c r="C214" i="37" s="1"/>
  <c r="D227" i="1"/>
  <c r="C217" i="37" s="1"/>
  <c r="D233" i="1"/>
  <c r="C223" i="37" s="1"/>
  <c r="G223" i="37" s="1"/>
  <c r="D236" i="1"/>
  <c r="C226" i="37" s="1"/>
  <c r="D239" i="1"/>
  <c r="C229" i="37" s="1"/>
  <c r="D242" i="1"/>
  <c r="C232" i="37" s="1"/>
  <c r="D245" i="1"/>
  <c r="C235" i="37" s="1"/>
  <c r="D249" i="1"/>
  <c r="C239" i="37" s="1"/>
  <c r="D252" i="1"/>
  <c r="C242" i="37" s="1"/>
  <c r="D258" i="1"/>
  <c r="C248" i="37" s="1"/>
  <c r="D264" i="1"/>
  <c r="C254" i="37" s="1"/>
  <c r="D269" i="1"/>
  <c r="C259" i="37" s="1"/>
  <c r="D273" i="1"/>
  <c r="C263" i="37" s="1"/>
  <c r="D277" i="1"/>
  <c r="C267" i="37" s="1"/>
  <c r="D283" i="1"/>
  <c r="C273" i="37" s="1"/>
  <c r="D290" i="1"/>
  <c r="C280" i="37" s="1"/>
  <c r="D291" i="1"/>
  <c r="C281" i="37" s="1"/>
  <c r="D355" i="1"/>
  <c r="C344" i="37" s="1"/>
  <c r="D359" i="1"/>
  <c r="C348" i="37" s="1"/>
  <c r="D367" i="1"/>
  <c r="C356" i="37" s="1"/>
  <c r="D372" i="1"/>
  <c r="C361" i="37" s="1"/>
  <c r="D381" i="1"/>
  <c r="C370" i="37" s="1"/>
  <c r="D386" i="1"/>
  <c r="C375" i="37" s="1"/>
  <c r="D391" i="1"/>
  <c r="C380" i="37" s="1"/>
  <c r="D394" i="1"/>
  <c r="C383" i="37" s="1"/>
  <c r="D400" i="1"/>
  <c r="C389" i="37" s="1"/>
  <c r="D399" i="1"/>
  <c r="C388" i="37" s="1"/>
  <c r="D403" i="1"/>
  <c r="C392" i="37" s="1"/>
  <c r="D405" i="1"/>
  <c r="C394" i="37" s="1"/>
  <c r="D425" i="1"/>
  <c r="D430" i="1"/>
  <c r="C418" i="37" s="1"/>
  <c r="D433" i="1"/>
  <c r="C421" i="37" s="1"/>
  <c r="D438" i="1"/>
  <c r="C426" i="37" s="1"/>
  <c r="D445" i="1"/>
  <c r="C433" i="37" s="1"/>
  <c r="D450" i="1"/>
  <c r="C438" i="37" s="1"/>
  <c r="D458" i="1"/>
  <c r="C446" i="37" s="1"/>
  <c r="D463" i="1"/>
  <c r="D466" i="1"/>
  <c r="C454" i="37" s="1"/>
  <c r="D469" i="1"/>
  <c r="D462" i="1" s="1"/>
  <c r="D472" i="1"/>
  <c r="C460" i="37" s="1"/>
  <c r="D476" i="1"/>
  <c r="C464" i="37" s="1"/>
  <c r="D481" i="1"/>
  <c r="C469" i="37" s="1"/>
  <c r="D484" i="1"/>
  <c r="C472" i="37" s="1"/>
  <c r="D488" i="1"/>
  <c r="D493" i="1"/>
  <c r="C481" i="37" s="1"/>
  <c r="D498" i="1"/>
  <c r="C486" i="37" s="1"/>
  <c r="D505" i="1"/>
  <c r="C493" i="37" s="1"/>
  <c r="D510" i="1"/>
  <c r="C498" i="37" s="1"/>
  <c r="D519" i="1"/>
  <c r="C507" i="37" s="1"/>
  <c r="D522" i="1"/>
  <c r="C510" i="37" s="1"/>
  <c r="D525" i="1"/>
  <c r="F525" i="1" s="1"/>
  <c r="D528" i="1"/>
  <c r="C516" i="37" s="1"/>
  <c r="D14" i="1"/>
  <c r="D13" i="1" s="1"/>
  <c r="C3" i="37" s="1"/>
  <c r="D23" i="1"/>
  <c r="D29" i="1"/>
  <c r="C19" i="37" s="1"/>
  <c r="D35" i="1"/>
  <c r="C25" i="37" s="1"/>
  <c r="D43" i="1"/>
  <c r="C33" i="37" s="1"/>
  <c r="D46" i="1"/>
  <c r="C36" i="37" s="1"/>
  <c r="D51" i="1"/>
  <c r="C41" i="37" s="1"/>
  <c r="H41" i="37" s="1"/>
  <c r="D57" i="1"/>
  <c r="C47" i="37" s="1"/>
  <c r="D60" i="1"/>
  <c r="C50" i="37" s="1"/>
  <c r="H50" i="37" s="1"/>
  <c r="D65" i="1"/>
  <c r="C55" i="37" s="1"/>
  <c r="D68" i="1"/>
  <c r="C58" i="37" s="1"/>
  <c r="D71" i="1"/>
  <c r="C61" i="37" s="1"/>
  <c r="D74" i="1"/>
  <c r="C64" i="37" s="1"/>
  <c r="D77" i="1"/>
  <c r="C67" i="37" s="1"/>
  <c r="D80" i="1"/>
  <c r="C70" i="37" s="1"/>
  <c r="D86" i="1"/>
  <c r="C76" i="37" s="1"/>
  <c r="D94" i="1"/>
  <c r="C84" i="37" s="1"/>
  <c r="D101" i="1"/>
  <c r="C91" i="37" s="1"/>
  <c r="D109" i="1"/>
  <c r="C99" i="37" s="1"/>
  <c r="D117" i="1"/>
  <c r="C107" i="37" s="1"/>
  <c r="D122" i="1"/>
  <c r="C112" i="37" s="1"/>
  <c r="D130" i="1"/>
  <c r="C120" i="37" s="1"/>
  <c r="D135" i="1"/>
  <c r="C125" i="37" s="1"/>
  <c r="D138" i="1"/>
  <c r="C128" i="37" s="1"/>
  <c r="D142" i="1"/>
  <c r="D141" i="1" s="1"/>
  <c r="D148" i="1"/>
  <c r="C138" i="37" s="1"/>
  <c r="D303" i="1"/>
  <c r="C292" i="37" s="1"/>
  <c r="D307" i="1"/>
  <c r="C296" i="37" s="1"/>
  <c r="D302" i="1"/>
  <c r="C291" i="37" s="1"/>
  <c r="D315" i="1"/>
  <c r="C304" i="37" s="1"/>
  <c r="D320" i="1"/>
  <c r="C309" i="37" s="1"/>
  <c r="D329" i="1"/>
  <c r="C318" i="37" s="1"/>
  <c r="D334" i="1"/>
  <c r="C323" i="37" s="1"/>
  <c r="D339" i="1"/>
  <c r="C328" i="37" s="1"/>
  <c r="D342" i="1"/>
  <c r="C331" i="37" s="1"/>
  <c r="D348" i="1"/>
  <c r="C337" i="37" s="1"/>
  <c r="D347" i="1"/>
  <c r="C336" i="37" s="1"/>
  <c r="D351" i="1"/>
  <c r="C340" i="37" s="1"/>
  <c r="D420" i="1"/>
  <c r="C409" i="37" s="1"/>
  <c r="D419" i="1"/>
  <c r="C408" i="37" s="1"/>
  <c r="E533" i="1"/>
  <c r="D521" i="37" s="1"/>
  <c r="E538" i="1"/>
  <c r="D526" i="37" s="1"/>
  <c r="E541" i="1"/>
  <c r="D529" i="37" s="1"/>
  <c r="E546" i="1"/>
  <c r="D534" i="37" s="1"/>
  <c r="E553" i="1"/>
  <c r="D541" i="37" s="1"/>
  <c r="E558" i="1"/>
  <c r="D546" i="37" s="1"/>
  <c r="E566" i="1"/>
  <c r="D554" i="37" s="1"/>
  <c r="E532" i="1"/>
  <c r="D520" i="37" s="1"/>
  <c r="E571" i="1"/>
  <c r="D559" i="37" s="1"/>
  <c r="E574" i="1"/>
  <c r="D562" i="37" s="1"/>
  <c r="E577" i="1"/>
  <c r="D565" i="37" s="1"/>
  <c r="E580" i="1"/>
  <c r="D568" i="37" s="1"/>
  <c r="E584" i="1"/>
  <c r="D572" i="37" s="1"/>
  <c r="E588" i="1"/>
  <c r="D576" i="37" s="1"/>
  <c r="E590" i="1"/>
  <c r="D578" i="37" s="1"/>
  <c r="E593" i="1"/>
  <c r="D581" i="37" s="1"/>
  <c r="E597" i="1"/>
  <c r="D585" i="37" s="1"/>
  <c r="E602" i="1"/>
  <c r="D590" i="37" s="1"/>
  <c r="E606" i="1"/>
  <c r="E608" i="1"/>
  <c r="D596" i="37" s="1"/>
  <c r="E615" i="1"/>
  <c r="D603" i="37" s="1"/>
  <c r="E620" i="1"/>
  <c r="D608" i="37" s="1"/>
  <c r="E629" i="1"/>
  <c r="D617" i="37" s="1"/>
  <c r="E632" i="1"/>
  <c r="D620" i="37" s="1"/>
  <c r="E635" i="1"/>
  <c r="D623" i="37" s="1"/>
  <c r="E161" i="1"/>
  <c r="D151" i="37" s="1"/>
  <c r="E167" i="1"/>
  <c r="D157" i="37" s="1"/>
  <c r="E172" i="1"/>
  <c r="D162" i="37" s="1"/>
  <c r="E177" i="1"/>
  <c r="D167" i="37" s="1"/>
  <c r="E185" i="1"/>
  <c r="D175" i="37" s="1"/>
  <c r="E196" i="1"/>
  <c r="D186" i="37" s="1"/>
  <c r="E205" i="1"/>
  <c r="D195" i="37" s="1"/>
  <c r="E210" i="1"/>
  <c r="D200" i="37" s="1"/>
  <c r="E218" i="1"/>
  <c r="D208" i="37" s="1"/>
  <c r="E224" i="1"/>
  <c r="D214" i="37" s="1"/>
  <c r="E227" i="1"/>
  <c r="D217" i="37" s="1"/>
  <c r="E233" i="1"/>
  <c r="D223" i="37" s="1"/>
  <c r="E236" i="1"/>
  <c r="D226" i="37" s="1"/>
  <c r="E239" i="1"/>
  <c r="D229" i="37" s="1"/>
  <c r="E242" i="1"/>
  <c r="D232" i="37" s="1"/>
  <c r="E245" i="1"/>
  <c r="D235" i="37" s="1"/>
  <c r="E249" i="1"/>
  <c r="D239" i="37" s="1"/>
  <c r="E252" i="1"/>
  <c r="D242" i="37" s="1"/>
  <c r="E258" i="1"/>
  <c r="D248" i="37" s="1"/>
  <c r="E264" i="1"/>
  <c r="D254" i="37" s="1"/>
  <c r="E269" i="1"/>
  <c r="D259" i="37" s="1"/>
  <c r="E273" i="1"/>
  <c r="D263" i="37" s="1"/>
  <c r="E277" i="1"/>
  <c r="D267" i="37" s="1"/>
  <c r="E283" i="1"/>
  <c r="D273" i="37" s="1"/>
  <c r="E290" i="1"/>
  <c r="D280" i="37" s="1"/>
  <c r="E291" i="1"/>
  <c r="D281" i="37" s="1"/>
  <c r="E355" i="1"/>
  <c r="D344" i="37" s="1"/>
  <c r="E359" i="1"/>
  <c r="D348" i="37" s="1"/>
  <c r="E354" i="1"/>
  <c r="D343" i="37" s="1"/>
  <c r="E367" i="1"/>
  <c r="D356" i="37" s="1"/>
  <c r="E372" i="1"/>
  <c r="D361" i="37" s="1"/>
  <c r="E381" i="1"/>
  <c r="D370" i="37" s="1"/>
  <c r="E386" i="1"/>
  <c r="D375" i="37" s="1"/>
  <c r="E391" i="1"/>
  <c r="D380" i="37" s="1"/>
  <c r="E394" i="1"/>
  <c r="D383" i="37" s="1"/>
  <c r="E400" i="1"/>
  <c r="D389" i="37" s="1"/>
  <c r="E403" i="1"/>
  <c r="D392" i="37" s="1"/>
  <c r="E405" i="1"/>
  <c r="D394" i="37" s="1"/>
  <c r="E425" i="1"/>
  <c r="D413" i="37" s="1"/>
  <c r="E430" i="1"/>
  <c r="D418" i="37" s="1"/>
  <c r="E433" i="1"/>
  <c r="D421" i="37" s="1"/>
  <c r="E438" i="1"/>
  <c r="D426" i="37" s="1"/>
  <c r="E445" i="1"/>
  <c r="D433" i="37" s="1"/>
  <c r="E450" i="1"/>
  <c r="D438" i="37" s="1"/>
  <c r="E458" i="1"/>
  <c r="D446" i="37" s="1"/>
  <c r="E463" i="1"/>
  <c r="D451" i="37" s="1"/>
  <c r="E466" i="1"/>
  <c r="D454" i="37" s="1"/>
  <c r="E469" i="1"/>
  <c r="D457" i="37" s="1"/>
  <c r="E472" i="1"/>
  <c r="D460" i="37" s="1"/>
  <c r="E476" i="1"/>
  <c r="D464" i="37" s="1"/>
  <c r="E481" i="1"/>
  <c r="D469" i="37" s="1"/>
  <c r="E484" i="1"/>
  <c r="D472" i="37" s="1"/>
  <c r="E488" i="1"/>
  <c r="D476" i="37" s="1"/>
  <c r="E493" i="1"/>
  <c r="D481" i="37" s="1"/>
  <c r="E498" i="1"/>
  <c r="D486" i="37" s="1"/>
  <c r="E505" i="1"/>
  <c r="D493" i="37" s="1"/>
  <c r="E510" i="1"/>
  <c r="D498" i="37" s="1"/>
  <c r="E519" i="1"/>
  <c r="D507" i="37" s="1"/>
  <c r="E522" i="1"/>
  <c r="D510" i="37" s="1"/>
  <c r="E525" i="1"/>
  <c r="D513" i="37" s="1"/>
  <c r="E528" i="1"/>
  <c r="D516" i="37" s="1"/>
  <c r="E14" i="1"/>
  <c r="D4" i="37" s="1"/>
  <c r="E23" i="1"/>
  <c r="D13" i="37" s="1"/>
  <c r="E29" i="1"/>
  <c r="D19" i="37" s="1"/>
  <c r="E35" i="1"/>
  <c r="D25" i="37" s="1"/>
  <c r="E43" i="1"/>
  <c r="D33" i="37" s="1"/>
  <c r="E46" i="1"/>
  <c r="D36" i="37" s="1"/>
  <c r="E51" i="1"/>
  <c r="D41" i="37" s="1"/>
  <c r="E50" i="1"/>
  <c r="D40" i="37" s="1"/>
  <c r="E57" i="1"/>
  <c r="D47" i="37" s="1"/>
  <c r="E60" i="1"/>
  <c r="D50" i="37" s="1"/>
  <c r="E65" i="1"/>
  <c r="D55" i="37" s="1"/>
  <c r="E68" i="1"/>
  <c r="D58" i="37" s="1"/>
  <c r="E71" i="1"/>
  <c r="D61" i="37" s="1"/>
  <c r="E74" i="1"/>
  <c r="D64" i="37" s="1"/>
  <c r="E77" i="1"/>
  <c r="D67" i="37" s="1"/>
  <c r="E80" i="1"/>
  <c r="D70" i="37" s="1"/>
  <c r="E86" i="1"/>
  <c r="D76" i="37" s="1"/>
  <c r="E94" i="1"/>
  <c r="D84" i="37" s="1"/>
  <c r="E101" i="1"/>
  <c r="D91" i="37" s="1"/>
  <c r="E109" i="1"/>
  <c r="D99" i="37" s="1"/>
  <c r="E117" i="1"/>
  <c r="D107" i="37" s="1"/>
  <c r="E122" i="1"/>
  <c r="D112" i="37" s="1"/>
  <c r="E130" i="1"/>
  <c r="D120" i="37" s="1"/>
  <c r="E135" i="1"/>
  <c r="D125" i="37" s="1"/>
  <c r="E138" i="1"/>
  <c r="D128" i="37" s="1"/>
  <c r="E142" i="1"/>
  <c r="D132" i="37" s="1"/>
  <c r="E148" i="1"/>
  <c r="D138" i="37" s="1"/>
  <c r="E303" i="1"/>
  <c r="D292" i="37" s="1"/>
  <c r="E307" i="1"/>
  <c r="D296" i="37" s="1"/>
  <c r="E315" i="1"/>
  <c r="D304" i="37" s="1"/>
  <c r="E320" i="1"/>
  <c r="D309" i="37" s="1"/>
  <c r="E329" i="1"/>
  <c r="D318" i="37" s="1"/>
  <c r="E334" i="1"/>
  <c r="D323" i="37" s="1"/>
  <c r="E339" i="1"/>
  <c r="D328" i="37" s="1"/>
  <c r="E342" i="1"/>
  <c r="D331" i="37" s="1"/>
  <c r="E348" i="1"/>
  <c r="D337" i="37" s="1"/>
  <c r="E351" i="1"/>
  <c r="D340" i="37" s="1"/>
  <c r="E420" i="1"/>
  <c r="D409" i="37" s="1"/>
  <c r="E419" i="1"/>
  <c r="D408" i="37" s="1"/>
  <c r="F641" i="1"/>
  <c r="F640" i="1"/>
  <c r="F637" i="1"/>
  <c r="F636" i="1"/>
  <c r="F634" i="1"/>
  <c r="F633" i="1"/>
  <c r="F632" i="1"/>
  <c r="F631" i="1"/>
  <c r="F630" i="1"/>
  <c r="F627" i="1"/>
  <c r="F626" i="1"/>
  <c r="F625" i="1"/>
  <c r="F624" i="1"/>
  <c r="F623" i="1"/>
  <c r="F622" i="1"/>
  <c r="F621" i="1"/>
  <c r="F620" i="1"/>
  <c r="F619" i="1"/>
  <c r="F618" i="1"/>
  <c r="F617" i="1"/>
  <c r="F616" i="1"/>
  <c r="F614" i="1"/>
  <c r="F613" i="1"/>
  <c r="F612" i="1"/>
  <c r="F611" i="1"/>
  <c r="F610" i="1"/>
  <c r="F609" i="1"/>
  <c r="F607" i="1"/>
  <c r="F605" i="1"/>
  <c r="F604" i="1"/>
  <c r="F603" i="1"/>
  <c r="F602" i="1"/>
  <c r="F601" i="1"/>
  <c r="F600" i="1"/>
  <c r="F599" i="1"/>
  <c r="F598" i="1"/>
  <c r="F597" i="1"/>
  <c r="F595" i="1"/>
  <c r="F594" i="1"/>
  <c r="F593" i="1"/>
  <c r="F592" i="1"/>
  <c r="F591" i="1"/>
  <c r="F590" i="1"/>
  <c r="F589" i="1"/>
  <c r="F588" i="1"/>
  <c r="F587" i="1"/>
  <c r="F586" i="1"/>
  <c r="F585" i="1"/>
  <c r="F584" i="1"/>
  <c r="F582" i="1"/>
  <c r="F581" i="1"/>
  <c r="F580" i="1"/>
  <c r="F579" i="1"/>
  <c r="F578" i="1"/>
  <c r="F577" i="1"/>
  <c r="F576" i="1"/>
  <c r="F575" i="1"/>
  <c r="F573" i="1"/>
  <c r="F572" i="1"/>
  <c r="F569" i="1"/>
  <c r="F568" i="1"/>
  <c r="F567" i="1"/>
  <c r="F566" i="1"/>
  <c r="F565" i="1"/>
  <c r="F564" i="1"/>
  <c r="F563" i="1"/>
  <c r="F562" i="1"/>
  <c r="F561" i="1"/>
  <c r="F560" i="1"/>
  <c r="F559" i="1"/>
  <c r="F557" i="1"/>
  <c r="F556" i="1"/>
  <c r="F555" i="1"/>
  <c r="F554" i="1"/>
  <c r="F552" i="1"/>
  <c r="F551" i="1"/>
  <c r="F550" i="1"/>
  <c r="F549" i="1"/>
  <c r="F548" i="1"/>
  <c r="F547" i="1"/>
  <c r="F545" i="1"/>
  <c r="F544" i="1"/>
  <c r="F543" i="1"/>
  <c r="F542" i="1"/>
  <c r="F541" i="1"/>
  <c r="F540" i="1"/>
  <c r="F539" i="1"/>
  <c r="F537" i="1"/>
  <c r="F536" i="1"/>
  <c r="F535" i="1"/>
  <c r="F534" i="1"/>
  <c r="F530" i="1"/>
  <c r="F529" i="1"/>
  <c r="F528" i="1"/>
  <c r="F527" i="1"/>
  <c r="F526" i="1"/>
  <c r="F524" i="1"/>
  <c r="F523" i="1"/>
  <c r="F521" i="1"/>
  <c r="F520" i="1"/>
  <c r="F517" i="1"/>
  <c r="F516" i="1"/>
  <c r="F515" i="1"/>
  <c r="F514" i="1"/>
  <c r="F513" i="1"/>
  <c r="F512" i="1"/>
  <c r="F511" i="1"/>
  <c r="F510" i="1"/>
  <c r="F509" i="1"/>
  <c r="F508" i="1"/>
  <c r="F507" i="1"/>
  <c r="F506" i="1"/>
  <c r="F504" i="1"/>
  <c r="F503" i="1"/>
  <c r="F502" i="1"/>
  <c r="F501" i="1"/>
  <c r="F500" i="1"/>
  <c r="F499" i="1"/>
  <c r="F497" i="1"/>
  <c r="F496" i="1"/>
  <c r="F495" i="1"/>
  <c r="F494" i="1"/>
  <c r="F493" i="1"/>
  <c r="F492" i="1"/>
  <c r="F491" i="1"/>
  <c r="F490" i="1"/>
  <c r="F489" i="1"/>
  <c r="F488" i="1"/>
  <c r="F486" i="1"/>
  <c r="F485" i="1"/>
  <c r="F484" i="1"/>
  <c r="F483" i="1"/>
  <c r="F482" i="1"/>
  <c r="F481" i="1"/>
  <c r="F480" i="1"/>
  <c r="F479" i="1"/>
  <c r="F478" i="1"/>
  <c r="F477" i="1"/>
  <c r="F476" i="1"/>
  <c r="F474" i="1"/>
  <c r="F473" i="1"/>
  <c r="F472" i="1"/>
  <c r="F471" i="1"/>
  <c r="F470" i="1"/>
  <c r="F468" i="1"/>
  <c r="F467" i="1"/>
  <c r="F465" i="1"/>
  <c r="F464" i="1"/>
  <c r="F463" i="1"/>
  <c r="F461" i="1"/>
  <c r="F460" i="1"/>
  <c r="F459" i="1"/>
  <c r="F457" i="1"/>
  <c r="F456" i="1"/>
  <c r="F455" i="1"/>
  <c r="F454" i="1"/>
  <c r="F453" i="1"/>
  <c r="F452" i="1"/>
  <c r="F451" i="1"/>
  <c r="F450" i="1"/>
  <c r="F449" i="1"/>
  <c r="F448" i="1"/>
  <c r="F447" i="1"/>
  <c r="F446" i="1"/>
  <c r="F445" i="1"/>
  <c r="F444" i="1"/>
  <c r="F443" i="1"/>
  <c r="F442" i="1"/>
  <c r="F441" i="1"/>
  <c r="F440" i="1"/>
  <c r="F439" i="1"/>
  <c r="F437" i="1"/>
  <c r="F436" i="1"/>
  <c r="F435" i="1"/>
  <c r="F434" i="1"/>
  <c r="F432" i="1"/>
  <c r="F431" i="1"/>
  <c r="F429" i="1"/>
  <c r="F428" i="1"/>
  <c r="F427" i="1"/>
  <c r="F426" i="1"/>
  <c r="F425" i="1"/>
  <c r="D421" i="1"/>
  <c r="C410" i="37" s="1"/>
  <c r="E421" i="1"/>
  <c r="D410" i="37" s="1"/>
  <c r="F420" i="1"/>
  <c r="F414" i="1"/>
  <c r="F413" i="1"/>
  <c r="F412" i="1"/>
  <c r="F409" i="1"/>
  <c r="F408" i="1"/>
  <c r="F407" i="1"/>
  <c r="F406" i="1"/>
  <c r="F405" i="1"/>
  <c r="F404" i="1"/>
  <c r="F402" i="1"/>
  <c r="F401" i="1"/>
  <c r="F400" i="1"/>
  <c r="F398" i="1"/>
  <c r="F397" i="1"/>
  <c r="F396" i="1"/>
  <c r="F395" i="1"/>
  <c r="F393" i="1"/>
  <c r="F392" i="1"/>
  <c r="F390" i="1"/>
  <c r="F389" i="1"/>
  <c r="F388" i="1"/>
  <c r="F387" i="1"/>
  <c r="F386" i="1"/>
  <c r="F385" i="1"/>
  <c r="F384" i="1"/>
  <c r="F383" i="1"/>
  <c r="F382" i="1"/>
  <c r="F381" i="1"/>
  <c r="F380" i="1"/>
  <c r="F379" i="1"/>
  <c r="F378" i="1"/>
  <c r="F377" i="1"/>
  <c r="F376" i="1"/>
  <c r="F375" i="1"/>
  <c r="F374" i="1"/>
  <c r="F373" i="1"/>
  <c r="F371" i="1"/>
  <c r="F370" i="1"/>
  <c r="F369" i="1"/>
  <c r="F368" i="1"/>
  <c r="F365" i="1"/>
  <c r="F364" i="1"/>
  <c r="F363" i="1"/>
  <c r="F362" i="1"/>
  <c r="F361" i="1"/>
  <c r="F360" i="1"/>
  <c r="F359" i="1"/>
  <c r="F358" i="1"/>
  <c r="F357" i="1"/>
  <c r="F356" i="1"/>
  <c r="F352" i="1"/>
  <c r="F351" i="1"/>
  <c r="F350" i="1"/>
  <c r="F349" i="1"/>
  <c r="F346" i="1"/>
  <c r="F345" i="1"/>
  <c r="F344" i="1"/>
  <c r="F343" i="1"/>
  <c r="F342" i="1"/>
  <c r="F341" i="1"/>
  <c r="F340" i="1"/>
  <c r="F338" i="1"/>
  <c r="F337" i="1"/>
  <c r="F336" i="1"/>
  <c r="F335" i="1"/>
  <c r="F333" i="1"/>
  <c r="F332" i="1"/>
  <c r="F331" i="1"/>
  <c r="F330" i="1"/>
  <c r="F329" i="1"/>
  <c r="F328" i="1"/>
  <c r="F327" i="1"/>
  <c r="F326" i="1"/>
  <c r="F325" i="1"/>
  <c r="F324" i="1"/>
  <c r="F323" i="1"/>
  <c r="F322" i="1"/>
  <c r="F321" i="1"/>
  <c r="F320" i="1"/>
  <c r="F319" i="1"/>
  <c r="F318" i="1"/>
  <c r="F317" i="1"/>
  <c r="F316" i="1"/>
  <c r="F313" i="1"/>
  <c r="F312" i="1"/>
  <c r="F311" i="1"/>
  <c r="F310" i="1"/>
  <c r="F309" i="1"/>
  <c r="F308" i="1"/>
  <c r="F307" i="1"/>
  <c r="F306" i="1"/>
  <c r="F305" i="1"/>
  <c r="F304" i="1"/>
  <c r="F303" i="1"/>
  <c r="F302" i="1"/>
  <c r="F299" i="1"/>
  <c r="F298" i="1"/>
  <c r="F297" i="1"/>
  <c r="F296" i="1"/>
  <c r="F295" i="1"/>
  <c r="F291" i="1"/>
  <c r="F289" i="1"/>
  <c r="F288" i="1"/>
  <c r="F286" i="1"/>
  <c r="F285" i="1"/>
  <c r="F284" i="1"/>
  <c r="F283" i="1"/>
  <c r="F282" i="1"/>
  <c r="F281" i="1"/>
  <c r="F280" i="1"/>
  <c r="F279" i="1"/>
  <c r="F278" i="1"/>
  <c r="F277" i="1"/>
  <c r="F275" i="1"/>
  <c r="F274" i="1"/>
  <c r="F271" i="1"/>
  <c r="F270" i="1"/>
  <c r="F269" i="1"/>
  <c r="F266" i="1"/>
  <c r="F265" i="1"/>
  <c r="F264" i="1"/>
  <c r="F262" i="1"/>
  <c r="F261" i="1"/>
  <c r="F260" i="1"/>
  <c r="F259" i="1"/>
  <c r="F251" i="1"/>
  <c r="F250" i="1"/>
  <c r="F246" i="1"/>
  <c r="F244" i="1"/>
  <c r="F243" i="1"/>
  <c r="F242" i="1"/>
  <c r="F241" i="1"/>
  <c r="F240" i="1"/>
  <c r="F239" i="1"/>
  <c r="F238" i="1"/>
  <c r="F237" i="1"/>
  <c r="F236" i="1"/>
  <c r="F235" i="1"/>
  <c r="F234" i="1"/>
  <c r="F230" i="1"/>
  <c r="F229" i="1"/>
  <c r="F228" i="1"/>
  <c r="F227" i="1"/>
  <c r="F226" i="1"/>
  <c r="F225" i="1"/>
  <c r="F222" i="1"/>
  <c r="F221" i="1"/>
  <c r="F220" i="1"/>
  <c r="F219" i="1"/>
  <c r="F217" i="1"/>
  <c r="F216" i="1"/>
  <c r="F215" i="1"/>
  <c r="F214" i="1"/>
  <c r="F213" i="1"/>
  <c r="F212" i="1"/>
  <c r="F211" i="1"/>
  <c r="F210" i="1"/>
  <c r="F209" i="1"/>
  <c r="F208" i="1"/>
  <c r="F207" i="1"/>
  <c r="F206" i="1"/>
  <c r="F205" i="1"/>
  <c r="F203" i="1"/>
  <c r="F202" i="1"/>
  <c r="F201" i="1"/>
  <c r="F200" i="1"/>
  <c r="F199" i="1"/>
  <c r="F198" i="1"/>
  <c r="F197" i="1"/>
  <c r="F196" i="1"/>
  <c r="F195" i="1"/>
  <c r="F194" i="1"/>
  <c r="F193" i="1"/>
  <c r="F192" i="1"/>
  <c r="F191" i="1"/>
  <c r="F190" i="1"/>
  <c r="F189" i="1"/>
  <c r="F188" i="1"/>
  <c r="F187" i="1"/>
  <c r="F186" i="1"/>
  <c r="F184" i="1"/>
  <c r="F183" i="1"/>
  <c r="F182" i="1"/>
  <c r="F181" i="1"/>
  <c r="F180" i="1"/>
  <c r="F179" i="1"/>
  <c r="F178" i="1"/>
  <c r="F176" i="1"/>
  <c r="F175" i="1"/>
  <c r="F174" i="1"/>
  <c r="F173" i="1"/>
  <c r="F170" i="1"/>
  <c r="F169" i="1"/>
  <c r="F168" i="1"/>
  <c r="F167" i="1"/>
  <c r="F166" i="1"/>
  <c r="F165" i="1"/>
  <c r="F164" i="1"/>
  <c r="F163" i="1"/>
  <c r="F162" i="1"/>
  <c r="F158" i="1"/>
  <c r="F157" i="1"/>
  <c r="F156" i="1"/>
  <c r="F155" i="1"/>
  <c r="F154" i="1"/>
  <c r="F153" i="1"/>
  <c r="F152" i="1"/>
  <c r="F151" i="1"/>
  <c r="F150" i="1"/>
  <c r="F149" i="1"/>
  <c r="F146" i="1"/>
  <c r="F145" i="1"/>
  <c r="F144" i="1"/>
  <c r="F143" i="1"/>
  <c r="F140" i="1"/>
  <c r="F139" i="1"/>
  <c r="F138" i="1"/>
  <c r="F137" i="1"/>
  <c r="F136" i="1"/>
  <c r="F133" i="1"/>
  <c r="F132" i="1"/>
  <c r="F131" i="1"/>
  <c r="F130" i="1"/>
  <c r="F129" i="1"/>
  <c r="F128" i="1"/>
  <c r="F127" i="1"/>
  <c r="F126" i="1"/>
  <c r="F125" i="1"/>
  <c r="F124" i="1"/>
  <c r="F123" i="1"/>
  <c r="F121" i="1"/>
  <c r="F120" i="1"/>
  <c r="F119" i="1"/>
  <c r="F118"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4" i="1"/>
  <c r="F83" i="1"/>
  <c r="F82" i="1"/>
  <c r="F81" i="1"/>
  <c r="F80" i="1"/>
  <c r="F79" i="1"/>
  <c r="F78" i="1"/>
  <c r="F77" i="1"/>
  <c r="F76" i="1"/>
  <c r="F75" i="1"/>
  <c r="F73" i="1"/>
  <c r="F72" i="1"/>
  <c r="F71" i="1"/>
  <c r="F70" i="1"/>
  <c r="F69" i="1"/>
  <c r="F68" i="1"/>
  <c r="F67" i="1"/>
  <c r="F66" i="1"/>
  <c r="F65" i="1"/>
  <c r="F64" i="1"/>
  <c r="F63" i="1"/>
  <c r="F62" i="1"/>
  <c r="F61" i="1"/>
  <c r="F59" i="1"/>
  <c r="F58" i="1"/>
  <c r="F57" i="1"/>
  <c r="F55" i="1"/>
  <c r="F54" i="1"/>
  <c r="F53" i="1"/>
  <c r="F52" i="1"/>
  <c r="F51" i="1"/>
  <c r="F49" i="1"/>
  <c r="F48" i="1"/>
  <c r="F47" i="1"/>
  <c r="F45" i="1"/>
  <c r="F44" i="1"/>
  <c r="F43" i="1"/>
  <c r="F42" i="1"/>
  <c r="F41" i="1"/>
  <c r="F40" i="1"/>
  <c r="F39" i="1"/>
  <c r="F38" i="1"/>
  <c r="F37" i="1"/>
  <c r="F36" i="1"/>
  <c r="F35" i="1"/>
  <c r="F34" i="1"/>
  <c r="F33" i="1"/>
  <c r="F32" i="1"/>
  <c r="F31" i="1"/>
  <c r="F30" i="1"/>
  <c r="F28" i="1"/>
  <c r="F27" i="1"/>
  <c r="F26" i="1"/>
  <c r="F25" i="1"/>
  <c r="F24" i="1"/>
  <c r="F23" i="1"/>
  <c r="F22" i="1"/>
  <c r="F21" i="1"/>
  <c r="F20" i="1"/>
  <c r="F19" i="1"/>
  <c r="F18" i="1"/>
  <c r="F17" i="1"/>
  <c r="F16" i="1"/>
  <c r="F15" i="1"/>
  <c r="F14" i="1"/>
  <c r="A111" i="30"/>
  <c r="A110" i="30"/>
  <c r="A109" i="30"/>
  <c r="A327" i="27"/>
  <c r="A326" i="27"/>
  <c r="A325" i="27"/>
  <c r="A61" i="33"/>
  <c r="A60" i="33"/>
  <c r="A59" i="33"/>
  <c r="A153" i="36"/>
  <c r="A152" i="36"/>
  <c r="A151" i="36"/>
  <c r="A997" i="1"/>
  <c r="A996" i="1"/>
  <c r="A995" i="1"/>
  <c r="J61" i="42"/>
  <c r="I51" i="42"/>
  <c r="B51" i="42"/>
  <c r="I50" i="42"/>
  <c r="B50" i="42"/>
  <c r="K49" i="42"/>
  <c r="J49" i="42"/>
  <c r="I49" i="42"/>
  <c r="B49" i="42"/>
  <c r="A5" i="42"/>
  <c r="B6" i="1"/>
  <c r="I48" i="42"/>
  <c r="B48" i="42"/>
  <c r="I47" i="42"/>
  <c r="B47" i="42"/>
  <c r="F147" i="36"/>
  <c r="F146" i="36"/>
  <c r="F145" i="36"/>
  <c r="F144" i="36"/>
  <c r="F143" i="36"/>
  <c r="F142" i="36"/>
  <c r="F141" i="36"/>
  <c r="F140" i="36"/>
  <c r="F139" i="36"/>
  <c r="F138" i="36"/>
  <c r="F137" i="36"/>
  <c r="F135" i="36"/>
  <c r="F134" i="36"/>
  <c r="F133" i="36"/>
  <c r="F132" i="36"/>
  <c r="F131" i="36"/>
  <c r="F130" i="36"/>
  <c r="F129" i="36"/>
  <c r="F128" i="36"/>
  <c r="F127" i="36"/>
  <c r="F126" i="36"/>
  <c r="F125" i="36"/>
  <c r="F124" i="36"/>
  <c r="F123" i="36"/>
  <c r="F122" i="36"/>
  <c r="F120" i="36"/>
  <c r="F119" i="36"/>
  <c r="F118" i="36"/>
  <c r="F117" i="36"/>
  <c r="F116" i="36"/>
  <c r="F115" i="36"/>
  <c r="F113" i="36"/>
  <c r="F112" i="36"/>
  <c r="F111" i="36"/>
  <c r="F110" i="36"/>
  <c r="F109" i="36"/>
  <c r="F108" i="36"/>
  <c r="F107" i="36"/>
  <c r="F106" i="36"/>
  <c r="F105" i="36"/>
  <c r="F104" i="36"/>
  <c r="F103" i="36"/>
  <c r="F102" i="36"/>
  <c r="F101" i="36"/>
  <c r="F100" i="36"/>
  <c r="F99" i="36"/>
  <c r="F98" i="36"/>
  <c r="F95" i="36"/>
  <c r="F94" i="36"/>
  <c r="F93" i="36"/>
  <c r="F92" i="36"/>
  <c r="F91" i="36"/>
  <c r="F90" i="36"/>
  <c r="F89" i="36"/>
  <c r="F88" i="36"/>
  <c r="F87" i="36"/>
  <c r="F86" i="36"/>
  <c r="F85" i="36"/>
  <c r="F84" i="36"/>
  <c r="F83" i="36"/>
  <c r="F82" i="36"/>
  <c r="F81" i="36"/>
  <c r="F80" i="36"/>
  <c r="F79" i="36"/>
  <c r="F78" i="36"/>
  <c r="F77" i="36"/>
  <c r="F76" i="36"/>
  <c r="F75" i="36"/>
  <c r="F74" i="36"/>
  <c r="F72" i="36"/>
  <c r="F71" i="36"/>
  <c r="F70" i="36"/>
  <c r="F69" i="36"/>
  <c r="F68" i="36"/>
  <c r="F67" i="36"/>
  <c r="F66" i="36"/>
  <c r="F65" i="36"/>
  <c r="F64" i="36"/>
  <c r="F63" i="36"/>
  <c r="F62" i="36"/>
  <c r="F61" i="36"/>
  <c r="F60" i="36"/>
  <c r="F59" i="36"/>
  <c r="F58" i="36"/>
  <c r="F56" i="36"/>
  <c r="F55" i="36"/>
  <c r="F54" i="36"/>
  <c r="F53" i="36"/>
  <c r="F52" i="36"/>
  <c r="F51" i="36"/>
  <c r="F49" i="36"/>
  <c r="F48" i="36"/>
  <c r="F47" i="36"/>
  <c r="F45" i="36"/>
  <c r="F44" i="36"/>
  <c r="F41" i="36"/>
  <c r="F40" i="36"/>
  <c r="F39" i="36"/>
  <c r="F38" i="36"/>
  <c r="F37" i="36"/>
  <c r="F36" i="36"/>
  <c r="F35" i="36"/>
  <c r="F34" i="36"/>
  <c r="F33" i="36"/>
  <c r="F32" i="36"/>
  <c r="F31" i="36"/>
  <c r="F30" i="36"/>
  <c r="F28" i="36"/>
  <c r="F27" i="36"/>
  <c r="F26" i="36"/>
  <c r="F25" i="36"/>
  <c r="F24" i="36"/>
  <c r="F23" i="36"/>
  <c r="F22" i="36"/>
  <c r="F21" i="36"/>
  <c r="F20" i="36"/>
  <c r="F19" i="36"/>
  <c r="F18" i="36"/>
  <c r="F17" i="36"/>
  <c r="F16" i="36"/>
  <c r="F15" i="36"/>
  <c r="F14" i="36"/>
  <c r="G3" i="3"/>
  <c r="B3" i="19"/>
  <c r="C20" i="42"/>
  <c r="C16" i="42"/>
  <c r="K56" i="42"/>
  <c r="I56" i="42"/>
  <c r="B56" i="42"/>
  <c r="I55" i="42"/>
  <c r="B55" i="42"/>
  <c r="I54" i="42"/>
  <c r="B54" i="42"/>
  <c r="I53" i="42"/>
  <c r="B53" i="42"/>
  <c r="I52" i="42"/>
  <c r="B52" i="42"/>
  <c r="B7" i="1"/>
  <c r="K55" i="42"/>
  <c r="F46" i="36"/>
  <c r="F50" i="36"/>
  <c r="F43" i="36"/>
  <c r="F13" i="36"/>
  <c r="F29" i="36"/>
  <c r="F73" i="36"/>
  <c r="F97" i="36"/>
  <c r="F201" i="3" l="1"/>
  <c r="B201" i="3" s="1"/>
  <c r="G1214" i="37"/>
  <c r="E263" i="3"/>
  <c r="B263" i="3" s="1"/>
  <c r="E235" i="27"/>
  <c r="D1200" i="37" s="1"/>
  <c r="E175" i="27"/>
  <c r="H284" i="3" s="1"/>
  <c r="E280" i="3"/>
  <c r="B280" i="3" s="1"/>
  <c r="G1026" i="37"/>
  <c r="H999" i="37"/>
  <c r="G692" i="37"/>
  <c r="G685" i="37"/>
  <c r="F203" i="3"/>
  <c r="B203" i="3" s="1"/>
  <c r="G285" i="37"/>
  <c r="H368" i="37"/>
  <c r="G211" i="37"/>
  <c r="G188" i="37"/>
  <c r="G184" i="37"/>
  <c r="E45" i="3"/>
  <c r="B45" i="3" s="1"/>
  <c r="G182" i="37"/>
  <c r="E43" i="3"/>
  <c r="B43" i="3" s="1"/>
  <c r="G181" i="37"/>
  <c r="G180" i="37"/>
  <c r="G178" i="37"/>
  <c r="G177" i="37"/>
  <c r="G176" i="37"/>
  <c r="G165" i="37"/>
  <c r="G163" i="37"/>
  <c r="F204" i="3"/>
  <c r="B204" i="3" s="1"/>
  <c r="H160" i="37"/>
  <c r="F161" i="1"/>
  <c r="G133" i="37"/>
  <c r="G129" i="37"/>
  <c r="F122" i="1"/>
  <c r="E33" i="3"/>
  <c r="B33" i="3" s="1"/>
  <c r="H64" i="37"/>
  <c r="K59" i="42"/>
  <c r="G1473" i="37"/>
  <c r="D30" i="30"/>
  <c r="C1486" i="37" s="1"/>
  <c r="H1486" i="37" s="1"/>
  <c r="H1489" i="37"/>
  <c r="G1468" i="37"/>
  <c r="G1054" i="37"/>
  <c r="G1025" i="37"/>
  <c r="F51" i="27"/>
  <c r="G1021" i="37"/>
  <c r="G1018" i="37"/>
  <c r="G1011" i="37"/>
  <c r="G1009" i="37"/>
  <c r="G1007" i="37"/>
  <c r="G997" i="37"/>
  <c r="G993" i="37"/>
  <c r="G981" i="37"/>
  <c r="G1391" i="37"/>
  <c r="G1389" i="37"/>
  <c r="F114" i="36"/>
  <c r="H1391" i="37"/>
  <c r="G694" i="37"/>
  <c r="G690" i="37"/>
  <c r="G665" i="37"/>
  <c r="G644" i="37"/>
  <c r="H640" i="37"/>
  <c r="D647" i="1"/>
  <c r="C635" i="37" s="1"/>
  <c r="F421" i="1"/>
  <c r="H287" i="37"/>
  <c r="H209" i="37"/>
  <c r="F218" i="1"/>
  <c r="G190" i="37"/>
  <c r="H189" i="37"/>
  <c r="F185" i="1"/>
  <c r="G169" i="37"/>
  <c r="F177" i="1"/>
  <c r="G164" i="37"/>
  <c r="G159" i="37"/>
  <c r="G154" i="37"/>
  <c r="D160" i="1"/>
  <c r="F135" i="1"/>
  <c r="G126" i="37"/>
  <c r="G117" i="37"/>
  <c r="G78" i="37"/>
  <c r="G65" i="37"/>
  <c r="E260" i="3"/>
  <c r="B260" i="3" s="1"/>
  <c r="I1444" i="37"/>
  <c r="E92" i="27"/>
  <c r="D1058" i="37"/>
  <c r="I1437" i="37"/>
  <c r="H162" i="37"/>
  <c r="F290" i="1"/>
  <c r="F433" i="1"/>
  <c r="F615" i="1"/>
  <c r="D116" i="1"/>
  <c r="C106" i="37" s="1"/>
  <c r="D85" i="1"/>
  <c r="C75" i="37" s="1"/>
  <c r="H76" i="37"/>
  <c r="D204" i="1"/>
  <c r="C194" i="37" s="1"/>
  <c r="D583" i="1"/>
  <c r="C571" i="37" s="1"/>
  <c r="H1389" i="37"/>
  <c r="H1357" i="37"/>
  <c r="I14" i="3"/>
  <c r="H1046" i="37"/>
  <c r="G1557" i="37"/>
  <c r="G1552" i="37"/>
  <c r="G1548" i="37"/>
  <c r="G1544" i="37"/>
  <c r="G1512" i="37"/>
  <c r="G1491" i="37"/>
  <c r="G1476" i="37"/>
  <c r="G1369" i="37"/>
  <c r="G1365" i="37"/>
  <c r="H1363" i="37"/>
  <c r="G1362" i="37"/>
  <c r="H1359" i="37"/>
  <c r="G1358" i="37"/>
  <c r="G1341" i="37"/>
  <c r="G1337" i="37"/>
  <c r="H1335" i="37"/>
  <c r="G1334" i="37"/>
  <c r="G1328" i="37"/>
  <c r="G1313" i="37"/>
  <c r="G1136" i="37"/>
  <c r="G1035" i="37"/>
  <c r="G1005" i="37"/>
  <c r="G1001" i="37"/>
  <c r="E314" i="1"/>
  <c r="D303" i="37" s="1"/>
  <c r="F46" i="1"/>
  <c r="F117" i="1"/>
  <c r="F249" i="1"/>
  <c r="F334" i="1"/>
  <c r="F430" i="1"/>
  <c r="F469" i="1"/>
  <c r="F522" i="1"/>
  <c r="F553" i="1"/>
  <c r="F608" i="1"/>
  <c r="E141" i="1"/>
  <c r="D131" i="37" s="1"/>
  <c r="H273" i="37"/>
  <c r="E257" i="1"/>
  <c r="D247" i="37" s="1"/>
  <c r="D134" i="1"/>
  <c r="D518" i="1"/>
  <c r="C506" i="37" s="1"/>
  <c r="G481" i="37"/>
  <c r="D223" i="1"/>
  <c r="D628" i="1"/>
  <c r="D84" i="27"/>
  <c r="C1049" i="37" s="1"/>
  <c r="G1089" i="37"/>
  <c r="F131" i="27"/>
  <c r="E96" i="36"/>
  <c r="D1371" i="37" s="1"/>
  <c r="D96" i="36"/>
  <c r="E42" i="36"/>
  <c r="D1317" i="37" s="1"/>
  <c r="D42" i="36"/>
  <c r="E12" i="36"/>
  <c r="D12" i="36"/>
  <c r="C1287" i="37" s="1"/>
  <c r="F199" i="3"/>
  <c r="B199" i="3" s="1"/>
  <c r="F202" i="3"/>
  <c r="B202" i="3" s="1"/>
  <c r="F207" i="3"/>
  <c r="B207" i="3" s="1"/>
  <c r="F217" i="3"/>
  <c r="B217" i="3" s="1"/>
  <c r="F220" i="3"/>
  <c r="B220" i="3" s="1"/>
  <c r="F225" i="3"/>
  <c r="B225" i="3" s="1"/>
  <c r="F228" i="3"/>
  <c r="B228" i="3" s="1"/>
  <c r="F233" i="3"/>
  <c r="B233" i="3" s="1"/>
  <c r="F236" i="3"/>
  <c r="B236" i="3" s="1"/>
  <c r="F241" i="3"/>
  <c r="B241" i="3" s="1"/>
  <c r="F244" i="3"/>
  <c r="B244" i="3" s="1"/>
  <c r="F249" i="3"/>
  <c r="B249" i="3" s="1"/>
  <c r="F252" i="3"/>
  <c r="B252" i="3" s="1"/>
  <c r="F257" i="3"/>
  <c r="B257" i="3" s="1"/>
  <c r="K20" i="37"/>
  <c r="B278" i="3"/>
  <c r="B270" i="3"/>
  <c r="E155" i="3"/>
  <c r="B155" i="3" s="1"/>
  <c r="E152" i="3"/>
  <c r="B152" i="3" s="1"/>
  <c r="E147" i="3"/>
  <c r="B147" i="3" s="1"/>
  <c r="E144" i="3"/>
  <c r="B144" i="3" s="1"/>
  <c r="E135" i="3"/>
  <c r="B135" i="3" s="1"/>
  <c r="E127" i="3"/>
  <c r="B127" i="3" s="1"/>
  <c r="E119" i="3"/>
  <c r="B119" i="3" s="1"/>
  <c r="E111" i="3"/>
  <c r="B111" i="3" s="1"/>
  <c r="E103" i="3"/>
  <c r="B103" i="3" s="1"/>
  <c r="E95" i="3"/>
  <c r="B95" i="3" s="1"/>
  <c r="E87" i="3"/>
  <c r="B87" i="3" s="1"/>
  <c r="E79" i="3"/>
  <c r="B79" i="3" s="1"/>
  <c r="E71" i="3"/>
  <c r="B71" i="3" s="1"/>
  <c r="E63" i="3"/>
  <c r="B63" i="3" s="1"/>
  <c r="E55" i="3"/>
  <c r="B55" i="3" s="1"/>
  <c r="E47" i="3"/>
  <c r="B47" i="3" s="1"/>
  <c r="E39" i="3"/>
  <c r="B39" i="3" s="1"/>
  <c r="E31" i="3"/>
  <c r="B31" i="3" s="1"/>
  <c r="G6" i="3"/>
  <c r="H1042" i="37"/>
  <c r="H1445" i="37"/>
  <c r="G1559" i="37"/>
  <c r="G1555" i="37"/>
  <c r="G1539" i="37"/>
  <c r="G1535" i="37"/>
  <c r="G1519" i="37"/>
  <c r="G1515" i="37"/>
  <c r="G1507" i="37"/>
  <c r="G1500" i="37"/>
  <c r="G1496" i="37"/>
  <c r="G1487" i="37"/>
  <c r="G1483" i="37"/>
  <c r="G1479" i="37"/>
  <c r="G1472" i="37"/>
  <c r="G1467" i="37"/>
  <c r="G1447" i="37"/>
  <c r="G1329" i="37"/>
  <c r="G1319" i="37"/>
  <c r="G1314" i="37"/>
  <c r="G1302" i="37"/>
  <c r="G1298" i="37"/>
  <c r="G1289" i="37"/>
  <c r="G1286" i="37"/>
  <c r="G1282" i="37"/>
  <c r="G1278" i="37"/>
  <c r="G1137" i="37"/>
  <c r="G1117" i="37"/>
  <c r="G1115" i="37"/>
  <c r="G1084" i="37"/>
  <c r="G1080" i="37"/>
  <c r="G1036" i="37"/>
  <c r="G1030" i="37"/>
  <c r="G1002" i="37"/>
  <c r="G986" i="37"/>
  <c r="G179" i="3"/>
  <c r="E179" i="3" s="1"/>
  <c r="B179" i="3" s="1"/>
  <c r="F148" i="1"/>
  <c r="F224" i="1"/>
  <c r="F466" i="1"/>
  <c r="F505" i="1"/>
  <c r="F546" i="1"/>
  <c r="F635" i="1"/>
  <c r="H328" i="37"/>
  <c r="H304" i="37"/>
  <c r="D147" i="1"/>
  <c r="H19" i="37"/>
  <c r="D424" i="1"/>
  <c r="D18" i="27"/>
  <c r="C983" i="37" s="1"/>
  <c r="F58" i="27"/>
  <c r="D92" i="27"/>
  <c r="C1057" i="37" s="1"/>
  <c r="D151" i="27"/>
  <c r="F151" i="27" s="1"/>
  <c r="F154" i="27"/>
  <c r="F188" i="27"/>
  <c r="F236" i="27"/>
  <c r="F247" i="27"/>
  <c r="H1295" i="37"/>
  <c r="D13" i="30"/>
  <c r="C1469" i="37" s="1"/>
  <c r="H1469" i="37" s="1"/>
  <c r="G5" i="3"/>
  <c r="E5" i="3" s="1"/>
  <c r="B5" i="3" s="1"/>
  <c r="H1054" i="37"/>
  <c r="G1558" i="37"/>
  <c r="G1554" i="37"/>
  <c r="G1550" i="37"/>
  <c r="G1547" i="37"/>
  <c r="G1543" i="37"/>
  <c r="G1538" i="37"/>
  <c r="G1534" i="37"/>
  <c r="G1530" i="37"/>
  <c r="G1527" i="37"/>
  <c r="G1523" i="37"/>
  <c r="G1518" i="37"/>
  <c r="G1514" i="37"/>
  <c r="G1506" i="37"/>
  <c r="G1492" i="37"/>
  <c r="G1482" i="37"/>
  <c r="G1478" i="37"/>
  <c r="G1475" i="37"/>
  <c r="G1367" i="37"/>
  <c r="G1360" i="37"/>
  <c r="G1339" i="37"/>
  <c r="G1330" i="37"/>
  <c r="G1326" i="37"/>
  <c r="G1320" i="37"/>
  <c r="G1315" i="37"/>
  <c r="G1311" i="37"/>
  <c r="G1303" i="37"/>
  <c r="G1299" i="37"/>
  <c r="G1290" i="37"/>
  <c r="G1283" i="37"/>
  <c r="G1118" i="37"/>
  <c r="G1085" i="37"/>
  <c r="G1081" i="37"/>
  <c r="G1077" i="37"/>
  <c r="G1037" i="37"/>
  <c r="G1031" i="37"/>
  <c r="G1003" i="37"/>
  <c r="G987" i="37"/>
  <c r="G1274" i="37"/>
  <c r="G1270" i="37"/>
  <c r="G1266" i="37"/>
  <c r="G1262" i="37"/>
  <c r="G1258" i="37"/>
  <c r="G1254" i="37"/>
  <c r="G1250" i="37"/>
  <c r="G1246" i="37"/>
  <c r="G1242" i="37"/>
  <c r="G1238" i="37"/>
  <c r="G1234" i="37"/>
  <c r="G1230" i="37"/>
  <c r="G1226" i="37"/>
  <c r="G1222" i="37"/>
  <c r="G1205" i="37"/>
  <c r="G1203" i="37"/>
  <c r="G1197" i="37"/>
  <c r="G1195" i="37"/>
  <c r="G1191" i="37"/>
  <c r="G1187" i="37"/>
  <c r="G1165" i="37"/>
  <c r="G1161" i="37"/>
  <c r="G1159" i="37"/>
  <c r="G1155" i="37"/>
  <c r="G1141" i="37"/>
  <c r="G1130" i="37"/>
  <c r="G830" i="37"/>
  <c r="G826" i="37"/>
  <c r="G822" i="37"/>
  <c r="G818" i="37"/>
  <c r="G814" i="37"/>
  <c r="G810" i="37"/>
  <c r="G806" i="37"/>
  <c r="G802" i="37"/>
  <c r="G798" i="37"/>
  <c r="G794" i="37"/>
  <c r="G790" i="37"/>
  <c r="G786" i="37"/>
  <c r="G782" i="37"/>
  <c r="G778" i="37"/>
  <c r="G774" i="37"/>
  <c r="G770" i="37"/>
  <c r="G766" i="37"/>
  <c r="G762" i="37"/>
  <c r="G758" i="37"/>
  <c r="G754" i="37"/>
  <c r="G750" i="37"/>
  <c r="G746" i="37"/>
  <c r="G742" i="37"/>
  <c r="G738" i="37"/>
  <c r="G734" i="37"/>
  <c r="G730" i="37"/>
  <c r="G726" i="37"/>
  <c r="G722" i="37"/>
  <c r="G718" i="37"/>
  <c r="G714" i="37"/>
  <c r="G710" i="37"/>
  <c r="G706" i="37"/>
  <c r="G702" i="37"/>
  <c r="G698" i="37"/>
  <c r="G1279" i="37"/>
  <c r="G1275" i="37"/>
  <c r="G1271" i="37"/>
  <c r="G1267" i="37"/>
  <c r="G1263" i="37"/>
  <c r="G1259" i="37"/>
  <c r="G1255" i="37"/>
  <c r="G1251" i="37"/>
  <c r="G1247" i="37"/>
  <c r="G1243" i="37"/>
  <c r="G1239" i="37"/>
  <c r="G1235" i="37"/>
  <c r="G1231" i="37"/>
  <c r="G1227" i="37"/>
  <c r="G1223" i="37"/>
  <c r="G1206" i="37"/>
  <c r="G1198" i="37"/>
  <c r="G1166" i="37"/>
  <c r="G1162" i="37"/>
  <c r="G1156" i="37"/>
  <c r="G1142" i="37"/>
  <c r="G1131" i="37"/>
  <c r="G1109" i="37"/>
  <c r="G1073" i="37"/>
  <c r="G1069" i="37"/>
  <c r="G1065" i="37"/>
  <c r="G1061" i="37"/>
  <c r="G1056" i="37"/>
  <c r="G1052" i="37"/>
  <c r="G1048" i="37"/>
  <c r="G1044" i="37"/>
  <c r="G1019" i="37"/>
  <c r="G998" i="37"/>
  <c r="G994" i="37"/>
  <c r="G831" i="37"/>
  <c r="G827" i="37"/>
  <c r="G823" i="37"/>
  <c r="G819" i="37"/>
  <c r="G815" i="37"/>
  <c r="G811" i="37"/>
  <c r="G807" i="37"/>
  <c r="G803" i="37"/>
  <c r="G799" i="37"/>
  <c r="G795" i="37"/>
  <c r="G791" i="37"/>
  <c r="G787" i="37"/>
  <c r="G783" i="37"/>
  <c r="G779" i="37"/>
  <c r="G775" i="37"/>
  <c r="G771" i="37"/>
  <c r="G767" i="37"/>
  <c r="G763" i="37"/>
  <c r="G759" i="37"/>
  <c r="G755" i="37"/>
  <c r="G751" i="37"/>
  <c r="G747" i="37"/>
  <c r="G743" i="37"/>
  <c r="G699" i="37"/>
  <c r="G1312" i="37"/>
  <c r="G1300" i="37"/>
  <c r="G1296" i="37"/>
  <c r="G1291" i="37"/>
  <c r="G1284" i="37"/>
  <c r="G1280" i="37"/>
  <c r="G1276" i="37"/>
  <c r="G1272" i="37"/>
  <c r="G1268" i="37"/>
  <c r="G1264" i="37"/>
  <c r="G1260" i="37"/>
  <c r="G1256" i="37"/>
  <c r="G1252" i="37"/>
  <c r="G1248" i="37"/>
  <c r="G1244" i="37"/>
  <c r="G1240" i="37"/>
  <c r="G1236" i="37"/>
  <c r="G1232" i="37"/>
  <c r="G1228" i="37"/>
  <c r="G1224" i="37"/>
  <c r="G1207" i="37"/>
  <c r="G1193" i="37"/>
  <c r="G1189" i="37"/>
  <c r="G1167" i="37"/>
  <c r="G1163" i="37"/>
  <c r="G1157" i="37"/>
  <c r="G1132" i="37"/>
  <c r="G1128" i="37"/>
  <c r="G1110" i="37"/>
  <c r="G1106" i="37"/>
  <c r="G1053" i="37"/>
  <c r="G1045" i="37"/>
  <c r="G1020" i="37"/>
  <c r="G999" i="37"/>
  <c r="G995" i="37"/>
  <c r="G991" i="37"/>
  <c r="G828" i="37"/>
  <c r="G824" i="37"/>
  <c r="G820" i="37"/>
  <c r="G816" i="37"/>
  <c r="G812" i="37"/>
  <c r="G808" i="37"/>
  <c r="G804" i="37"/>
  <c r="G800" i="37"/>
  <c r="G796" i="37"/>
  <c r="G792" i="37"/>
  <c r="G788" i="37"/>
  <c r="G784" i="37"/>
  <c r="G780" i="37"/>
  <c r="G776" i="37"/>
  <c r="G772" i="37"/>
  <c r="G768" i="37"/>
  <c r="G764" i="37"/>
  <c r="G760" i="37"/>
  <c r="G756" i="37"/>
  <c r="G752" i="37"/>
  <c r="G748" i="37"/>
  <c r="G744" i="37"/>
  <c r="G740" i="37"/>
  <c r="G736" i="37"/>
  <c r="G732" i="37"/>
  <c r="G728" i="37"/>
  <c r="G724" i="37"/>
  <c r="G720" i="37"/>
  <c r="G716" i="37"/>
  <c r="G712" i="37"/>
  <c r="G708" i="37"/>
  <c r="G704" i="37"/>
  <c r="G700" i="37"/>
  <c r="G696" i="37"/>
  <c r="G678" i="37"/>
  <c r="G674" i="37"/>
  <c r="G670" i="37"/>
  <c r="G666" i="37"/>
  <c r="G662" i="37"/>
  <c r="G658" i="37"/>
  <c r="G654" i="37"/>
  <c r="G650" i="37"/>
  <c r="G646" i="37"/>
  <c r="G606" i="37"/>
  <c r="G569" i="37"/>
  <c r="G551" i="37"/>
  <c r="G547" i="37"/>
  <c r="G527" i="37"/>
  <c r="G511" i="37"/>
  <c r="G679" i="37"/>
  <c r="G675" i="37"/>
  <c r="G671" i="37"/>
  <c r="G667" i="37"/>
  <c r="G663" i="37"/>
  <c r="G659" i="37"/>
  <c r="G655" i="37"/>
  <c r="G651" i="37"/>
  <c r="G647" i="37"/>
  <c r="G643" i="37"/>
  <c r="G621" i="37"/>
  <c r="G607" i="37"/>
  <c r="G579" i="37"/>
  <c r="G570" i="37"/>
  <c r="G552" i="37"/>
  <c r="G548" i="37"/>
  <c r="G528" i="37"/>
  <c r="G512" i="37"/>
  <c r="G435" i="37"/>
  <c r="G401" i="37"/>
  <c r="G436" i="37"/>
  <c r="G402" i="37"/>
  <c r="G595" i="37"/>
  <c r="G560" i="37"/>
  <c r="G542" i="37"/>
  <c r="G522" i="37"/>
  <c r="G504" i="37"/>
  <c r="G500" i="37"/>
  <c r="G478" i="37"/>
  <c r="G466" i="37"/>
  <c r="G445" i="37"/>
  <c r="G441" i="37"/>
  <c r="G419" i="37"/>
  <c r="G390" i="37"/>
  <c r="G386" i="37"/>
  <c r="G378" i="37"/>
  <c r="G12" i="37"/>
  <c r="G8" i="37"/>
  <c r="G561" i="37"/>
  <c r="G543" i="37"/>
  <c r="G523" i="37"/>
  <c r="G505" i="37"/>
  <c r="G501" i="37"/>
  <c r="G479" i="37"/>
  <c r="G467" i="37"/>
  <c r="G455" i="37"/>
  <c r="G442" i="37"/>
  <c r="G420" i="37"/>
  <c r="G393" i="37"/>
  <c r="G391" i="37"/>
  <c r="G387" i="37"/>
  <c r="G381" i="37"/>
  <c r="G379" i="37"/>
  <c r="G582" i="37"/>
  <c r="G544" i="37"/>
  <c r="G524" i="37"/>
  <c r="G514" i="37"/>
  <c r="G502" i="37"/>
  <c r="G480" i="37"/>
  <c r="G468" i="37"/>
  <c r="G456" i="37"/>
  <c r="G443" i="37"/>
  <c r="G439" i="37"/>
  <c r="G384" i="37"/>
  <c r="G382" i="37"/>
  <c r="G376" i="37"/>
  <c r="G34" i="37"/>
  <c r="G10" i="37"/>
  <c r="G6" i="37"/>
  <c r="G371" i="37"/>
  <c r="G369" i="37"/>
  <c r="G365" i="37"/>
  <c r="G359" i="37"/>
  <c r="G351" i="37"/>
  <c r="G345" i="37"/>
  <c r="G335" i="37"/>
  <c r="G325" i="37"/>
  <c r="G317" i="37"/>
  <c r="G313" i="37"/>
  <c r="G174" i="37"/>
  <c r="G170" i="37"/>
  <c r="G155" i="37"/>
  <c r="G127" i="37"/>
  <c r="G123" i="37"/>
  <c r="G108" i="37"/>
  <c r="G104" i="37"/>
  <c r="G100" i="37"/>
  <c r="G89" i="37"/>
  <c r="G85" i="37"/>
  <c r="G42" i="37"/>
  <c r="G38" i="37"/>
  <c r="G32" i="37"/>
  <c r="G28" i="37"/>
  <c r="G15" i="37"/>
  <c r="G372" i="37"/>
  <c r="G366" i="37"/>
  <c r="G362" i="37"/>
  <c r="G360" i="37"/>
  <c r="G352" i="37"/>
  <c r="G346" i="37"/>
  <c r="G338" i="37"/>
  <c r="G332" i="37"/>
  <c r="G326" i="37"/>
  <c r="G314" i="37"/>
  <c r="G310" i="37"/>
  <c r="G171" i="37"/>
  <c r="G156" i="37"/>
  <c r="G152" i="37"/>
  <c r="G109" i="37"/>
  <c r="G105" i="37"/>
  <c r="G101" i="37"/>
  <c r="G90" i="37"/>
  <c r="G86" i="37"/>
  <c r="G43" i="37"/>
  <c r="G39" i="37"/>
  <c r="G29" i="37"/>
  <c r="G16" i="37"/>
  <c r="G353" i="37"/>
  <c r="G349" i="37"/>
  <c r="G347" i="37"/>
  <c r="G341" i="37"/>
  <c r="G339" i="37"/>
  <c r="G1196" i="37"/>
  <c r="H1196" i="37"/>
  <c r="C131" i="37"/>
  <c r="F141" i="1"/>
  <c r="C616" i="37"/>
  <c r="F628" i="1"/>
  <c r="C450" i="37"/>
  <c r="F462" i="1"/>
  <c r="D1040" i="37"/>
  <c r="D1057" i="37"/>
  <c r="H281" i="3"/>
  <c r="G1463" i="37"/>
  <c r="H1463" i="37"/>
  <c r="G507" i="37"/>
  <c r="H507" i="37"/>
  <c r="G392" i="37"/>
  <c r="H392" i="37"/>
  <c r="G344" i="37"/>
  <c r="H344" i="37"/>
  <c r="G248" i="37"/>
  <c r="H248" i="37"/>
  <c r="G235" i="37"/>
  <c r="H235" i="37"/>
  <c r="G546" i="37"/>
  <c r="H546" i="37"/>
  <c r="G1057" i="37"/>
  <c r="H1057" i="37"/>
  <c r="C1168" i="37"/>
  <c r="G287" i="3"/>
  <c r="G1208" i="37"/>
  <c r="H1208" i="37"/>
  <c r="G160" i="3"/>
  <c r="E160" i="3" s="1"/>
  <c r="B160" i="3" s="1"/>
  <c r="G170" i="3"/>
  <c r="E170" i="3" s="1"/>
  <c r="B170" i="3" s="1"/>
  <c r="G1070" i="37"/>
  <c r="H1070" i="37"/>
  <c r="G1062" i="37"/>
  <c r="H1062" i="37"/>
  <c r="D1041" i="37"/>
  <c r="H1041" i="37" s="1"/>
  <c r="H163" i="3"/>
  <c r="F60" i="1"/>
  <c r="K48" i="42"/>
  <c r="J55" i="42"/>
  <c r="F136" i="36"/>
  <c r="F74" i="1"/>
  <c r="F86" i="1"/>
  <c r="F142" i="1"/>
  <c r="F258" i="1"/>
  <c r="F273" i="1"/>
  <c r="F348" i="1"/>
  <c r="F372" i="1"/>
  <c r="F519" i="1"/>
  <c r="F571" i="1"/>
  <c r="F583" i="1"/>
  <c r="F647" i="1"/>
  <c r="E302" i="1"/>
  <c r="E147" i="1"/>
  <c r="D137" i="37" s="1"/>
  <c r="E134" i="1"/>
  <c r="D124" i="37" s="1"/>
  <c r="E56" i="1"/>
  <c r="D46" i="37" s="1"/>
  <c r="E487" i="1"/>
  <c r="D475" i="37" s="1"/>
  <c r="E399" i="1"/>
  <c r="D388" i="37" s="1"/>
  <c r="E268" i="1"/>
  <c r="D258" i="37" s="1"/>
  <c r="E232" i="1"/>
  <c r="D222" i="37" s="1"/>
  <c r="E223" i="1"/>
  <c r="D213" i="37" s="1"/>
  <c r="E160" i="1"/>
  <c r="H24" i="3" s="1"/>
  <c r="E628" i="1"/>
  <c r="D616" i="37" s="1"/>
  <c r="E596" i="1"/>
  <c r="D584" i="37" s="1"/>
  <c r="D594" i="37"/>
  <c r="G594" i="37" s="1"/>
  <c r="H139" i="3"/>
  <c r="E570" i="1"/>
  <c r="D558" i="37" s="1"/>
  <c r="G340" i="37"/>
  <c r="H340" i="37"/>
  <c r="G331" i="37"/>
  <c r="H331" i="37"/>
  <c r="G309" i="37"/>
  <c r="H309" i="37"/>
  <c r="G292" i="37"/>
  <c r="H292" i="37"/>
  <c r="G125" i="37"/>
  <c r="H125" i="37"/>
  <c r="G107" i="37"/>
  <c r="H107" i="37"/>
  <c r="G84" i="37"/>
  <c r="H84" i="37"/>
  <c r="G67" i="37"/>
  <c r="H67" i="37"/>
  <c r="G55" i="37"/>
  <c r="G41" i="37"/>
  <c r="G25" i="37"/>
  <c r="H25" i="37"/>
  <c r="G510" i="37"/>
  <c r="H510" i="37"/>
  <c r="G493" i="37"/>
  <c r="H493" i="37"/>
  <c r="D475" i="1"/>
  <c r="C451" i="37"/>
  <c r="G172" i="3"/>
  <c r="E172" i="3" s="1"/>
  <c r="B172" i="3" s="1"/>
  <c r="G433" i="37"/>
  <c r="C413" i="37"/>
  <c r="G176" i="3"/>
  <c r="E176" i="3" s="1"/>
  <c r="B176" i="3" s="1"/>
  <c r="G180" i="3"/>
  <c r="E180" i="3" s="1"/>
  <c r="B180" i="3" s="1"/>
  <c r="G184" i="3"/>
  <c r="E184" i="3" s="1"/>
  <c r="B184" i="3" s="1"/>
  <c r="G188" i="3"/>
  <c r="E188" i="3" s="1"/>
  <c r="B188" i="3" s="1"/>
  <c r="G196" i="3"/>
  <c r="E196" i="3" s="1"/>
  <c r="B196" i="3" s="1"/>
  <c r="G394" i="37"/>
  <c r="H394" i="37"/>
  <c r="D366" i="1"/>
  <c r="G370" i="37"/>
  <c r="H370" i="37"/>
  <c r="G348" i="37"/>
  <c r="H348" i="37"/>
  <c r="G280" i="37"/>
  <c r="H280" i="37"/>
  <c r="G267" i="37"/>
  <c r="H267" i="37"/>
  <c r="G254" i="37"/>
  <c r="H254" i="37"/>
  <c r="G239" i="37"/>
  <c r="H239" i="37"/>
  <c r="G226" i="37"/>
  <c r="H226" i="37"/>
  <c r="G214" i="37"/>
  <c r="H214" i="37"/>
  <c r="G195" i="37"/>
  <c r="G167" i="37"/>
  <c r="H167" i="37"/>
  <c r="G151" i="37"/>
  <c r="H151" i="37"/>
  <c r="G620" i="37"/>
  <c r="H620" i="37"/>
  <c r="G603" i="37"/>
  <c r="H603" i="37"/>
  <c r="C585" i="37"/>
  <c r="G178" i="3"/>
  <c r="E178" i="3" s="1"/>
  <c r="B178" i="3" s="1"/>
  <c r="G182" i="3"/>
  <c r="E182" i="3" s="1"/>
  <c r="B182" i="3" s="1"/>
  <c r="G167" i="3"/>
  <c r="E167" i="3" s="1"/>
  <c r="B167" i="3" s="1"/>
  <c r="G576" i="37"/>
  <c r="H576" i="37"/>
  <c r="G565" i="37"/>
  <c r="H565" i="37"/>
  <c r="G554" i="37"/>
  <c r="H554" i="37"/>
  <c r="G529" i="37"/>
  <c r="H529" i="37"/>
  <c r="F655" i="1"/>
  <c r="G984" i="37"/>
  <c r="H984" i="37"/>
  <c r="G990" i="37"/>
  <c r="H990" i="37"/>
  <c r="G1000" i="37"/>
  <c r="H1000" i="37"/>
  <c r="G1006" i="37"/>
  <c r="H1006" i="37"/>
  <c r="G1012" i="37"/>
  <c r="H1012" i="37"/>
  <c r="F62" i="27"/>
  <c r="G1040" i="37"/>
  <c r="H1040" i="37"/>
  <c r="G1050" i="37"/>
  <c r="H1050" i="37"/>
  <c r="F92" i="27"/>
  <c r="G1058" i="37"/>
  <c r="H1058" i="37"/>
  <c r="G1076" i="37"/>
  <c r="H1076" i="37"/>
  <c r="F124" i="27"/>
  <c r="G1112" i="37"/>
  <c r="H1112" i="37"/>
  <c r="E151" i="27"/>
  <c r="H1134" i="37"/>
  <c r="G1134" i="37"/>
  <c r="H1143" i="37"/>
  <c r="G1143" i="37"/>
  <c r="F203" i="27"/>
  <c r="G1169" i="37"/>
  <c r="H1169" i="37"/>
  <c r="F243" i="27"/>
  <c r="D45" i="33"/>
  <c r="E29" i="33"/>
  <c r="G1449" i="37"/>
  <c r="H1449" i="37"/>
  <c r="H1426" i="37"/>
  <c r="G1426" i="37"/>
  <c r="H1404" i="37"/>
  <c r="G1404" i="37"/>
  <c r="G1372" i="37"/>
  <c r="H1372" i="37"/>
  <c r="H1336" i="37"/>
  <c r="H1318" i="37"/>
  <c r="G1304" i="37"/>
  <c r="H1304" i="37"/>
  <c r="G1288" i="37"/>
  <c r="H1288" i="37"/>
  <c r="G139" i="3"/>
  <c r="E139" i="3" s="1"/>
  <c r="B139" i="3" s="1"/>
  <c r="E80" i="3"/>
  <c r="B80" i="3" s="1"/>
  <c r="E72" i="3"/>
  <c r="B72" i="3" s="1"/>
  <c r="E64" i="3"/>
  <c r="B64" i="3" s="1"/>
  <c r="E56" i="3"/>
  <c r="B56" i="3" s="1"/>
  <c r="E48" i="3"/>
  <c r="B48" i="3" s="1"/>
  <c r="E40" i="3"/>
  <c r="B40" i="3" s="1"/>
  <c r="E32" i="3"/>
  <c r="B32" i="3" s="1"/>
  <c r="H55" i="37"/>
  <c r="H223" i="37"/>
  <c r="H433" i="37"/>
  <c r="H481" i="37"/>
  <c r="G1466" i="37"/>
  <c r="H1466" i="37"/>
  <c r="G1459" i="37"/>
  <c r="H1459" i="37"/>
  <c r="G1292" i="37"/>
  <c r="G1202" i="37"/>
  <c r="H1202" i="37"/>
  <c r="G1192" i="37"/>
  <c r="H1192" i="37"/>
  <c r="G1188" i="37"/>
  <c r="H1188" i="37"/>
  <c r="E646" i="1"/>
  <c r="D634" i="37" s="1"/>
  <c r="C132" i="37"/>
  <c r="H132" i="37" s="1"/>
  <c r="G174" i="3"/>
  <c r="E174" i="3" s="1"/>
  <c r="B174" i="3" s="1"/>
  <c r="G191" i="3"/>
  <c r="E191" i="3" s="1"/>
  <c r="B191" i="3" s="1"/>
  <c r="G486" i="37"/>
  <c r="H486" i="37"/>
  <c r="G460" i="37"/>
  <c r="H460" i="37"/>
  <c r="G361" i="37"/>
  <c r="H361" i="37"/>
  <c r="G596" i="37"/>
  <c r="H596" i="37"/>
  <c r="G562" i="37"/>
  <c r="H562" i="37"/>
  <c r="G642" i="37"/>
  <c r="H642" i="37"/>
  <c r="G1400" i="37"/>
  <c r="H1400" i="37"/>
  <c r="G1546" i="37"/>
  <c r="H1546" i="37"/>
  <c r="C979" i="37"/>
  <c r="G185" i="3"/>
  <c r="E185" i="3" s="1"/>
  <c r="B185" i="3" s="1"/>
  <c r="H1089" i="37"/>
  <c r="G1074" i="37"/>
  <c r="H1074" i="37"/>
  <c r="G1066" i="37"/>
  <c r="H1066" i="37"/>
  <c r="F57" i="36"/>
  <c r="F172" i="1"/>
  <c r="F394" i="1"/>
  <c r="F629" i="1"/>
  <c r="E475" i="1"/>
  <c r="D463" i="37" s="1"/>
  <c r="E462" i="1"/>
  <c r="D450" i="37" s="1"/>
  <c r="E366" i="1"/>
  <c r="G408" i="37"/>
  <c r="H408" i="37"/>
  <c r="G337" i="37"/>
  <c r="H337" i="37"/>
  <c r="G323" i="37"/>
  <c r="H323" i="37"/>
  <c r="G120" i="37"/>
  <c r="H120" i="37"/>
  <c r="G99" i="37"/>
  <c r="H99" i="37"/>
  <c r="D56" i="1"/>
  <c r="G61" i="37"/>
  <c r="H61" i="37"/>
  <c r="G47" i="37"/>
  <c r="H47" i="37"/>
  <c r="G36" i="37"/>
  <c r="H36" i="37"/>
  <c r="C13" i="37"/>
  <c r="G161" i="3"/>
  <c r="E161" i="3" s="1"/>
  <c r="B161" i="3" s="1"/>
  <c r="G171" i="3"/>
  <c r="E171" i="3" s="1"/>
  <c r="B171" i="3" s="1"/>
  <c r="G516" i="37"/>
  <c r="H516" i="37"/>
  <c r="D487" i="1"/>
  <c r="G469" i="37"/>
  <c r="H469" i="37"/>
  <c r="C457" i="37"/>
  <c r="G163" i="3"/>
  <c r="G446" i="37"/>
  <c r="H446" i="37"/>
  <c r="G421" i="37"/>
  <c r="H421" i="37"/>
  <c r="G388" i="37"/>
  <c r="H388" i="37"/>
  <c r="G380" i="37"/>
  <c r="H380" i="37"/>
  <c r="G356" i="37"/>
  <c r="H356" i="37"/>
  <c r="D268" i="1"/>
  <c r="G259" i="37"/>
  <c r="H259" i="37"/>
  <c r="D232" i="1"/>
  <c r="G232" i="37"/>
  <c r="H232" i="37"/>
  <c r="G208" i="37"/>
  <c r="H208" i="37"/>
  <c r="G186" i="37"/>
  <c r="H186" i="37"/>
  <c r="C150" i="37"/>
  <c r="D596" i="1"/>
  <c r="G581" i="37"/>
  <c r="H581" i="37"/>
  <c r="D570" i="1"/>
  <c r="G559" i="37"/>
  <c r="H559" i="37"/>
  <c r="C521" i="37"/>
  <c r="G165" i="3"/>
  <c r="E165" i="3" s="1"/>
  <c r="B165" i="3" s="1"/>
  <c r="G197" i="3"/>
  <c r="E197" i="3" s="1"/>
  <c r="B197" i="3" s="1"/>
  <c r="G1016" i="37"/>
  <c r="H1016" i="37"/>
  <c r="G1034" i="37"/>
  <c r="H1034" i="37"/>
  <c r="D123" i="27"/>
  <c r="G1096" i="37"/>
  <c r="H1096" i="37"/>
  <c r="E139" i="27"/>
  <c r="D1104" i="37" s="1"/>
  <c r="G1104" i="37" s="1"/>
  <c r="C1116" i="37"/>
  <c r="G282" i="3"/>
  <c r="G1153" i="37"/>
  <c r="H1153" i="37"/>
  <c r="E234" i="27"/>
  <c r="G1201" i="37"/>
  <c r="H1201" i="37"/>
  <c r="E254" i="27"/>
  <c r="D1219" i="37" s="1"/>
  <c r="G1219" i="37" s="1"/>
  <c r="G1458" i="37"/>
  <c r="H1458" i="37"/>
  <c r="H1412" i="37"/>
  <c r="G1412" i="37"/>
  <c r="G1397" i="37"/>
  <c r="G1381" i="37"/>
  <c r="H1381" i="37"/>
  <c r="H1364" i="37"/>
  <c r="G1348" i="37"/>
  <c r="H1348" i="37"/>
  <c r="G1325" i="37"/>
  <c r="H1325" i="37"/>
  <c r="G1310" i="37"/>
  <c r="H1310" i="37"/>
  <c r="D54" i="30"/>
  <c r="C1510" i="37" s="1"/>
  <c r="G1526" i="37"/>
  <c r="H1526" i="37"/>
  <c r="G281" i="3"/>
  <c r="E212" i="3"/>
  <c r="B212" i="3" s="1"/>
  <c r="G183" i="3"/>
  <c r="E183" i="3" s="1"/>
  <c r="B183" i="3" s="1"/>
  <c r="E132" i="3"/>
  <c r="B132" i="3" s="1"/>
  <c r="E124" i="3"/>
  <c r="B124" i="3" s="1"/>
  <c r="E116" i="3"/>
  <c r="B116" i="3" s="1"/>
  <c r="E108" i="3"/>
  <c r="B108" i="3" s="1"/>
  <c r="E100" i="3"/>
  <c r="B100" i="3" s="1"/>
  <c r="E92" i="3"/>
  <c r="B92" i="3" s="1"/>
  <c r="E84" i="3"/>
  <c r="B84" i="3" s="1"/>
  <c r="E76" i="3"/>
  <c r="B76" i="3" s="1"/>
  <c r="E68" i="3"/>
  <c r="B68" i="3" s="1"/>
  <c r="E60" i="3"/>
  <c r="B60" i="3" s="1"/>
  <c r="E52" i="3"/>
  <c r="B52" i="3" s="1"/>
  <c r="E44" i="3"/>
  <c r="B44" i="3" s="1"/>
  <c r="E36" i="3"/>
  <c r="B36" i="3" s="1"/>
  <c r="E27" i="3"/>
  <c r="B27" i="3" s="1"/>
  <c r="H1045" i="37"/>
  <c r="G1505" i="37"/>
  <c r="G1446" i="37"/>
  <c r="H1446" i="37"/>
  <c r="G472" i="37"/>
  <c r="H472" i="37"/>
  <c r="G426" i="37"/>
  <c r="H426" i="37"/>
  <c r="G383" i="37"/>
  <c r="H383" i="37"/>
  <c r="G263" i="37"/>
  <c r="H263" i="37"/>
  <c r="D171" i="1"/>
  <c r="C617" i="37"/>
  <c r="G186" i="3"/>
  <c r="E186" i="3" s="1"/>
  <c r="B186" i="3" s="1"/>
  <c r="G168" i="3"/>
  <c r="E168" i="3" s="1"/>
  <c r="B168" i="3" s="1"/>
  <c r="G190" i="3"/>
  <c r="E190" i="3" s="1"/>
  <c r="B190" i="3" s="1"/>
  <c r="G194" i="3"/>
  <c r="E194" i="3" s="1"/>
  <c r="B194" i="3" s="1"/>
  <c r="G198" i="3"/>
  <c r="E198" i="3" s="1"/>
  <c r="B198" i="3" s="1"/>
  <c r="G572" i="37"/>
  <c r="H572" i="37"/>
  <c r="G526" i="37"/>
  <c r="H526" i="37"/>
  <c r="G1027" i="37"/>
  <c r="H1027" i="37"/>
  <c r="G1442" i="37"/>
  <c r="H1442" i="37"/>
  <c r="H1332" i="37"/>
  <c r="G177" i="3"/>
  <c r="E177" i="3" s="1"/>
  <c r="B177" i="3" s="1"/>
  <c r="J48" i="42"/>
  <c r="F233" i="1"/>
  <c r="F245" i="1"/>
  <c r="K54" i="42"/>
  <c r="F13" i="1"/>
  <c r="F29" i="1"/>
  <c r="F85" i="1"/>
  <c r="F315" i="1"/>
  <c r="F339" i="1"/>
  <c r="F347" i="1"/>
  <c r="F355" i="1"/>
  <c r="F367" i="1"/>
  <c r="F391" i="1"/>
  <c r="F399" i="1"/>
  <c r="F403" i="1"/>
  <c r="F419" i="1"/>
  <c r="G410" i="37"/>
  <c r="H410" i="37"/>
  <c r="F438" i="1"/>
  <c r="F458" i="1"/>
  <c r="F498" i="1"/>
  <c r="F518" i="1"/>
  <c r="F538" i="1"/>
  <c r="F558" i="1"/>
  <c r="F574" i="1"/>
  <c r="F606" i="1"/>
  <c r="E647" i="1"/>
  <c r="D635" i="37" s="1"/>
  <c r="G635" i="37" s="1"/>
  <c r="E347" i="1"/>
  <c r="D336" i="37" s="1"/>
  <c r="H336" i="37" s="1"/>
  <c r="E116" i="1"/>
  <c r="D106" i="37" s="1"/>
  <c r="H106" i="37" s="1"/>
  <c r="E85" i="1"/>
  <c r="D75" i="37" s="1"/>
  <c r="G75" i="37" s="1"/>
  <c r="E13" i="1"/>
  <c r="E518" i="1"/>
  <c r="D506" i="37" s="1"/>
  <c r="G506" i="37" s="1"/>
  <c r="E424" i="1"/>
  <c r="E204" i="1"/>
  <c r="D194" i="37" s="1"/>
  <c r="G194" i="37" s="1"/>
  <c r="E171" i="1"/>
  <c r="D161" i="37" s="1"/>
  <c r="E531" i="1"/>
  <c r="E583" i="1"/>
  <c r="D571" i="37" s="1"/>
  <c r="G571" i="37" s="1"/>
  <c r="D646" i="1"/>
  <c r="G409" i="37"/>
  <c r="D301" i="1"/>
  <c r="D314" i="1"/>
  <c r="H318" i="37"/>
  <c r="H296" i="37"/>
  <c r="H138" i="37"/>
  <c r="H128" i="37"/>
  <c r="H112" i="37"/>
  <c r="H91" i="37"/>
  <c r="H70" i="37"/>
  <c r="H58" i="37"/>
  <c r="D50" i="1"/>
  <c r="H33" i="37"/>
  <c r="C4" i="37"/>
  <c r="H4" i="37" s="1"/>
  <c r="G187" i="3"/>
  <c r="E187" i="3" s="1"/>
  <c r="B187" i="3" s="1"/>
  <c r="G175" i="3"/>
  <c r="E175" i="3" s="1"/>
  <c r="B175" i="3" s="1"/>
  <c r="G159" i="3"/>
  <c r="E159" i="3" s="1"/>
  <c r="B159" i="3" s="1"/>
  <c r="G169" i="3"/>
  <c r="E169" i="3" s="1"/>
  <c r="B169" i="3" s="1"/>
  <c r="G195" i="3"/>
  <c r="E195" i="3" s="1"/>
  <c r="B195" i="3" s="1"/>
  <c r="G192" i="3"/>
  <c r="E192" i="3" s="1"/>
  <c r="B192" i="3" s="1"/>
  <c r="C513" i="37"/>
  <c r="G189" i="3"/>
  <c r="E189" i="3" s="1"/>
  <c r="B189" i="3" s="1"/>
  <c r="G193" i="3"/>
  <c r="E193" i="3" s="1"/>
  <c r="B193" i="3" s="1"/>
  <c r="G498" i="37"/>
  <c r="H498" i="37"/>
  <c r="I163" i="3"/>
  <c r="C476" i="37"/>
  <c r="G464" i="37"/>
  <c r="H464" i="37"/>
  <c r="G454" i="37"/>
  <c r="H454" i="37"/>
  <c r="G438" i="37"/>
  <c r="H438" i="37"/>
  <c r="G418" i="37"/>
  <c r="H418" i="37"/>
  <c r="G389" i="37"/>
  <c r="H389" i="37"/>
  <c r="G375" i="37"/>
  <c r="H375" i="37"/>
  <c r="D354" i="1"/>
  <c r="G281" i="37"/>
  <c r="H281" i="37"/>
  <c r="G273" i="37"/>
  <c r="D257" i="1"/>
  <c r="G242" i="37"/>
  <c r="H242" i="37"/>
  <c r="G229" i="37"/>
  <c r="H229" i="37"/>
  <c r="G217" i="37"/>
  <c r="H217" i="37"/>
  <c r="G200" i="37"/>
  <c r="H200" i="37"/>
  <c r="H175" i="37"/>
  <c r="H157" i="37"/>
  <c r="G623" i="37"/>
  <c r="H623" i="37"/>
  <c r="G608" i="37"/>
  <c r="H608" i="37"/>
  <c r="G590" i="37"/>
  <c r="H590" i="37"/>
  <c r="G578" i="37"/>
  <c r="H578" i="37"/>
  <c r="C568" i="37"/>
  <c r="G173" i="3"/>
  <c r="E173" i="3" s="1"/>
  <c r="B173" i="3" s="1"/>
  <c r="D532" i="1"/>
  <c r="G534" i="37"/>
  <c r="H534" i="37"/>
  <c r="F14" i="27"/>
  <c r="E18" i="27"/>
  <c r="D983" i="37" s="1"/>
  <c r="F19" i="27"/>
  <c r="F25" i="27"/>
  <c r="F35" i="27"/>
  <c r="F41" i="27"/>
  <c r="F47" i="27"/>
  <c r="G1023" i="37"/>
  <c r="H1023" i="37"/>
  <c r="F75" i="27"/>
  <c r="G1041" i="37"/>
  <c r="E84" i="27"/>
  <c r="D1049" i="37" s="1"/>
  <c r="H1049" i="37" s="1"/>
  <c r="F85" i="27"/>
  <c r="F93" i="27"/>
  <c r="F111" i="27"/>
  <c r="F139" i="27"/>
  <c r="G1105" i="37"/>
  <c r="H1105" i="37"/>
  <c r="F147" i="27"/>
  <c r="G1119" i="37"/>
  <c r="H1119" i="37"/>
  <c r="F169" i="27"/>
  <c r="D175" i="27"/>
  <c r="F178" i="27"/>
  <c r="D187" i="27"/>
  <c r="G1160" i="37"/>
  <c r="H1160" i="37"/>
  <c r="E203" i="27"/>
  <c r="F204" i="27"/>
  <c r="G1186" i="37"/>
  <c r="H1186" i="37"/>
  <c r="D235" i="27"/>
  <c r="G1204" i="37"/>
  <c r="H1204" i="37"/>
  <c r="G1212" i="37"/>
  <c r="H1212" i="37"/>
  <c r="F254" i="27"/>
  <c r="G1220" i="37"/>
  <c r="H1220" i="37"/>
  <c r="B7" i="27"/>
  <c r="B7" i="36"/>
  <c r="B7" i="33"/>
  <c r="E13" i="33"/>
  <c r="D29" i="33"/>
  <c r="G1433" i="37"/>
  <c r="H1433" i="37"/>
  <c r="E136" i="36"/>
  <c r="D1411" i="37" s="1"/>
  <c r="G1411" i="37" s="1"/>
  <c r="E121" i="36"/>
  <c r="D121" i="36"/>
  <c r="H1376" i="37"/>
  <c r="G1376" i="37"/>
  <c r="H1343" i="37"/>
  <c r="G1343" i="37"/>
  <c r="H1321" i="37"/>
  <c r="G1321" i="37"/>
  <c r="H1292" i="37"/>
  <c r="D48" i="30"/>
  <c r="H1541" i="37"/>
  <c r="G1541" i="37"/>
  <c r="H1521" i="37"/>
  <c r="G1521" i="37"/>
  <c r="H286" i="3"/>
  <c r="E271" i="3"/>
  <c r="B271" i="3" s="1"/>
  <c r="G181" i="3"/>
  <c r="E181" i="3" s="1"/>
  <c r="B181" i="3" s="1"/>
  <c r="E156" i="3"/>
  <c r="B156" i="3" s="1"/>
  <c r="E148" i="3"/>
  <c r="B148" i="3" s="1"/>
  <c r="E140" i="3"/>
  <c r="B140" i="3" s="1"/>
  <c r="E7" i="3"/>
  <c r="B7" i="3" s="1"/>
  <c r="H409" i="37"/>
  <c r="H541" i="37"/>
  <c r="H1397" i="37"/>
  <c r="G1453" i="37"/>
  <c r="H1453" i="37"/>
  <c r="G1531" i="37"/>
  <c r="G1516" i="37"/>
  <c r="I1465" i="37"/>
  <c r="G1462" i="37"/>
  <c r="H1462" i="37"/>
  <c r="G1456" i="37"/>
  <c r="H1456" i="37"/>
  <c r="G1452" i="37"/>
  <c r="H1452" i="37"/>
  <c r="I1445" i="37"/>
  <c r="G1551" i="37"/>
  <c r="G1536" i="37"/>
  <c r="G1511" i="37"/>
  <c r="G1488" i="37"/>
  <c r="G1484" i="37"/>
  <c r="G1471" i="37"/>
  <c r="I1467" i="37"/>
  <c r="G1460" i="37"/>
  <c r="I1460" i="37" s="1"/>
  <c r="H1460" i="37"/>
  <c r="G1454" i="37"/>
  <c r="I1454" i="37" s="1"/>
  <c r="H1454" i="37"/>
  <c r="G1450" i="37"/>
  <c r="I1450" i="37" s="1"/>
  <c r="H1450" i="37"/>
  <c r="I1447" i="37"/>
  <c r="I1443" i="37"/>
  <c r="G1370" i="37"/>
  <c r="H1370" i="37"/>
  <c r="G1366" i="37"/>
  <c r="H1366" i="37"/>
  <c r="G1332" i="37"/>
  <c r="G1532" i="37"/>
  <c r="G1528" i="37"/>
  <c r="G1524" i="37"/>
  <c r="G1520" i="37"/>
  <c r="G1480" i="37"/>
  <c r="H1468" i="37"/>
  <c r="G1464" i="37"/>
  <c r="H1464" i="37"/>
  <c r="G1461" i="37"/>
  <c r="H1461" i="37"/>
  <c r="G1455" i="37"/>
  <c r="H1455" i="37"/>
  <c r="G1451" i="37"/>
  <c r="H1451" i="37"/>
  <c r="G1448" i="37"/>
  <c r="H1448" i="37"/>
  <c r="G1342" i="37"/>
  <c r="H1342" i="37"/>
  <c r="G1338" i="37"/>
  <c r="H1338" i="37"/>
  <c r="G1158" i="37"/>
  <c r="H1158" i="37"/>
  <c r="G1154" i="37"/>
  <c r="H1154" i="37"/>
  <c r="G996" i="37"/>
  <c r="H996" i="37"/>
  <c r="G992" i="37"/>
  <c r="H992" i="37"/>
  <c r="H1340" i="37"/>
  <c r="H1368" i="37"/>
  <c r="H1470" i="37"/>
  <c r="H1474" i="37"/>
  <c r="H1478" i="37"/>
  <c r="H1482" i="37"/>
  <c r="H1490" i="37"/>
  <c r="H1494" i="37"/>
  <c r="H1498" i="37"/>
  <c r="H1502" i="37"/>
  <c r="H1506" i="37"/>
  <c r="H1514" i="37"/>
  <c r="H1518" i="37"/>
  <c r="H1522" i="37"/>
  <c r="H1530" i="37"/>
  <c r="H1534" i="37"/>
  <c r="H1538" i="37"/>
  <c r="H1542" i="37"/>
  <c r="H1550" i="37"/>
  <c r="H1554" i="37"/>
  <c r="H1558" i="37"/>
  <c r="G1361" i="37"/>
  <c r="G1333" i="37"/>
  <c r="G1293" i="37"/>
  <c r="G1363" i="37"/>
  <c r="G1359" i="37"/>
  <c r="G1357" i="37"/>
  <c r="G1335" i="37"/>
  <c r="G1318" i="37"/>
  <c r="G1295" i="37"/>
  <c r="G1364" i="37"/>
  <c r="G1336" i="37"/>
  <c r="G157" i="37"/>
  <c r="G336" i="37"/>
  <c r="G318" i="37"/>
  <c r="G296" i="37"/>
  <c r="G175" i="37"/>
  <c r="G328" i="37"/>
  <c r="G304" i="37"/>
  <c r="G106" i="37"/>
  <c r="G91" i="37"/>
  <c r="G76" i="37"/>
  <c r="G162" i="37"/>
  <c r="G138" i="37"/>
  <c r="G128" i="37"/>
  <c r="G33" i="37"/>
  <c r="G4" i="37"/>
  <c r="G132" i="37"/>
  <c r="G112" i="37"/>
  <c r="G70" i="37"/>
  <c r="G64" i="37"/>
  <c r="G58" i="37"/>
  <c r="G50" i="37"/>
  <c r="G19" i="37"/>
  <c r="D1140" i="37" l="1"/>
  <c r="F204" i="1"/>
  <c r="F160" i="1"/>
  <c r="F116" i="1"/>
  <c r="G1486" i="37"/>
  <c r="G1469" i="37"/>
  <c r="D47" i="30"/>
  <c r="K57" i="42" s="1"/>
  <c r="F84" i="27"/>
  <c r="G983" i="37"/>
  <c r="D13" i="27"/>
  <c r="C978" i="37" s="1"/>
  <c r="F18" i="27"/>
  <c r="J47" i="42"/>
  <c r="F12" i="36"/>
  <c r="D148" i="36"/>
  <c r="J51" i="42" s="1"/>
  <c r="G24" i="3"/>
  <c r="E24" i="3" s="1"/>
  <c r="B24" i="3" s="1"/>
  <c r="I1451" i="37"/>
  <c r="I1461" i="37"/>
  <c r="C137" i="37"/>
  <c r="F147" i="1"/>
  <c r="E163" i="3"/>
  <c r="B163" i="3" s="1"/>
  <c r="C1371" i="37"/>
  <c r="F96" i="36"/>
  <c r="I1448" i="37"/>
  <c r="I1455" i="37"/>
  <c r="I1464" i="37"/>
  <c r="G1049" i="37"/>
  <c r="H635" i="37"/>
  <c r="C412" i="37"/>
  <c r="F424" i="1"/>
  <c r="D1287" i="37"/>
  <c r="K47" i="42"/>
  <c r="C124" i="37"/>
  <c r="F134" i="1"/>
  <c r="H1104" i="37"/>
  <c r="C1317" i="37"/>
  <c r="F42" i="36"/>
  <c r="C213" i="37"/>
  <c r="H213" i="37" s="1"/>
  <c r="F223" i="1"/>
  <c r="G1510" i="37"/>
  <c r="H1510" i="37"/>
  <c r="C355" i="37"/>
  <c r="F366" i="1"/>
  <c r="C463" i="37"/>
  <c r="F475" i="1"/>
  <c r="D1425" i="37"/>
  <c r="E12" i="33"/>
  <c r="C1140" i="37"/>
  <c r="G284" i="3"/>
  <c r="E284" i="3" s="1"/>
  <c r="B284" i="3" s="1"/>
  <c r="F175" i="27"/>
  <c r="D174" i="27"/>
  <c r="I1452" i="37"/>
  <c r="I1462" i="37"/>
  <c r="C520" i="37"/>
  <c r="F532" i="1"/>
  <c r="D531" i="1"/>
  <c r="G513" i="37"/>
  <c r="H513" i="37"/>
  <c r="D3" i="37"/>
  <c r="E12" i="1"/>
  <c r="C1503" i="37"/>
  <c r="G291" i="3"/>
  <c r="E291" i="3" s="1"/>
  <c r="B291" i="3" s="1"/>
  <c r="H506" i="37"/>
  <c r="I1446" i="37"/>
  <c r="D1199" i="37"/>
  <c r="K46" i="42"/>
  <c r="G521" i="37"/>
  <c r="H521" i="37"/>
  <c r="C584" i="37"/>
  <c r="F596" i="1"/>
  <c r="G213" i="37"/>
  <c r="I1459" i="37"/>
  <c r="H1219" i="37"/>
  <c r="G451" i="37"/>
  <c r="H451" i="37"/>
  <c r="D150" i="37"/>
  <c r="G150" i="37" s="1"/>
  <c r="E159" i="1"/>
  <c r="H194" i="37"/>
  <c r="H75" i="37"/>
  <c r="C1504" i="37"/>
  <c r="K58" i="42"/>
  <c r="C1396" i="37"/>
  <c r="J50" i="42"/>
  <c r="F121" i="36"/>
  <c r="C1152" i="37"/>
  <c r="G286" i="3"/>
  <c r="E286" i="3" s="1"/>
  <c r="B286" i="3" s="1"/>
  <c r="F187" i="27"/>
  <c r="C1088" i="37"/>
  <c r="D74" i="27"/>
  <c r="F123" i="27"/>
  <c r="C475" i="37"/>
  <c r="F487" i="1"/>
  <c r="C46" i="37"/>
  <c r="F56" i="1"/>
  <c r="D355" i="37"/>
  <c r="E353" i="1"/>
  <c r="G413" i="37"/>
  <c r="H413" i="37"/>
  <c r="D291" i="37"/>
  <c r="E301" i="1"/>
  <c r="G131" i="37"/>
  <c r="H131" i="37"/>
  <c r="I1456" i="37"/>
  <c r="I1453" i="37"/>
  <c r="D1396" i="37"/>
  <c r="E148" i="36"/>
  <c r="K50" i="42"/>
  <c r="C1441" i="37"/>
  <c r="J53" i="42"/>
  <c r="D12" i="33"/>
  <c r="C1200" i="37"/>
  <c r="F235" i="27"/>
  <c r="D234" i="27"/>
  <c r="D1168" i="37"/>
  <c r="H287" i="3"/>
  <c r="G568" i="37"/>
  <c r="H568" i="37"/>
  <c r="G476" i="37"/>
  <c r="H476" i="37"/>
  <c r="C303" i="37"/>
  <c r="F314" i="1"/>
  <c r="D412" i="37"/>
  <c r="E423" i="1"/>
  <c r="C161" i="37"/>
  <c r="D159" i="1"/>
  <c r="F171" i="1"/>
  <c r="E281" i="3"/>
  <c r="B281" i="3" s="1"/>
  <c r="H594" i="37"/>
  <c r="C258" i="37"/>
  <c r="F268" i="1"/>
  <c r="G457" i="37"/>
  <c r="H457" i="37"/>
  <c r="G13" i="37"/>
  <c r="H13" i="37"/>
  <c r="G979" i="37"/>
  <c r="H979" i="37"/>
  <c r="I1466" i="37"/>
  <c r="D1441" i="37"/>
  <c r="K53" i="42"/>
  <c r="D1116" i="37"/>
  <c r="H1116" i="37" s="1"/>
  <c r="H282" i="3"/>
  <c r="E282" i="3" s="1"/>
  <c r="B282" i="3" s="1"/>
  <c r="E13" i="27"/>
  <c r="D423" i="1"/>
  <c r="H1411" i="37"/>
  <c r="E287" i="3"/>
  <c r="B287" i="3" s="1"/>
  <c r="H983" i="37"/>
  <c r="H571" i="37"/>
  <c r="G450" i="37"/>
  <c r="H450" i="37"/>
  <c r="C247" i="37"/>
  <c r="F257" i="1"/>
  <c r="C343" i="37"/>
  <c r="D353" i="1"/>
  <c r="F354" i="1"/>
  <c r="C40" i="37"/>
  <c r="D12" i="1"/>
  <c r="F50" i="1"/>
  <c r="C634" i="37"/>
  <c r="F646" i="1"/>
  <c r="G617" i="37"/>
  <c r="H617" i="37"/>
  <c r="C290" i="37"/>
  <c r="F301" i="1"/>
  <c r="D519" i="37"/>
  <c r="E639" i="1"/>
  <c r="D627" i="37" s="1"/>
  <c r="E174" i="27"/>
  <c r="C558" i="37"/>
  <c r="F570" i="1"/>
  <c r="C222" i="37"/>
  <c r="F232" i="1"/>
  <c r="C1457" i="37"/>
  <c r="J54" i="42"/>
  <c r="G585" i="37"/>
  <c r="H585" i="37"/>
  <c r="G1168" i="37"/>
  <c r="H1168" i="37"/>
  <c r="E74" i="27"/>
  <c r="G616" i="37"/>
  <c r="H616" i="37"/>
  <c r="H150" i="37" l="1"/>
  <c r="J43" i="42"/>
  <c r="F13" i="27"/>
  <c r="C1423" i="37"/>
  <c r="F148" i="36"/>
  <c r="H137" i="37"/>
  <c r="G137" i="37"/>
  <c r="G295" i="3"/>
  <c r="E295" i="3" s="1"/>
  <c r="B295" i="3" s="1"/>
  <c r="G1116" i="37"/>
  <c r="H124" i="37"/>
  <c r="G124" i="37"/>
  <c r="H1371" i="37"/>
  <c r="G1371" i="37"/>
  <c r="H1317" i="37"/>
  <c r="G1317" i="37"/>
  <c r="H1287" i="37"/>
  <c r="G1287" i="37"/>
  <c r="C149" i="37"/>
  <c r="D292" i="1"/>
  <c r="D293" i="1" s="1"/>
  <c r="F159" i="1"/>
  <c r="J40" i="42"/>
  <c r="C1199" i="37"/>
  <c r="F234" i="27"/>
  <c r="J46" i="42"/>
  <c r="C1039" i="37"/>
  <c r="J44" i="42"/>
  <c r="F74" i="27"/>
  <c r="D1139" i="37"/>
  <c r="K45" i="42"/>
  <c r="E173" i="27"/>
  <c r="D1138" i="37" s="1"/>
  <c r="C342" i="37"/>
  <c r="D411" i="1"/>
  <c r="F353" i="1"/>
  <c r="D978" i="37"/>
  <c r="H978" i="37" s="1"/>
  <c r="E12" i="27"/>
  <c r="K43" i="42"/>
  <c r="G412" i="37"/>
  <c r="H412" i="37"/>
  <c r="C1424" i="37"/>
  <c r="J52" i="42"/>
  <c r="D1423" i="37"/>
  <c r="G299" i="3" s="1"/>
  <c r="E299" i="3" s="1"/>
  <c r="B299" i="3" s="1"/>
  <c r="K51" i="42"/>
  <c r="G1396" i="37"/>
  <c r="H1396" i="37"/>
  <c r="B29" i="42"/>
  <c r="H1503" i="37"/>
  <c r="G1503" i="37"/>
  <c r="B33" i="42"/>
  <c r="G290" i="3"/>
  <c r="E290" i="3" s="1"/>
  <c r="B290" i="3" s="1"/>
  <c r="D2" i="37"/>
  <c r="K39" i="42"/>
  <c r="E415" i="1"/>
  <c r="C519" i="37"/>
  <c r="D639" i="1"/>
  <c r="F531" i="1"/>
  <c r="G1140" i="37"/>
  <c r="H1140" i="37"/>
  <c r="G463" i="37"/>
  <c r="H463" i="37"/>
  <c r="G222" i="37"/>
  <c r="H222" i="37"/>
  <c r="G558" i="37"/>
  <c r="H558" i="37"/>
  <c r="D410" i="1"/>
  <c r="H40" i="37"/>
  <c r="G40" i="37"/>
  <c r="G161" i="37"/>
  <c r="H161" i="37"/>
  <c r="G303" i="37"/>
  <c r="H303" i="37"/>
  <c r="H1441" i="37"/>
  <c r="G1441" i="37"/>
  <c r="D290" i="37"/>
  <c r="H290" i="37" s="1"/>
  <c r="E410" i="1"/>
  <c r="D399" i="37" s="1"/>
  <c r="D342" i="37"/>
  <c r="E411" i="1"/>
  <c r="D400" i="37" s="1"/>
  <c r="G1088" i="37"/>
  <c r="H1088" i="37"/>
  <c r="H1504" i="37"/>
  <c r="G1504" i="37"/>
  <c r="D149" i="37"/>
  <c r="K40" i="42"/>
  <c r="E292" i="1"/>
  <c r="E293" i="1" s="1"/>
  <c r="D283" i="37" s="1"/>
  <c r="G584" i="37"/>
  <c r="H584" i="37"/>
  <c r="G3" i="37"/>
  <c r="H3" i="37"/>
  <c r="C1139" i="37"/>
  <c r="D173" i="27"/>
  <c r="F174" i="27"/>
  <c r="J45" i="42"/>
  <c r="D1424" i="37"/>
  <c r="K52" i="42"/>
  <c r="D1039" i="37"/>
  <c r="K44" i="42"/>
  <c r="C2" i="37"/>
  <c r="F12" i="1"/>
  <c r="D415" i="1"/>
  <c r="J39" i="42"/>
  <c r="G343" i="37"/>
  <c r="H343" i="37"/>
  <c r="G258" i="37"/>
  <c r="H258" i="37"/>
  <c r="H46" i="37"/>
  <c r="G46" i="37"/>
  <c r="G1152" i="37"/>
  <c r="H1152" i="37"/>
  <c r="G1457" i="37"/>
  <c r="H1457" i="37"/>
  <c r="G634" i="37"/>
  <c r="H634" i="37"/>
  <c r="G247" i="37"/>
  <c r="H247" i="37"/>
  <c r="C411" i="37"/>
  <c r="F423" i="1"/>
  <c r="D638" i="1"/>
  <c r="D411" i="37"/>
  <c r="E638" i="1"/>
  <c r="D626" i="37" s="1"/>
  <c r="G1200" i="37"/>
  <c r="H1200" i="37"/>
  <c r="G291" i="37"/>
  <c r="H291" i="37"/>
  <c r="D12" i="27"/>
  <c r="G475" i="37"/>
  <c r="H475" i="37"/>
  <c r="G520" i="37"/>
  <c r="H520" i="37"/>
  <c r="G1425" i="37"/>
  <c r="H1425" i="37"/>
  <c r="G355" i="37"/>
  <c r="H355" i="37"/>
  <c r="H1423" i="37" l="1"/>
  <c r="C4" i="30"/>
  <c r="L37" i="37" s="1"/>
  <c r="G978" i="37"/>
  <c r="G290" i="37"/>
  <c r="G411" i="37"/>
  <c r="H411" i="37"/>
  <c r="C400" i="37"/>
  <c r="F411" i="1"/>
  <c r="L4" i="37"/>
  <c r="K3" i="3"/>
  <c r="K4" i="37"/>
  <c r="G1423" i="37"/>
  <c r="E4" i="36" s="1"/>
  <c r="L35" i="37" s="1"/>
  <c r="G298" i="3"/>
  <c r="E298" i="3" s="1"/>
  <c r="C404" i="37"/>
  <c r="F415" i="1"/>
  <c r="D642" i="1"/>
  <c r="C1138" i="37"/>
  <c r="F173" i="27"/>
  <c r="G519" i="37"/>
  <c r="H519" i="37"/>
  <c r="G289" i="3"/>
  <c r="E289" i="3" s="1"/>
  <c r="H1424" i="37"/>
  <c r="G296" i="3"/>
  <c r="E296" i="3" s="1"/>
  <c r="B296" i="3" s="1"/>
  <c r="G1424" i="37"/>
  <c r="D4" i="33" s="1"/>
  <c r="L36" i="37" s="1"/>
  <c r="D977" i="37"/>
  <c r="H262" i="3"/>
  <c r="G342" i="37"/>
  <c r="H342" i="37"/>
  <c r="G1039" i="37"/>
  <c r="H1039" i="37"/>
  <c r="C282" i="37"/>
  <c r="D294" i="1"/>
  <c r="F292" i="1"/>
  <c r="D416" i="1"/>
  <c r="D417" i="1" s="1"/>
  <c r="C977" i="37"/>
  <c r="F12" i="27"/>
  <c r="G262" i="3"/>
  <c r="G266" i="3"/>
  <c r="E266" i="3" s="1"/>
  <c r="B266" i="3" s="1"/>
  <c r="C283" i="37"/>
  <c r="F293" i="1"/>
  <c r="D282" i="37"/>
  <c r="E416" i="1"/>
  <c r="E294" i="1"/>
  <c r="D284" i="37" s="1"/>
  <c r="K6" i="37"/>
  <c r="N3" i="3"/>
  <c r="H2" i="37"/>
  <c r="G2" i="37"/>
  <c r="C627" i="37"/>
  <c r="F639" i="1"/>
  <c r="C626" i="37"/>
  <c r="F638" i="1"/>
  <c r="G1139" i="37"/>
  <c r="H1139" i="37"/>
  <c r="C399" i="37"/>
  <c r="F410" i="1"/>
  <c r="D404" i="37"/>
  <c r="E642" i="1"/>
  <c r="H1199" i="37"/>
  <c r="G1199" i="37"/>
  <c r="G149" i="37"/>
  <c r="H149" i="37"/>
  <c r="E262" i="3" l="1"/>
  <c r="B262" i="3" s="1"/>
  <c r="C406" i="37"/>
  <c r="D630" i="37"/>
  <c r="C284" i="37"/>
  <c r="F294" i="1"/>
  <c r="B289" i="3"/>
  <c r="E288" i="3"/>
  <c r="E33" i="42" s="1"/>
  <c r="G1138" i="37"/>
  <c r="H1138" i="37"/>
  <c r="G404" i="37"/>
  <c r="H404" i="37"/>
  <c r="G400" i="37"/>
  <c r="H400" i="37"/>
  <c r="G627" i="37"/>
  <c r="H627" i="37"/>
  <c r="D405" i="37"/>
  <c r="E643" i="1"/>
  <c r="E644" i="1" s="1"/>
  <c r="E418" i="1"/>
  <c r="D407" i="37" s="1"/>
  <c r="E417" i="1"/>
  <c r="D406" i="37" s="1"/>
  <c r="G399" i="37"/>
  <c r="H399" i="37"/>
  <c r="G626" i="37"/>
  <c r="H626" i="37"/>
  <c r="G283" i="37"/>
  <c r="H283" i="37"/>
  <c r="G977" i="37"/>
  <c r="B27" i="42"/>
  <c r="H977" i="37"/>
  <c r="G282" i="37"/>
  <c r="H282" i="37"/>
  <c r="C630" i="37"/>
  <c r="F642" i="1"/>
  <c r="E297" i="3"/>
  <c r="E29" i="42" s="1"/>
  <c r="B298" i="3"/>
  <c r="C405" i="37"/>
  <c r="D418" i="1"/>
  <c r="D643" i="1"/>
  <c r="F416" i="1"/>
  <c r="G294" i="3"/>
  <c r="E294" i="3" s="1"/>
  <c r="B294" i="3" s="1"/>
  <c r="G293" i="3"/>
  <c r="E293" i="3" s="1"/>
  <c r="G267" i="3" l="1"/>
  <c r="E267" i="3" s="1"/>
  <c r="B267" i="3" s="1"/>
  <c r="E4" i="27"/>
  <c r="L34" i="37" s="1"/>
  <c r="F417" i="1"/>
  <c r="D632" i="37"/>
  <c r="G630" i="37"/>
  <c r="H630" i="37"/>
  <c r="C631" i="37"/>
  <c r="D645" i="1"/>
  <c r="F643" i="1"/>
  <c r="E292" i="3"/>
  <c r="E31" i="42" s="1"/>
  <c r="B293" i="3"/>
  <c r="C407" i="37"/>
  <c r="F418" i="1"/>
  <c r="D644" i="1"/>
  <c r="G405" i="37"/>
  <c r="H405" i="37"/>
  <c r="D631" i="37"/>
  <c r="E645" i="1"/>
  <c r="E648" i="1" s="1"/>
  <c r="K3" i="37"/>
  <c r="L3" i="37"/>
  <c r="M3" i="3"/>
  <c r="G284" i="37"/>
  <c r="H284" i="37"/>
  <c r="G406" i="37"/>
  <c r="H406" i="37"/>
  <c r="E261" i="3" l="1"/>
  <c r="E27" i="42" s="1"/>
  <c r="C632" i="37"/>
  <c r="D648" i="1"/>
  <c r="Q19" i="3" s="1"/>
  <c r="F644" i="1"/>
  <c r="D633" i="37"/>
  <c r="E649" i="1"/>
  <c r="G631" i="37"/>
  <c r="H631" i="37"/>
  <c r="D636" i="37"/>
  <c r="K41" i="42"/>
  <c r="G407" i="37"/>
  <c r="H407" i="37"/>
  <c r="C633" i="37"/>
  <c r="D649" i="1"/>
  <c r="F645" i="1"/>
  <c r="D637" i="37" l="1"/>
  <c r="K42" i="42"/>
  <c r="C637" i="37"/>
  <c r="F649" i="1"/>
  <c r="J42" i="42"/>
  <c r="C636" i="37"/>
  <c r="F648" i="1"/>
  <c r="J41" i="42"/>
  <c r="G633" i="37"/>
  <c r="H633" i="37"/>
  <c r="G632" i="37"/>
  <c r="H632" i="37"/>
  <c r="G157" i="3" l="1"/>
  <c r="E157" i="3" s="1"/>
  <c r="B157" i="3" s="1"/>
  <c r="B25" i="42"/>
  <c r="L2" i="37" s="1"/>
  <c r="G637" i="37"/>
  <c r="H637" i="37"/>
  <c r="G636" i="37"/>
  <c r="H636" i="37"/>
  <c r="J3" i="3" l="1"/>
  <c r="H6" i="3" s="1"/>
  <c r="E6" i="3" s="1"/>
  <c r="K29" i="37"/>
  <c r="K2" i="37"/>
  <c r="L28" i="37"/>
  <c r="G8" i="3" s="1"/>
  <c r="E8" i="3" s="1"/>
  <c r="B8" i="3" s="1"/>
  <c r="H158" i="3"/>
  <c r="G158" i="3" s="1"/>
  <c r="E158" i="3" s="1"/>
  <c r="E4" i="1"/>
  <c r="L33" i="37" s="1"/>
  <c r="L29" i="37"/>
  <c r="K13" i="3"/>
  <c r="G21" i="3"/>
  <c r="G19" i="3"/>
  <c r="M259" i="3"/>
  <c r="K28" i="37"/>
  <c r="J6" i="42"/>
  <c r="J12" i="3" l="1"/>
  <c r="I15" i="3"/>
  <c r="H22" i="3"/>
  <c r="J17" i="3"/>
  <c r="I13" i="3"/>
  <c r="J10" i="3"/>
  <c r="G20" i="3"/>
  <c r="J13" i="3"/>
  <c r="K12" i="3"/>
  <c r="I11" i="3"/>
  <c r="M20" i="3"/>
  <c r="L20" i="3"/>
  <c r="J9" i="3"/>
  <c r="K9" i="3"/>
  <c r="H19" i="3"/>
  <c r="E19" i="3" s="1"/>
  <c r="J16" i="3"/>
  <c r="J21" i="3"/>
  <c r="K15" i="3"/>
  <c r="I17" i="3"/>
  <c r="I10" i="3"/>
  <c r="M19" i="3"/>
  <c r="L259" i="3"/>
  <c r="F259" i="3" s="1"/>
  <c r="G22" i="3"/>
  <c r="H20" i="3"/>
  <c r="K17" i="3"/>
  <c r="K10" i="3"/>
  <c r="J14" i="3"/>
  <c r="I9" i="3"/>
  <c r="H21" i="3"/>
  <c r="K14" i="3"/>
  <c r="I21" i="3"/>
  <c r="L19" i="3"/>
  <c r="J15" i="3"/>
  <c r="J11" i="3"/>
  <c r="K16" i="3"/>
  <c r="K11" i="3"/>
  <c r="I16" i="3"/>
  <c r="I12" i="3"/>
  <c r="E22" i="3"/>
  <c r="B22" i="3" s="1"/>
  <c r="B6" i="3"/>
  <c r="B158" i="3"/>
  <c r="E23" i="3"/>
  <c r="E25" i="42" s="1"/>
  <c r="E20" i="3" l="1"/>
  <c r="E13" i="3"/>
  <c r="B13" i="3" s="1"/>
  <c r="F20" i="3"/>
  <c r="B20" i="3" s="1"/>
  <c r="E12" i="3"/>
  <c r="B12" i="3" s="1"/>
  <c r="E9" i="3"/>
  <c r="B9" i="3" s="1"/>
  <c r="E10" i="3"/>
  <c r="B10" i="3" s="1"/>
  <c r="E17" i="3"/>
  <c r="B17" i="3" s="1"/>
  <c r="E15" i="3"/>
  <c r="B15" i="3" s="1"/>
  <c r="F19" i="3"/>
  <c r="E21" i="3"/>
  <c r="B21" i="3" s="1"/>
  <c r="E16" i="3"/>
  <c r="B16" i="3" s="1"/>
  <c r="E14" i="3"/>
  <c r="B14" i="3" s="1"/>
  <c r="E11" i="3"/>
  <c r="B11" i="3" s="1"/>
  <c r="B259" i="3"/>
  <c r="F23" i="3"/>
  <c r="F18" i="3" l="1"/>
  <c r="B19" i="3"/>
  <c r="E18" i="3"/>
  <c r="E4" i="3"/>
  <c r="F3" i="3"/>
  <c r="E3" i="3" l="1"/>
  <c r="K30" i="37" s="1"/>
  <c r="H35" i="42" l="1"/>
  <c r="L30" i="37"/>
</calcChain>
</file>

<file path=xl/comments1.xml><?xml version="1.0" encoding="utf-8"?>
<comments xmlns="http://schemas.openxmlformats.org/spreadsheetml/2006/main">
  <authors>
    <author>Željko Strunjak</author>
  </authors>
  <commentList>
    <comment ref="A6" authorId="0" shapeId="0">
      <text>
        <r>
          <rPr>
            <b/>
            <sz val="8"/>
            <color indexed="81"/>
            <rFont val="Tahoma"/>
            <family val="2"/>
            <charset val="238"/>
          </rPr>
          <t>Naputak:</t>
        </r>
        <r>
          <rPr>
            <sz val="8"/>
            <color indexed="81"/>
            <rFont val="Tahoma"/>
            <family val="2"/>
            <charset val="238"/>
          </rPr>
          <t xml:space="preserve">
Od 1. siječnja 2005. RKP (broj u Registru korisnika proračuna) je neophodan podatak i obavezan unos u obrazac. On je osnovni identifikator za prepoznavanje obveznika. Broj RKP-a upisujete kao brojevnu vrijednost, bez vodeće nule, samo se na prikazu pokazuje na 5 mjesta (s vodećim nulama).</t>
        </r>
      </text>
    </comment>
    <comment ref="A25" authorId="0" shapeId="0">
      <text>
        <r>
          <rPr>
            <b/>
            <sz val="8"/>
            <color indexed="81"/>
            <rFont val="Tahoma"/>
            <family val="2"/>
            <charset val="238"/>
          </rPr>
          <t>Naputak:</t>
        </r>
        <r>
          <rPr>
            <sz val="8"/>
            <color indexed="81"/>
            <rFont val="Tahoma"/>
            <family val="2"/>
            <charset val="238"/>
          </rPr>
          <t xml:space="preserve">
Popunjavanjem neke AOP oznake u obrascu, obrazac dobija oznaku da je popunjen, specifičnost je kod obrasca P-VRIO gdje u odabranom razdoblju kod nekih obveznika nema promjena u vrijednosti imovine i obveza, u tom slučaju obrazac se ostavlja prazan, ali se ručno stavlja oznaka "DA". Ako neka kontrola na razini obrasca nije zadovoljena, u koloni kontrola pojavit će se broj nezadovoljenih kontrola. Ako su sve kontrole ispravne, u koloni Kontroliran pisat će DA</t>
        </r>
      </text>
    </comment>
    <comment ref="G27" authorId="0" shapeId="0">
      <text>
        <r>
          <rPr>
            <b/>
            <sz val="8"/>
            <color indexed="81"/>
            <rFont val="Tahoma"/>
            <charset val="238"/>
          </rPr>
          <t>Naputak:</t>
        </r>
        <r>
          <rPr>
            <sz val="8"/>
            <color indexed="81"/>
            <rFont val="Tahoma"/>
            <charset val="238"/>
          </rPr>
          <t xml:space="preserve">
Broj telefona obavezno unosite s pozivnim brojem bez bilo kakvih posebnih znakova i razmaka, npr. u formatu: 01/6128-372 ili može i na način: 016128372. </t>
        </r>
      </text>
    </comment>
    <comment ref="B31" authorId="0" shapeId="0">
      <text>
        <r>
          <rPr>
            <b/>
            <sz val="8"/>
            <color indexed="81"/>
            <rFont val="Tahoma"/>
            <family val="2"/>
            <charset val="238"/>
          </rPr>
          <t>Uputa:</t>
        </r>
        <r>
          <rPr>
            <sz val="8"/>
            <color indexed="81"/>
            <rFont val="Tahoma"/>
            <family val="2"/>
            <charset val="238"/>
          </rPr>
          <t xml:space="preserve">
Oznaka da li je obrazac popunjen ili ne generira se automatski upisom jedne jedine vrijednosti u bilo koji. Pri tome je obrazac P-VRIO specifičan, tj. može biti predan potpuno prazan ako nije bilo promjena u vrijednosti imovine i obveza, pa taj način nije primjenjiv. Kod obrasca P-VRIO potrebno je ručno označiti "DA" ako se predaje i taj obrazac. Ako obrazac nije prazan, a označeno je "NE" kontrola javlja pogrešku, treba označiti "DA" ili izbrisati sve upisane iznose ako se za odabrano razdoblje ovaj obrazac ne predaje.</t>
        </r>
      </text>
    </comment>
  </commentList>
</comments>
</file>

<file path=xl/comments2.xml><?xml version="1.0" encoding="utf-8"?>
<comments xmlns="http://schemas.openxmlformats.org/spreadsheetml/2006/main">
  <authors>
    <author>Željko Strunjak</author>
  </authors>
  <commentList>
    <comment ref="A12" authorId="0" shapeId="0">
      <text>
        <r>
          <rPr>
            <b/>
            <sz val="8"/>
            <color indexed="81"/>
            <rFont val="Tahoma"/>
            <charset val="238"/>
          </rPr>
          <t>Naputak:</t>
        </r>
        <r>
          <rPr>
            <sz val="8"/>
            <color indexed="81"/>
            <rFont val="Tahoma"/>
            <charset val="238"/>
          </rPr>
          <t xml:space="preserve">
U 2015. godini, za prvi kvartal, prenosi se AOP 036 iz prethodnog izvještaja  s obzirom da se izvještaj mijenjao, ali za sva ostala razdoblja upisuje se podataka po novom obrascu gdje se radi o AOP-u 038 jer se radi o istoj stavci računskog plana, samo obrazac za 2015. ima više pozicija.</t>
        </r>
      </text>
    </comment>
  </commentList>
</comments>
</file>

<file path=xl/sharedStrings.xml><?xml version="1.0" encoding="utf-8"?>
<sst xmlns="http://schemas.openxmlformats.org/spreadsheetml/2006/main" count="4758" uniqueCount="4302">
  <si>
    <r>
      <t xml:space="preserve">Razina </t>
    </r>
    <r>
      <rPr>
        <b/>
        <sz val="8"/>
        <rFont val="Arial"/>
        <family val="2"/>
        <charset val="238"/>
      </rPr>
      <t>12 ne smije imati popunjene AOP oznake:</t>
    </r>
    <r>
      <rPr>
        <sz val="8"/>
        <rFont val="Arial"/>
        <family val="2"/>
        <charset val="238"/>
      </rPr>
      <t xml:space="preserve"> 560, 563, 567 do 569, 579, 582, 586 do 588, 616 do 618, 621, 624, 699, 701, 703, 705. Ako je na bilo kojoj od ovih AOP oznaka upisan iznos, a obrazac je razine 12 obrazac je neispravan.</t>
    </r>
  </si>
  <si>
    <r>
      <t xml:space="preserve">Razina </t>
    </r>
    <r>
      <rPr>
        <b/>
        <sz val="8"/>
        <rFont val="Arial"/>
        <family val="2"/>
        <charset val="238"/>
      </rPr>
      <t>21 ne smije imati popunjene</t>
    </r>
    <r>
      <rPr>
        <sz val="8"/>
        <rFont val="Arial"/>
        <family val="2"/>
        <charset val="238"/>
      </rPr>
      <t xml:space="preserve"> AOP oznake: 489 do 491, 495, 496, 508, 511 do 514, 517, 520 do 524, 527, 537 do 539, 543, 544, 560, 563, 564 do 569, 579 i 582. Ako je na bilo kojoj od ovih AOP oznaka upisan iznos za razinu 21 obrazac je neispravan.</t>
    </r>
  </si>
  <si>
    <r>
      <t xml:space="preserve">Razina </t>
    </r>
    <r>
      <rPr>
        <b/>
        <sz val="8"/>
        <rFont val="Arial"/>
        <family val="2"/>
        <charset val="238"/>
      </rPr>
      <t>21 ne smije imati popunjene</t>
    </r>
    <r>
      <rPr>
        <sz val="8"/>
        <rFont val="Arial"/>
        <family val="2"/>
        <charset val="238"/>
      </rPr>
      <t xml:space="preserve"> AOP oznake: 584 do 588, 599 do 601, 605, 606, 616 do 618, 621, 624, 685, 699, 701, 703, 705. Ako je na bilo kojoj od ovih AOP oznaka upisan iznos za razinu 21, obrazac je neispravan.</t>
    </r>
  </si>
  <si>
    <r>
      <t xml:space="preserve">Razine </t>
    </r>
    <r>
      <rPr>
        <b/>
        <sz val="8"/>
        <rFont val="Arial"/>
        <family val="2"/>
        <charset val="238"/>
      </rPr>
      <t>22 ne smiju imati popunjene AOP oznake:</t>
    </r>
    <r>
      <rPr>
        <sz val="8"/>
        <rFont val="Arial"/>
        <family val="2"/>
        <charset val="238"/>
      </rPr>
      <t xml:space="preserve"> 012 do 017, 021, 025, 027, 032 do 034, 040 do 044, 131 do 135, 138, 172, 200, 247 do 252. Ako je na bilo kojoj od ovih AOP oznaka upisan iznos, a obrazac je razine 22 obrazac je neispravan.</t>
    </r>
  </si>
  <si>
    <r>
      <t xml:space="preserve">Razine </t>
    </r>
    <r>
      <rPr>
        <b/>
        <sz val="8"/>
        <rFont val="Arial"/>
        <family val="2"/>
        <charset val="238"/>
      </rPr>
      <t>22 ne smiju imati popunjene AOP oznake:</t>
    </r>
    <r>
      <rPr>
        <sz val="8"/>
        <rFont val="Arial"/>
        <family val="2"/>
        <charset val="238"/>
      </rPr>
      <t xml:space="preserve"> 340, 368, 392, 412 do 416, 419, 429 do 431, 435, 436, 450 do 452, 455 do 458, 461, 470, 473, 475 do 479. Ako je na bilo kojoj od ovih AOP oznaka upisan iznos, a obrazac je razine 22 obrazac je neispravan.</t>
    </r>
  </si>
  <si>
    <r>
      <t xml:space="preserve">Razine </t>
    </r>
    <r>
      <rPr>
        <b/>
        <sz val="8"/>
        <rFont val="Arial"/>
        <family val="2"/>
        <charset val="238"/>
      </rPr>
      <t>22 ne smiju imati popunjene AOP oznake:</t>
    </r>
    <r>
      <rPr>
        <sz val="8"/>
        <rFont val="Arial"/>
        <family val="2"/>
        <charset val="238"/>
      </rPr>
      <t xml:space="preserve"> 584 do 588, 599 do 601, 605, 606, 616 do 618, 621, 624, 685, 699, 701, 703, 705. Ako je na bilo kojoj od ovih AOP oznaka upisan iznos, a obrazac je razine 22 obrazac je neispravan.</t>
    </r>
  </si>
  <si>
    <r>
      <t xml:space="preserve">Razine </t>
    </r>
    <r>
      <rPr>
        <b/>
        <sz val="8"/>
        <rFont val="Arial"/>
        <family val="2"/>
        <charset val="238"/>
      </rPr>
      <t>22 ne smiju imati popunjene AOP oznake:</t>
    </r>
    <r>
      <rPr>
        <sz val="8"/>
        <rFont val="Arial"/>
        <family val="2"/>
        <charset val="238"/>
      </rPr>
      <t xml:space="preserve"> 489 do 491, 495, 496, 508, 511 do 514, 517, 520 do 524, 527, 537 do 539, 543, 544, 560, 563 do 569, 579, 582. Ako je na bilo kojoj od ovih AOP oznaka upisan iznos, a obrazac je razine 22 obrazac je neispravan.</t>
    </r>
  </si>
  <si>
    <t>Kontrolni broj obrasca</t>
  </si>
  <si>
    <t>Povrat zajmova danih ostalim inozemnim financijskim institucijama</t>
  </si>
  <si>
    <t>Povrat zajmova danih tuzemnim trgovačkim društvima izvan javnog sektora</t>
  </si>
  <si>
    <t>Povrat zajmova danih tuzemnim obrtnicima</t>
  </si>
  <si>
    <t>Povrat zajmova danih inozemnim trgovačkim društvima</t>
  </si>
  <si>
    <t>Povrat zajmova danih inozemnim obrtnicima</t>
  </si>
  <si>
    <t>Djelatnosti za njegu i održavanje tijela</t>
  </si>
  <si>
    <t>Ostale osobne uslužne djelatnosti, d. n.</t>
  </si>
  <si>
    <t>Djelatnosti privatnih kućanstava koja proizvode različitu robu za vlastite potrebe</t>
  </si>
  <si>
    <t>Djelatnosti izvanteritorijalnih organizacija i tijela</t>
  </si>
  <si>
    <t>Opis oznake razdjela</t>
  </si>
  <si>
    <r>
      <t>Novost</t>
    </r>
    <r>
      <rPr>
        <sz val="8"/>
        <rFont val="Arial"/>
        <family val="2"/>
        <charset val="238"/>
      </rPr>
      <t xml:space="preserve"> u odnosu na prijašnje obrasce je da se sve brojčane oznake (RKP, matični broj, broj pošte, razina, šifra djelatnosti, razdjel te šifra općine) unose kao brojevna vrijednost, bez vodećih nula, a nakon unosa, na Referentnoj stranici će se pokazati s vodećim nulama tamo gdje je to potrebno. Ovaj način uveden je kako bi istu Excel datoteku bilo moguće popunjavati i u Excel-u i u OpenOffice-u.</t>
    </r>
  </si>
  <si>
    <t>Porez na dobit (AOP 013 do 016 - 017)</t>
  </si>
  <si>
    <t>Povrat danih zajmova izvanproračunskim korisnicima županijskih, gradskih i općinskih proračuna po protestiranim jamstvima</t>
  </si>
  <si>
    <t>84223</t>
  </si>
  <si>
    <t>4.0.3.</t>
  </si>
  <si>
    <t>Ispravljena kontrola broj 23. Pogrešno je upozoravala na AOP 646, umjesto na 649.</t>
  </si>
  <si>
    <t>Trgovina na veliko metalima i metalnim rudama</t>
  </si>
  <si>
    <t>PRAVOBRANITELJ/ICA ZA RAVNOPRAVNOST SPOLOVA</t>
  </si>
  <si>
    <t>Tekuće pomoći iz županijskih proračuna</t>
  </si>
  <si>
    <t>Tekuće pomoći iz gradskih proračuna</t>
  </si>
  <si>
    <t>Tekuće pomoći iz općinskih proračuna</t>
  </si>
  <si>
    <t>Kapitalne pomoći iz županijskih proračuna</t>
  </si>
  <si>
    <t>Kapitalne pomoći iz gradskih proračuna</t>
  </si>
  <si>
    <t>Otplata glavnice primljenih zajmova od ostalih izvanproračunskih korisnika državnog proračuna</t>
  </si>
  <si>
    <t>Otplata glavnice primljenih kredita i zajmova od institucija i tijela EU</t>
  </si>
  <si>
    <t>Primljeni zajmovi od gradskih proračuna</t>
  </si>
  <si>
    <t>Primljeni zajmovi od općinskih proračuna</t>
  </si>
  <si>
    <t>Primljeni zajmovi od HZMO-a, HZZ-a i HZZO-a</t>
  </si>
  <si>
    <t>Komercijalni i blagajnički zapisi – tuzemni</t>
  </si>
  <si>
    <t>Komercijalni i blagajnički zapisi – inozemni</t>
  </si>
  <si>
    <t>Obveznice – tuzemne</t>
  </si>
  <si>
    <t>Obveznice – inozemne</t>
  </si>
  <si>
    <t>Opcije i drugi financijski derivati – tuzemni</t>
  </si>
  <si>
    <t>Primljeni zajmovi od HZMO-a, HZZ-a i HZZO-a - kratkoročni</t>
  </si>
  <si>
    <t>IZVJEŠTAJ O OBVEZAMA</t>
  </si>
  <si>
    <t>261,2646,2647, 2648,2655,2656</t>
  </si>
  <si>
    <t>Dani zajmovi kreditnim institucijama u javnom sektoru</t>
  </si>
  <si>
    <t>Dani zajmovi osiguravajućim društvima u javnom sektoru</t>
  </si>
  <si>
    <t>Dani zajmovi ostalim financijskim institucijama u javnom sektoru</t>
  </si>
  <si>
    <t>Dani zajmovi tuzemnim kreditnim institucijama izvan javnog sektora</t>
  </si>
  <si>
    <t>Dani zajmovi tuzemnim osiguravajućim društvima izvan javnog sektora</t>
  </si>
  <si>
    <t>Dani zajmovi ostalim tuzemnim financijskim institucijama izvan javnog sektora</t>
  </si>
  <si>
    <t>Ispravljen je opis vrste posla na samom radnom listu izvještaja o Obvezama (VP 159, a ne VP 160). Ispravljen je datum koji se prikazuje na izvještaju o obvezama, nije od 1. u mjesecu do kraja mjesece već od 1. siječnja do kraja razdoblja jer više mjesečnih obveza nema. Ova izmjena ne utječe na funkcionalnost obrasca, napravljena je samo iz razloga da ne zbunjuje korisnike, tj. da ne smatraju kako se radi o mjesečnom izvještaju obveze. Ako ste već izvještaj ispunili u verziji 4.2.0. nije potrebno prebacivati u novu verziju.</t>
  </si>
  <si>
    <t>Prihodi od kamata na dane zajmove kreditnim i ostalim financijskim institucijama izvan javnog sektora po protestiranim jamstvima</t>
  </si>
  <si>
    <t>6446</t>
  </si>
  <si>
    <t>Prihodi od kamata na dane zajmove trgovačkim društvima i obrtnicima izvan javnog sektora po protestiranim jamstvima</t>
  </si>
  <si>
    <t>6447</t>
  </si>
  <si>
    <t>Prihodi od kamata na dane zajmove drugim razinama vlasti po protestiranim jamstvima</t>
  </si>
  <si>
    <t>Proizvodnja margarina i sličnih jestivih masti</t>
  </si>
  <si>
    <t>Djelatnosti mljekara i proizvođača sira</t>
  </si>
  <si>
    <t>Proizvodnja mlinskih proizvoda</t>
  </si>
  <si>
    <t>Opcije i drugi financijski derivati - tuzemni</t>
  </si>
  <si>
    <t>Opcije i drugi financijski derivati - inozemni</t>
  </si>
  <si>
    <t>Ostali vrijednosni papiri - tuzemni</t>
  </si>
  <si>
    <t>Dani zajmovi ostalim izvanproračunskim korisnicima državnog proračuna</t>
  </si>
  <si>
    <t>Dani zajmovi izvanproračunskim korisnicima županijskih, gradskih i općinskih proračuna</t>
  </si>
  <si>
    <r>
      <t xml:space="preserve">Razina </t>
    </r>
    <r>
      <rPr>
        <b/>
        <sz val="8"/>
        <rFont val="Arial"/>
        <family val="2"/>
        <charset val="238"/>
      </rPr>
      <t>41 ne smije imati popunjene AOP oznake</t>
    </r>
    <r>
      <rPr>
        <sz val="8"/>
        <rFont val="Arial"/>
        <family val="2"/>
        <charset val="238"/>
      </rPr>
      <t>: 508, 511 do 514, 517, 520 do 524, 527, 537 do 539, 543, 544, 560, 563 do 569, 579, 582, 586 do 588. Ako je na bilo kojoj od ovih AOP oznaka upisan iznos za razinu 41 obrazac je neispravan</t>
    </r>
  </si>
  <si>
    <r>
      <t xml:space="preserve">Razina </t>
    </r>
    <r>
      <rPr>
        <b/>
        <sz val="8"/>
        <rFont val="Arial"/>
        <family val="2"/>
        <charset val="238"/>
      </rPr>
      <t>41 ne smije imati popunjene AOP oznake</t>
    </r>
    <r>
      <rPr>
        <sz val="8"/>
        <rFont val="Arial"/>
        <family val="2"/>
        <charset val="238"/>
      </rPr>
      <t>: 616 do 618, 621, 624, 642, 644, 699, 701, 703, 705. Ako je na bilo kojoj od ovih AOP oznaka upisan iznos za razinu 41 obrazac je neispravan.</t>
    </r>
  </si>
  <si>
    <r>
      <t xml:space="preserve">Razina </t>
    </r>
    <r>
      <rPr>
        <b/>
        <sz val="8"/>
        <rFont val="Arial"/>
        <family val="2"/>
        <charset val="238"/>
      </rPr>
      <t>42 ne smije imati popunjene AOP oznake</t>
    </r>
    <r>
      <rPr>
        <sz val="8"/>
        <rFont val="Arial"/>
        <family val="2"/>
        <charset val="238"/>
      </rPr>
      <t>: 003 do 034, 040 do 044,131 do 135, 138, 172, 222 do 227, 247 do 252, 340 i 392. Ako je na bilo kojoj od ovih AOP oznaka upisan iznos za razinu 42 obrazac je neispravan.</t>
    </r>
  </si>
  <si>
    <r>
      <t xml:space="preserve">Razina </t>
    </r>
    <r>
      <rPr>
        <b/>
        <sz val="8"/>
        <rFont val="Arial"/>
        <family val="2"/>
        <charset val="238"/>
      </rPr>
      <t>42 ne smije imati popunjene AOP oznake</t>
    </r>
    <r>
      <rPr>
        <sz val="8"/>
        <rFont val="Arial"/>
        <family val="2"/>
        <charset val="238"/>
      </rPr>
      <t>: 412 do 416, 419, 429 do 431, 435, 436, 450 do 452, 455 do 458, 461, 470, 473, 475 do 479, 508, 511 do 514. Ako je na bilo kojoj od ovih AOP oznaka upisan iznos za razinu 42 obrazac je neispravan.</t>
    </r>
  </si>
  <si>
    <t>Primljeni krediti i zajmovi od kreditnih i ostalih financijskih institucija izvan javnog sektora (AOP 486 do 491)</t>
  </si>
  <si>
    <t>Kamate za primljene zajmove od inozemnih trgovačkih društava</t>
  </si>
  <si>
    <t>Kamate za primljene zajmove od državnog proračuna</t>
  </si>
  <si>
    <t>4.1.0.</t>
  </si>
  <si>
    <t>Kamate za odobrene, a nerealizirane kredite i zajmove</t>
  </si>
  <si>
    <t>Kamate za primljene zajmove od trgovačkih društava u javnom sektoru</t>
  </si>
  <si>
    <t>Kamate za primljene zajmove od trgovačkih društava i obrtnika izvan javnog sektora</t>
  </si>
  <si>
    <t>Negativne tečajne razlike i razlike zbog primjene valutne klauzule</t>
  </si>
  <si>
    <t>DRŽAVNO IZBORNO POVJERENSTVO REPUBLIKE HRVATSKE</t>
  </si>
  <si>
    <t>POVJERENSTVO ZA ODLUČIVANJE O SUKOBU INTERESA</t>
  </si>
  <si>
    <t>Ugrađene su sve kontrole za sve obrasce. Omogućen je unos za sva razdoblja u 2015. godini. Dodan je opis novosti i promjena kod predaje u Upute. Ažuriran je popis razdjela za 2015. godinu.</t>
  </si>
  <si>
    <t>Omogućen unos mjesečnih obveza za veljaču. Ostale vrste obrazaca još nemaju kontrole.</t>
  </si>
  <si>
    <t>Pomoći proračunskim korisnicima drugih proračuna (AOP232+233)</t>
  </si>
  <si>
    <t>3661</t>
  </si>
  <si>
    <t>Tekuće pomoći proračunskim korisnicima drugih proračuna</t>
  </si>
  <si>
    <t>3662</t>
  </si>
  <si>
    <t>Kapitalne pomoći proračunskim korisnicima drugih proračuna</t>
  </si>
  <si>
    <t>367</t>
  </si>
  <si>
    <t>Prihodi od kamata na dane zajmove kreditnim i ostalim financijskim institucijama u javnom sektoru  po protestiranim jamstvima</t>
  </si>
  <si>
    <t>6444</t>
  </si>
  <si>
    <t>Trgovina na veliko živom stokom</t>
  </si>
  <si>
    <t>Račun iz rač. plana</t>
  </si>
  <si>
    <t>ZAVOD ZA SIGURNOST INFORMACIJSKIH SUSTAVA</t>
  </si>
  <si>
    <t>MINISTARSTVO TURIZMA</t>
  </si>
  <si>
    <t>Trgovina na veliko tekstilom</t>
  </si>
  <si>
    <t>Popravljena je kontrola broj 63 koja govori da planirano za razdoblje ne može biti veće od planiranoga za godinu. Iznimno, ovakvo stanje dopušteno je kod sumarnih AOP oznaka u kojima se neka vrijednost oduzima (primjerice AOP oznaka 222 ili 223) jer se računaju automatski.</t>
  </si>
  <si>
    <t>Proizvodnja ostalih nedestiliranih fermentiranih pića</t>
  </si>
  <si>
    <t>Galovac</t>
  </si>
  <si>
    <t>Okrug</t>
  </si>
  <si>
    <t>Varaždin</t>
  </si>
  <si>
    <t>Garčin</t>
  </si>
  <si>
    <t>Okučani</t>
  </si>
  <si>
    <t>Obveze za zajmove od tuzemnih osiguravajućih društava izvan javnog sektora</t>
  </si>
  <si>
    <t>Proizvodnja električne opreme za rasvjetu</t>
  </si>
  <si>
    <t>Proizvodnja električnih aparata za kućanstvo</t>
  </si>
  <si>
    <t>Proizvodnja neelektričnih aparata za kućanstvo</t>
  </si>
  <si>
    <t>Proizvodnja ostale električne opreme</t>
  </si>
  <si>
    <t>Trgovina na malo tekstilom u specijaliziranim prodavaonicama</t>
  </si>
  <si>
    <t>Trgovina na malo željeznom robom, bojama i staklom u specijaliziranim prodavaonicama</t>
  </si>
  <si>
    <t>Trgovina na malo sagovima i prostiračima za pod, zidnim i podnim oblogama u specijaliziranim prodavaonicama</t>
  </si>
  <si>
    <t>Naknade za prijevoz, za rad na terenu i odvojeni život</t>
  </si>
  <si>
    <t>Ako je iznos na AOP-u 490 veći od nule, a iznos na AOP-u 863 (primljeni zajmovi od inozemnih osiguravajućih društava - dugoročni) je jednak nuli, provjerite AOP 863. Ako je njegov iznos stvarno toliki, zanemarite ovu kontrolu.</t>
  </si>
  <si>
    <r>
      <t xml:space="preserve">Obveznici razine </t>
    </r>
    <r>
      <rPr>
        <b/>
        <sz val="8"/>
        <rFont val="Arial"/>
        <charset val="238"/>
      </rPr>
      <t>12 ne mogu imati popunjene AOP oznake:</t>
    </r>
    <r>
      <rPr>
        <sz val="8"/>
        <rFont val="Arial"/>
        <charset val="238"/>
      </rPr>
      <t xml:space="preserve"> 003 do 010. Iznimka od tog pravila je obveznik s RKP-om </t>
    </r>
    <r>
      <rPr>
        <b/>
        <sz val="8"/>
        <rFont val="Arial"/>
        <family val="2"/>
        <charset val="238"/>
      </rPr>
      <t>47123</t>
    </r>
    <r>
      <rPr>
        <sz val="8"/>
        <rFont val="Arial"/>
        <charset val="238"/>
      </rPr>
      <t>. Ako ova kontrola javlja pogrešku znači da je za obrazac razine 11 unesen iznos na neku od ovih pozicija.</t>
    </r>
  </si>
  <si>
    <r>
      <t xml:space="preserve">Razina </t>
    </r>
    <r>
      <rPr>
        <b/>
        <sz val="8"/>
        <rFont val="Arial"/>
        <family val="2"/>
        <charset val="238"/>
      </rPr>
      <t>11 ne smije imati popunjene AOP oznake:</t>
    </r>
    <r>
      <rPr>
        <sz val="8"/>
        <rFont val="Arial"/>
        <family val="2"/>
        <charset val="238"/>
      </rPr>
      <t xml:space="preserve"> 414 do 416, 429 do 431, 435, 436, 451, 452, 455 do 458, 461, 470, 473, 475 do 479, 490 i 491. Ako je na bilo kojoj od ovih AOP oznaka upisan iznos, a obrazac je razine 11, kontrola javlja grešku i obrazac je neispravan.</t>
    </r>
  </si>
  <si>
    <r>
      <t xml:space="preserve">Razina </t>
    </r>
    <r>
      <rPr>
        <b/>
        <sz val="8"/>
        <rFont val="Arial"/>
        <family val="2"/>
        <charset val="238"/>
      </rPr>
      <t>11 ne smije imati popunjene AOP oznake:</t>
    </r>
    <r>
      <rPr>
        <sz val="8"/>
        <rFont val="Arial"/>
        <family val="2"/>
        <charset val="238"/>
      </rPr>
      <t xml:space="preserve"> 496, 508, 511, 517, 520 do 524, 537 do 539, 543, 544, 560, 563, 568 I 569. Ako je na bilo kojoj od ovih AOP oznaka upisan iznos, a obrazac je razine 11, kontrola javlja grešku i obrazac je neispravan.</t>
    </r>
  </si>
  <si>
    <r>
      <t xml:space="preserve">Razina </t>
    </r>
    <r>
      <rPr>
        <b/>
        <sz val="8"/>
        <rFont val="Arial"/>
        <family val="2"/>
        <charset val="238"/>
      </rPr>
      <t>11 ne smije imati popunjene AOP oznake:</t>
    </r>
    <r>
      <rPr>
        <sz val="8"/>
        <rFont val="Arial"/>
        <family val="2"/>
        <charset val="238"/>
      </rPr>
      <t xml:space="preserve"> 582, 586 do 588, 600, 601, 606, 616, 618, 621, 624, 685, 676, 699, 703, 705. Ako je na bilo kojoj od ovih AOP oznaka upisan iznos, a obrazac je razine 11, kontrola javlja grešku i obrazac je neispravan.</t>
    </r>
  </si>
  <si>
    <t>AOP 542 mora biti jednak zbroju AOP-a: 904 do 906 u oba stupca podataka. Dopušteno je odstupanje od 1kn zbog zaokruživanja.</t>
  </si>
  <si>
    <t>Trgovina na malo novinama, papirnatom robom i pisaćim priborom u specijaliziranim prodavaonicama</t>
  </si>
  <si>
    <t>Sveti Križ Začretje</t>
  </si>
  <si>
    <t>Donji Andrijevci</t>
  </si>
  <si>
    <t>Maruševec</t>
  </si>
  <si>
    <t>Sveti Lovreč</t>
  </si>
  <si>
    <t>Donji Kraljevec</t>
  </si>
  <si>
    <t>Matulji</t>
  </si>
  <si>
    <t>Sveti Martin na Muri</t>
  </si>
  <si>
    <t>Donji Kukuruzari</t>
  </si>
  <si>
    <t>Medulin</t>
  </si>
  <si>
    <t>Sveti Petar Orehovec</t>
  </si>
  <si>
    <t>Donji Lapac</t>
  </si>
  <si>
    <t>Metković</t>
  </si>
  <si>
    <t>Sveti Petar u Šumi</t>
  </si>
  <si>
    <t>Omogućen je unos samo obrasca Obveze (mjesečne) za razdoblja siječanj i veljaču 2011. Ostali obrasci će se mijenjati i čekaju se izmjene. Zbog toga je Obveze dobio novu šifru vrste posla.</t>
  </si>
  <si>
    <t>Proizvedena dugotrajna imovina</t>
  </si>
  <si>
    <t>Sitni inventar</t>
  </si>
  <si>
    <t>Proizvedena kratkotrajna imovina</t>
  </si>
  <si>
    <t>Promjene u vrijednosti (revalorizacija) financijske imovine (AOP 011 do 017)</t>
  </si>
  <si>
    <t>AOP 546 mora biti jednak zbroju AOP-a: 907+908 u oba stupca podataka. Dopušteno je odstupanje od 1kn zbog zaokruživanja.</t>
  </si>
  <si>
    <t>Obvezni i preventivni zdravstveni pregledi zaposlenika</t>
  </si>
  <si>
    <t>32377</t>
  </si>
  <si>
    <r>
      <t xml:space="preserve">Ukinuti su mjesečni obrasci Obveze za sve vrste obveznika. Izmjijenjen je opis AOP oznake 639 u PR-RAS-u te AOP 001 u obrascu Obveze. Obrazac obveze predaje se za cijelo razdoblje, od početka godine do datuma izvještavanja, ne samo za kvartal (tj. obveze na dan 30.06 predaju se za razdoblje 1.1. do 30.06. ne više za razdoblje 1.4. do 30.06.). Izmijenjena je kontrola 153. Dorađena je kontrola broj 16. Promijenjena je obveznost po razdobljima i razinama u odnosu na prethodnu godinu. </t>
    </r>
    <r>
      <rPr>
        <sz val="10"/>
        <color indexed="12"/>
        <rFont val="Arial"/>
        <family val="2"/>
        <charset val="238"/>
      </rPr>
      <t>U kontrole 148 do 156 dopuštene su iznimke na neke AOP oznake te za neke korisnike.</t>
    </r>
  </si>
  <si>
    <t>Otplata glavnice primljenih zajmova od inozemnih vlada izvan EU – dugoročnih</t>
  </si>
  <si>
    <t>Otplata glavnice primljenih kredita od kreditnih institucija u javnom sektoru – kratkoročnih</t>
  </si>
  <si>
    <t>Otplata glavnice primljenih kredita od kreditnih institucija u javnom sektoru – dugoročnih</t>
  </si>
  <si>
    <t>MINISTARSTVO POLJOPRIVREDE</t>
  </si>
  <si>
    <t>MINISTARSTVO REGIONALNOGA RAZVOJA I FONDOVA EUROPSKE UNIJE</t>
  </si>
  <si>
    <t>Bogdanovci</t>
  </si>
  <si>
    <t>Križ</t>
  </si>
  <si>
    <t>Seget</t>
  </si>
  <si>
    <t>Bol</t>
  </si>
  <si>
    <t>Križevci</t>
  </si>
  <si>
    <t>Selca</t>
  </si>
  <si>
    <t>Borovo</t>
  </si>
  <si>
    <t>AOP 952 je samo dio AOP-a 605 i mora biti manji ili jednak njemu u oba stupca podataka</t>
  </si>
  <si>
    <t>AOP 608 mora biti jednak zbroju AOP-a: 953+954 u oba stupca podataka. Dopušteno je odstupanje od 1kn zbog zaokruživanja.</t>
  </si>
  <si>
    <t>AOP 609 mora biti jednak zbroju AOP-a: 955+956 u oba stupca podataka. Dopušteno je odstupanje od 1kn zbog zaokruživanja.</t>
  </si>
  <si>
    <t>AOP 610 mora biti jednak zbroju AOP-a: 957+958 u oba stupca podataka. Dopušteno je odstupanje od 1kn zbog zaokruživanja.</t>
  </si>
  <si>
    <t>AOP 611 mora biti jednak zbroju AOP-a: 959+960 u oba stupca podataka. Dopušteno je odstupanje od 1kn zbog zaokruživanja.</t>
  </si>
  <si>
    <t>AOP 612 mora biti jednak zbroju AOP-a: 961+962 u oba stupca podataka. Dopušteno je odstupanje od 1kn zbog zaokruživanja.</t>
  </si>
  <si>
    <t>AOP 613 mora biti jednak zbroju AOP-a: 963+964 u oba stupca podataka. Dopušteno je odstupanje od 1kn zbog zaokruživanja.</t>
  </si>
  <si>
    <t>AOP 614 mora biti jednak zbroju AOP-a: 965+966 u oba stupca podataka. Dopušteno je odstupanje od 1kn zbog zaokruživanja.</t>
  </si>
  <si>
    <t>Ako je iznos na AOP-u 530 veći od nule, a suma iznosa na AOP-ima 888 i 889 je jednaka nuli, provjerite AOP-e 888 i 889. Ako je njihov iznos stvarno toliki, zanemarite ovu kontrolu.</t>
  </si>
  <si>
    <t>Ako je iznos na AOP-u 531 veći od nule, a suma iznosa na AOP-ima 890 i 891 je jednaka nuli, provjerite AOP-e 890 i 891. Ako je njihov iznos stvarno toliki, zanemarite ovu kontrolu.</t>
  </si>
  <si>
    <t>Ako je iznos na AOP-u 534 veći od nule, a suma iznosa na AOP-ima 895 i 896 je jednaka nuli, provjerite AOP-e 895 i 896. Ako je njihov iznos stvarno toliki, zanemarite ovu kontrolu.</t>
  </si>
  <si>
    <t>Ako je iznos na AOP-u 535 veći od nule, a suma iznosa na AOP-ima 897 i 898 je jednaka nuli, provjerite AOP-e 897 i 898. Ako je njihov iznos stvarno toliki, zanemarite ovu kontrolu.</t>
  </si>
  <si>
    <t>Ako je iznos na AOP-u 536 veći od nule, a suma iznosa na AOP-ima 899 i 900 je jednaka nuli, provjerite AOP-e 899 i 900. Ako je njihov iznos stvarno toliki, zanemarite ovu kontrolu.</t>
  </si>
  <si>
    <t>Ako je iznos na AOP-u 028 veći od nule, a iznosi na AOP-u 648 (porez na cestovna motorna vozila) i na AOP-u 649 (porez na tvrtku odnosno naziv tvrtke) su jednaki nuli, provjerite AOP-e 648 i 649 . Ako su njihovi iznosi stvarno toliki, zanemarite ovu kontrolu.</t>
  </si>
  <si>
    <t>Ako je iznos na AOP-u 082 veći od nule, a iznos na AOP-u 676 (premije na izdane vrijednosne papire) je jednak nuli, provjerite AOP 676. Ako je njegov iznos stvarno toliki, zanemarite ovu kontrolu.</t>
  </si>
  <si>
    <t>Ako je iznos na AOP-u 116 veći od nule, a iznosi na AOP-u 684 (sufinanciranje cijene usluge, participacije i slično), na AOP-u 685 (dopunsko zdravstveno osiguranje) i na AOP-u 686(prihodi s naslova osiguranja, refundacije štete i totalne štete) su jednaki nuli, provjerite AOP-e 684, 685 i 686. Ako su njihovi iznosi stvarno toliki, zanemarite ovu kontrolu.</t>
  </si>
  <si>
    <t>Depoziti, jamčevni polozi i potraživanja od zaposlenih te za više plaćene poreze i ostalo</t>
  </si>
  <si>
    <t>Tribunj</t>
  </si>
  <si>
    <t>Ostale financijske uslužne djelatnosti, osim osiguranja i mirovinskih fondova, d. n.</t>
  </si>
  <si>
    <t>Životno osiguranje</t>
  </si>
  <si>
    <t>Reosiguranje</t>
  </si>
  <si>
    <t>ŠKABRNJE</t>
  </si>
  <si>
    <t>Kaptol</t>
  </si>
  <si>
    <t>Preko</t>
  </si>
  <si>
    <t>Zmijavci</t>
  </si>
  <si>
    <t>5.0.5.</t>
  </si>
  <si>
    <t>Manjak prihoda i primitaka za pokriće u sljedećem razdoblju (AOP 632+634-631-633)</t>
  </si>
  <si>
    <t>Unaprijed plaćeni rashodi budućih razdoblja i nedospjela naplata prihoda (aktivna vremenska razgraničenja)</t>
  </si>
  <si>
    <t>Obvezni analitički podaci</t>
  </si>
  <si>
    <t>Ako je iznos na AOP-u 491 veći od nule, a iznos na AOP-ima 864 i 865 jednaki nuli, provjerite AOP-e 864 i 865. Ako je njihov iznos stvarno toliki, zanemarite ovu kontrolu.</t>
  </si>
  <si>
    <t>Ako je iznos na AOP-u 493 veći od nule, a iznos na AOP-u 866 (primljeni zajmovi od tuzemnih trgovačkih društava izvan javnog sektora - dugoročni) je jednak nuli, provjerite AOP 866. Ako je njegov iznos stvarno toliki, zanemarite ovu kontrolu.</t>
  </si>
  <si>
    <t>Stanje novčanih sredstava na kraju izvještajnog razdoblja (638+639-640)</t>
  </si>
  <si>
    <t>Tekuće pomoći iz državnog proračuna proračunskim korisnicima proračuna JLP(R)S</t>
  </si>
  <si>
    <t>U nastavku su dane tehničke upute o popunajvanju obrazaca.</t>
  </si>
  <si>
    <t>Gorjani</t>
  </si>
  <si>
    <t>Opuzen</t>
  </si>
  <si>
    <t>Velika Pisanica</t>
  </si>
  <si>
    <t>Gornja Reka</t>
  </si>
  <si>
    <t>Orahovica</t>
  </si>
  <si>
    <t>Velika Trnovitica</t>
  </si>
  <si>
    <t>Gornja Stubica</t>
  </si>
  <si>
    <t>Orebić</t>
  </si>
  <si>
    <t>Veliki Bukovec</t>
  </si>
  <si>
    <t>Ako je iznos na AOP-u 423 veći od nule, a iznos na AOP-ima 805 i 806 jednak nuli, provjerite AOP-e 805 i 806. Ako je njihov iznos stvarno toliki, zanemarite ovu kontrolu.</t>
  </si>
  <si>
    <t>BERETINEC</t>
  </si>
  <si>
    <t>BIBINJE</t>
  </si>
  <si>
    <t>BILJE</t>
  </si>
  <si>
    <t>BIOGRAD NA MORU</t>
  </si>
  <si>
    <t>BIZOVAC</t>
  </si>
  <si>
    <t>BJELOVAR</t>
  </si>
  <si>
    <t>BLATO</t>
  </si>
  <si>
    <t>BOGDANOVCI</t>
  </si>
  <si>
    <t>BOL</t>
  </si>
  <si>
    <t>BOROVO</t>
  </si>
  <si>
    <t>BOSILJEVO</t>
  </si>
  <si>
    <t>BOŠNJACI</t>
  </si>
  <si>
    <t>BRCKOVLJANI</t>
  </si>
  <si>
    <t>BRDOVEC</t>
  </si>
  <si>
    <t>BRESTOVAC</t>
  </si>
  <si>
    <t>BREZNICA</t>
  </si>
  <si>
    <t>BRINJE</t>
  </si>
  <si>
    <t>BROD MORAVICE</t>
  </si>
  <si>
    <t>BRODSKI STUPNIK</t>
  </si>
  <si>
    <t>BRTONIGLA</t>
  </si>
  <si>
    <t>Ako je iznos na AOP-u 426 veći od nule, a iznos na AOP-ima 810 i 811 jednak nuli, provjerite AOP-e 810 i 811. Ako je njihov iznos stvarno toliki, zanemarite ovu kontrolu.</t>
  </si>
  <si>
    <r>
      <t xml:space="preserve">Korisnici </t>
    </r>
    <r>
      <rPr>
        <b/>
        <sz val="8"/>
        <color indexed="10"/>
        <rFont val="Arial"/>
        <family val="2"/>
        <charset val="238"/>
      </rPr>
      <t>Open Office-a:</t>
    </r>
    <r>
      <rPr>
        <sz val="8"/>
        <rFont val="Arial"/>
        <family val="2"/>
        <charset val="238"/>
      </rPr>
      <t xml:space="preserve">  U vrijeme izrade obrasca zadnja aktualna verzija OpenOffice-a na hrvatskom jeziku je bila 4.2. Obrazac popunjen u ovoj verziji Open Office-a moguće je učitati u aplikaciju i s njim nije bilo problema u učitavanju. Koristite li starije verzije OpenOffice-a možete s Interneta besplatno skinuti zadnju verziju Open Officea, jer obrasci popunjeni u starijim verzijama mogli bi biti nečitki nakon predaje u FINA-u. Praksa je pokazala da neke verzije Excel-a ne rade dobro bez svih zakrpa (Service Pack-ova), zato provjerite s svojim informatičarima imate li na računalu instalirane sve zakrpe za program koji koristitie za popunjavanje. Korisnici </t>
    </r>
    <r>
      <rPr>
        <b/>
        <sz val="8"/>
        <color indexed="10"/>
        <rFont val="Arial"/>
        <family val="2"/>
        <charset val="238"/>
      </rPr>
      <t>Excel-a verzije 2007 i 2010</t>
    </r>
    <r>
      <rPr>
        <sz val="8"/>
        <rFont val="Arial"/>
        <family val="2"/>
        <charset val="238"/>
      </rPr>
      <t>, moraju prilikom snimanja Excel datoteke odabrati format 97-2003 jer najnoviji Excel format 2007 nije podržan. Prilikom prvog snimanja u ovoj novoj verziji Excel-a on će ponuditi konverziju u najnoviji format, pri tome treba odabrati da datoteka ostane u starom 97-2003 formatu, a ako ste pogreškom pretvorili u novi format 2007, potrebno je kroz opciju File (Datoteka), Save As (Snimi kao) ponovo snimiti u stariji format na način da se odabere format "Radna knjiga Excela 97-2003" ili "Microsoft Excel 97-2003 workbook" (na dnu prozora za snimanje).</t>
    </r>
  </si>
  <si>
    <t>ŠESTANOVAC</t>
  </si>
  <si>
    <t>Posredovanje u trgovini strojevima, industrijskom opremom, brodovima i zrakoplovima</t>
  </si>
  <si>
    <t>Posredovanje u trgovini namještajem, proizvodima za kućanstvo i željeznom robom</t>
  </si>
  <si>
    <t>Posredovanje u trgovini tekstilom, odjećom, krznom, obućom i kožnim proizvodima</t>
  </si>
  <si>
    <t>Tekuće pomoći od proračunskog korisnika drugog proračuna temeljem prijenosa EU sredstava</t>
  </si>
  <si>
    <t>63814</t>
  </si>
  <si>
    <t>Tekuće pomoći od izvanproračunskog korisnika temeljem prijenosa EU sredstava</t>
  </si>
  <si>
    <t>Kapitalne pomoći iz državnog proračuna temeljem prijenosa EU sredstava</t>
  </si>
  <si>
    <t>Kapitalne pomoći iz proračuna JLP(R)S temeljem prijenosa EU sredstava</t>
  </si>
  <si>
    <t>63823</t>
  </si>
  <si>
    <t>Kapitalne pomoći od proračunskog korisnika drugog proračuna temeljem prijenosa EU sredstava</t>
  </si>
  <si>
    <t>63824</t>
  </si>
  <si>
    <r>
      <t xml:space="preserve">Razina </t>
    </r>
    <r>
      <rPr>
        <b/>
        <sz val="8"/>
        <rFont val="Arial"/>
        <family val="2"/>
        <charset val="238"/>
      </rPr>
      <t>21 ne smije imati popunjene</t>
    </r>
    <r>
      <rPr>
        <sz val="8"/>
        <rFont val="Arial"/>
        <family val="2"/>
        <charset val="238"/>
      </rPr>
      <t xml:space="preserve"> AOP oznake: 003 do 034, 040 do 044, 138, 172, 200, 234 do 237 i 247 do 251, 340 i 368. Ako je na bilo kojoj od ovih AOP oznaka upisan iznos, a obrazac je razine 21 obrazac je neispravan.</t>
    </r>
  </si>
  <si>
    <r>
      <t xml:space="preserve">Razina </t>
    </r>
    <r>
      <rPr>
        <b/>
        <sz val="8"/>
        <rFont val="Arial"/>
        <family val="2"/>
        <charset val="238"/>
      </rPr>
      <t>31 ne smije imati popunjene AOP oznake</t>
    </r>
    <r>
      <rPr>
        <sz val="8"/>
        <rFont val="Arial"/>
        <family val="2"/>
        <charset val="238"/>
      </rPr>
      <t>: 003 do 034, 040 do 044, 138, 172, 200, 234 do 237, 247 do 252, 340, 368, 392. Ako je na bilo kojoj od ovih AOP oznaka upisan iznos za razinu 31 obrazac je neispravan.</t>
    </r>
  </si>
  <si>
    <t>RKP 47115 dodan na listu izuzetaka za nepopunjavanje AOP oznake 579 za razinu 12. Dorađena kontrola popunjenosti općih podataka - zakonski predstavnik mora biti upisan inače Excel javlja pogrešku. Dodana su razdoblja za 2018. godinu. Obveznicima razine 21 i 31 dopušten je unos podataka na AOP oznake 222 do 227. Popravljena kontrola 271 koja je u stupcu tekućeg razdoblja uspoređivala krive AOP oznake.</t>
  </si>
  <si>
    <t>2018-03</t>
  </si>
  <si>
    <t>za razdoblje 1. siječnja do 31. ožujka 2018. godine</t>
  </si>
  <si>
    <t>2018-06</t>
  </si>
  <si>
    <t>za razdoblje 1. siječnja do 30. lipnja 2018. godine</t>
  </si>
  <si>
    <t>2018-09</t>
  </si>
  <si>
    <t>za razdoblje 1. siječnja do 30. rujna 2018. godine</t>
  </si>
  <si>
    <t>2018-12</t>
  </si>
  <si>
    <t>za razdoblje 1. siječnja do 31. prosinca 2018. godine</t>
  </si>
  <si>
    <t>Otplata glavnice primljenog financijskog leasinga od ostalih inozemnih financijskih institucija</t>
  </si>
  <si>
    <t>13213</t>
  </si>
  <si>
    <t>Zajmovi neprofitnim organizacijama, građanima i kućanstvima u tuzemstvu po protestiranim jamstvima</t>
  </si>
  <si>
    <t>13323</t>
  </si>
  <si>
    <t>Zajmovi kreditnim institucijama u javnom sektoru po protestiranim jamstvima</t>
  </si>
  <si>
    <t>13333</t>
  </si>
  <si>
    <t>Zajmovi  osiguravajućim društvima u javnom sektoru po protestiranim jamstvima</t>
  </si>
  <si>
    <t>13343</t>
  </si>
  <si>
    <t>Zajmovi ostalim financijskim institucijama u javnom sektoru po protestiranim jamstvima</t>
  </si>
  <si>
    <t>13413</t>
  </si>
  <si>
    <t xml:space="preserve">Popravljene kontrole broj 7 i 12 (obveznost predaje po razinama 13 i 42) te kontrola 63 - iznosi planiranog za razdoblje i planiranog za cijelu godinu u obrascu PR-RAS moraju biti identični kod godišnjeg obrasca, a za ostala razdoblja iznos planirano za razdoblje mora biti manji ili jednak planiranom za cijelu godinu. </t>
  </si>
  <si>
    <t>Obrada i zbrinjavanje neopasnog otpada</t>
  </si>
  <si>
    <t>Obrada i zbrinjavanje opasnog otpada</t>
  </si>
  <si>
    <t>Vađenje lignita</t>
  </si>
  <si>
    <t xml:space="preserve">Vađenje sirove nafte </t>
  </si>
  <si>
    <t>Vađenje prirodnog plina</t>
  </si>
  <si>
    <t>Vađenje željeznih ruda</t>
  </si>
  <si>
    <t>Vađenje uranovih i torijevih ruda</t>
  </si>
  <si>
    <t>Vađenje ostalih ruda obojenih metala</t>
  </si>
  <si>
    <t>Vađenje ukrasnoga kamena i kamena za gradnju, vapnenca, gipsa, krede i škriljevca</t>
  </si>
  <si>
    <t>Djelatnosti šljunčara i pješčara; vađenje gline i kaolina</t>
  </si>
  <si>
    <t>Vađenje minerala za kemikalije i gnojiva</t>
  </si>
  <si>
    <t>MINISTARSTVO GRADITELJSTVA I PROSTORNOGA UREĐENJA</t>
  </si>
  <si>
    <t>Samo na AOP oznakama 003 i 012 u iznimnim slučajevima iznosi mogu biti negativni, iznosi svih ostalih AOP-a moraju biti pozitivni. Ako je iznos ijednog drugog AOP-a negativan ova kontrola javlja pogrešku.</t>
  </si>
  <si>
    <t>Doprinosi za obvezno zdravstveno osiguranje za slučaj ozljede na radu</t>
  </si>
  <si>
    <t>Doprinosi za obvezno osiguranje u slučaju nezaposlenosti</t>
  </si>
  <si>
    <t>149</t>
  </si>
  <si>
    <t>Ispravak vrijednosti vrijednosnih papira</t>
  </si>
  <si>
    <t>15</t>
  </si>
  <si>
    <t>1521</t>
  </si>
  <si>
    <t>1531</t>
  </si>
  <si>
    <t>1541</t>
  </si>
  <si>
    <t>Djelatnosti agencija za prikupljanje i naplatu računa te kreditnih ureda</t>
  </si>
  <si>
    <t>Ostale poslovne pomoćne uslužne djelatnosti, d. n.</t>
  </si>
  <si>
    <t>Opće djelatnosti javne uprave</t>
  </si>
  <si>
    <t>KONTROLE</t>
  </si>
  <si>
    <t>UPOZORENJA</t>
  </si>
  <si>
    <t>Oznaku razdjela upisuju samo obveznici razine 11 i 12, dok sve ostale razine u polje razdjel upisuju nulu. Kontrola javlja pogrešku ako za razinu 11 ili 12 razdjel nije upisan ili ako je upisan za bilo koju drugu razinu.</t>
  </si>
  <si>
    <t>Naknade za pomoć bivšim političkim zatvorenicima i neosnovano pritvorenim osobama</t>
  </si>
  <si>
    <t>Tekuće donacije građanima i kućanstvima</t>
  </si>
  <si>
    <t>Kapitalne pomoći kreditnim institucijama u javnom sektoru</t>
  </si>
  <si>
    <t>Kapitalne pomoći osiguravajućim društvima u javnom sektoru</t>
  </si>
  <si>
    <t>Kapitalne pomoći ostalim financijskim institucijama u javnom sektoru</t>
  </si>
  <si>
    <t>Kapitalne pomoći kreditnim institucijama izvan javnog sektora</t>
  </si>
  <si>
    <t>Kapitalne pomoći osiguravajućim društvima izvan javnog sektora</t>
  </si>
  <si>
    <t>Dani zajmovi ostalim financijskim institucijama u javnom sektoru – dugoročni</t>
  </si>
  <si>
    <t>Dani zajmovi trgovačkim društvima u javnom sektoru – kratkoročni</t>
  </si>
  <si>
    <t>Dani zajmovi trgovačkim društvima u javnom sektoru – dugoročni</t>
  </si>
  <si>
    <t>Dani zajmovi tuzemnim kreditnim institucijama izvan javnog sektora – dugoročni</t>
  </si>
  <si>
    <t>Dani zajmovi tuzemnim osiguravajućim društvima izvan javnog sektora – dugoročni</t>
  </si>
  <si>
    <t>Zajmovi izvanproračunskim korisnicima županijskih, gradskih i općinskih proračuna po protestiranim jamstvima</t>
  </si>
  <si>
    <t>23951</t>
  </si>
  <si>
    <t>Obveze za predujmove</t>
  </si>
  <si>
    <t>26223</t>
  </si>
  <si>
    <t>Obveze za financijski leasing od kreditnih institucija u javnom sektoru</t>
  </si>
  <si>
    <t>13723</t>
  </si>
  <si>
    <t>Zajmovi županijskim proračunima po protestiranim jamstvima</t>
  </si>
  <si>
    <t>13733</t>
  </si>
  <si>
    <t>Zajmovi gradskim proračunima po protestiranim jamstvima</t>
  </si>
  <si>
    <t>13743</t>
  </si>
  <si>
    <t>Zajmovi općinskim proračunima po protestiranim jamstvima</t>
  </si>
  <si>
    <t>13753</t>
  </si>
  <si>
    <t>074</t>
  </si>
  <si>
    <t>996</t>
  </si>
  <si>
    <t>Izvanbilančni zapisi - pasiva</t>
  </si>
  <si>
    <t>CETINGRAD</t>
  </si>
  <si>
    <t>CISTA PROVO</t>
  </si>
  <si>
    <t>CIVLJANE</t>
  </si>
  <si>
    <t>CRES</t>
  </si>
  <si>
    <t>CRIKVENICA</t>
  </si>
  <si>
    <t>CRNAC</t>
  </si>
  <si>
    <t>ČABAR</t>
  </si>
  <si>
    <t>ČAČINCI</t>
  </si>
  <si>
    <t>ČAĐAVICA</t>
  </si>
  <si>
    <t>ČAGLIN</t>
  </si>
  <si>
    <t>ČAKOVEC</t>
  </si>
  <si>
    <t>ČAVLE</t>
  </si>
  <si>
    <t>ČAZMA</t>
  </si>
  <si>
    <t>ČEMINAC</t>
  </si>
  <si>
    <t>ČEPIN</t>
  </si>
  <si>
    <t>KNIN</t>
  </si>
  <si>
    <t>KOMIŽA</t>
  </si>
  <si>
    <t>Depoziti, jamčevni polozi i potraživanja od zaposlenih te za više plaćene poreze i ostalo (AOP 074 + 077 do 080)</t>
  </si>
  <si>
    <t>Novac u banci i blagajni (AOP 065+070 do 072)</t>
  </si>
  <si>
    <t>Proizvodnja sintetičkoga kaučuka u primarnim oblicima</t>
  </si>
  <si>
    <t>AOP 065 mora biti jednak zbroju AOP-a: 666 i 667 u oba stupca podataka</t>
  </si>
  <si>
    <t>AOP 067 mora biti jednak zbroju AOP-a: 668 do 671 u oba stupca podataka</t>
  </si>
  <si>
    <t>AOP 068 mora biti jednak zbroju AOP-a: 672 do 675 u oba stupca podataka</t>
  </si>
  <si>
    <t>AOP 676 je samo dio AOP-a 082 i mora biti manji ili jednak njemu u oba stupca podataka</t>
  </si>
  <si>
    <t>AOP 097 mora biti jednak zbroju AOP-a: 677 do 683 u oba stupca podataka. Zbog zaokruživanja je dopuštena razlika od 1.</t>
  </si>
  <si>
    <t>Ako je iznos na AOP-u 205 veći od nule, a iznosi na AOP-u 719 (kamate za primljene zajmove od tuzemnih trgovačkih društava izvan javnog sektora), AOP-u 720 (kamate za primljene zajmove od tuzemnih obrtnika) i na AOP-u 721 (kamate za primljene zajmove od inozemnih trgovačkih društava) su jednaki nuli, provjerite AOP-e 719 do 721 Ako su njihovi iznosi stvarno toliki, zanemarite kontrolu.</t>
  </si>
  <si>
    <t>AOP 254 mora biti jednak zbroju AOP oznaka 771 do 779 uz dopušteno odstupanje od 1.</t>
  </si>
  <si>
    <t>Proizvodnja računala i periferne opreme</t>
  </si>
  <si>
    <t>Proizvodnja komunikacijske opreme</t>
  </si>
  <si>
    <t>Proizvodnja elektroničkih uređaja za široku potrošnju</t>
  </si>
  <si>
    <t>Proizvodnja instrumenata i aparata za mjerenje, ispitivanje i navigaciju</t>
  </si>
  <si>
    <t xml:space="preserve">Proizvodnja satova </t>
  </si>
  <si>
    <t>Proizvodnja opreme za zračenje, elektromedicinske i elektroterapeutske opreme</t>
  </si>
  <si>
    <t>KONAVLE</t>
  </si>
  <si>
    <t>KONČANICA</t>
  </si>
  <si>
    <t>KONJŠČINA</t>
  </si>
  <si>
    <t>KOPRIVNICA</t>
  </si>
  <si>
    <t>KOPRIVNIČKI BREGI</t>
  </si>
  <si>
    <t>KOPRIVNIČKI IVANEC</t>
  </si>
  <si>
    <t>KORČULA</t>
  </si>
  <si>
    <t>KOŠKA</t>
  </si>
  <si>
    <t>KOTORIBA</t>
  </si>
  <si>
    <t>KRALJEVEC NA SUTLI</t>
  </si>
  <si>
    <t>KRALJEVICA</t>
  </si>
  <si>
    <t>KRAPINA</t>
  </si>
  <si>
    <t>KRAPINSKE TOPLICE</t>
  </si>
  <si>
    <t>KRIŽ</t>
  </si>
  <si>
    <t>KRIŽEVCI</t>
  </si>
  <si>
    <t>KRK</t>
  </si>
  <si>
    <t>KRNJAK</t>
  </si>
  <si>
    <t>KRŠAN</t>
  </si>
  <si>
    <t>Ostale djelatnosti čišćenja</t>
  </si>
  <si>
    <t>Kamate za izdane obveznice</t>
  </si>
  <si>
    <t>Kamate za ostale vrijednosne papire</t>
  </si>
  <si>
    <t xml:space="preserve">Nematerijalna imovina </t>
  </si>
  <si>
    <t>019</t>
  </si>
  <si>
    <t>Ispravak vrijednosti neproizvedene dugotrajne imovine</t>
  </si>
  <si>
    <t>02</t>
  </si>
  <si>
    <t>021 i 02921</t>
  </si>
  <si>
    <t>0211</t>
  </si>
  <si>
    <t>0212</t>
  </si>
  <si>
    <t>0213</t>
  </si>
  <si>
    <t>0214</t>
  </si>
  <si>
    <t>02921</t>
  </si>
  <si>
    <t>4.0.9.</t>
  </si>
  <si>
    <t>Primljeni zajmovi od tuzemnih trgovačkih društava izvan javnog sektora</t>
  </si>
  <si>
    <t>Prihodi od kamata na dane zajmove međunarodnim organizacijama, institucijama i tijelima EU te inozemnim vladama</t>
  </si>
  <si>
    <t>Porez na tvrtku odnosno naziv tvrtke</t>
  </si>
  <si>
    <t>Tekuće pomoći iz državnog proračuna</t>
  </si>
  <si>
    <t>Kapitalne pomoći iz državnog proračuna</t>
  </si>
  <si>
    <t>Dopunsko zdravstveno osiguranje</t>
  </si>
  <si>
    <t>Proizvodnja ostalih tehničkih proizvoda od keramike</t>
  </si>
  <si>
    <t>Sudovi</t>
  </si>
  <si>
    <t>034</t>
  </si>
  <si>
    <t>Zatvori</t>
  </si>
  <si>
    <t>035</t>
  </si>
  <si>
    <t>Istraživanje i razvoj: Javni red i sigurnost</t>
  </si>
  <si>
    <t>036</t>
  </si>
  <si>
    <t>Stambeni objekti</t>
  </si>
  <si>
    <t>Poslovni objekti</t>
  </si>
  <si>
    <t>Ostali građevinski objekti</t>
  </si>
  <si>
    <t>Plaće za redovan rad</t>
  </si>
  <si>
    <t>Plaće u naravi</t>
  </si>
  <si>
    <t>Plaće za prekovremeni rad</t>
  </si>
  <si>
    <t>Plaće za posebne uvjete rada</t>
  </si>
  <si>
    <t>Kazne, penali i naknade štete (AOP 267 do 271)</t>
  </si>
  <si>
    <t>Vrijednost svake AOP oznake koja nije sumarna može imati upisan samo iznos povećanja ili iznos smanjenja (ne mogu oba stupca biti popunjena istovremeno). Ako je neka AOP oznaka popunjena u oba stupca, obrazac je u grešci.</t>
  </si>
  <si>
    <t>Obveznice - inozemne</t>
  </si>
  <si>
    <t>Otplata glavnice primljenih zajmova od izvanproračunskih korisnika županijskih, gradskih i općinskih proračuna</t>
  </si>
  <si>
    <t xml:space="preserve">Dionice i udjeli u glavnici tuzemnih kreditnih i ostalih financijskih institucija izvan javnog sektora </t>
  </si>
  <si>
    <t>1314</t>
  </si>
  <si>
    <t>Zajmovi institucijama i tijelima EU</t>
  </si>
  <si>
    <t>1315</t>
  </si>
  <si>
    <t>Zajmovi inozemnim vladama u EU</t>
  </si>
  <si>
    <t>1316</t>
  </si>
  <si>
    <t>Zajmovi inozemnim vladama izvan EU</t>
  </si>
  <si>
    <t>1356</t>
  </si>
  <si>
    <t>Zajmovi inozemnim kreditnim institucijama</t>
  </si>
  <si>
    <t>1357</t>
  </si>
  <si>
    <t>Zajmovi inozemnim osiguravajućim društvima</t>
  </si>
  <si>
    <t>1358</t>
  </si>
  <si>
    <t>Proizvodnja gotove hrane i jela</t>
  </si>
  <si>
    <t>Proizvodnja homogeniziranih prehrambenih pripravaka i dijetetske hrane</t>
  </si>
  <si>
    <t xml:space="preserve">Proizvodnja ostalih prehrambenih proizvoda, d. n. </t>
  </si>
  <si>
    <t>Popravljene kontrole popunjenosti obrazaca za razine 13, 31, 41 i 42 na godišnjoj razini. Dodan je razdjel 095, Izbrisan je razdjel 065 (sa starim nazivom, ostao samo s novim), promijenjen opis kontrole P-VRIO obrasca (naglašavanje da se oznaka DA ili NE na referentnoj stranici mora upisati ručno).</t>
  </si>
  <si>
    <t>2.0.8.</t>
  </si>
  <si>
    <t>Porez na kapitalne i financijske transakcije</t>
  </si>
  <si>
    <t>Prihodi od nefinancijske imovine (AOP 084 do 089)</t>
  </si>
  <si>
    <t>Prihodi od kamata na dane zajmove (AOP 091 do 097)</t>
  </si>
  <si>
    <t>Trgovina na malo duhanskim proizvodima u specijaliziranim prodavaonicama</t>
  </si>
  <si>
    <t>Ostala trgovina na malo prehrambenim proizvodima u specijaliziranim prodavaonicama</t>
  </si>
  <si>
    <t>Trgovina na malo motornim gorivima i mazivima u specijaliziranim prodavaonicama</t>
  </si>
  <si>
    <t>Trgovina na malo računalima, perifernim jedinicama i softverom u specijaliziranim prodavaonicama</t>
  </si>
  <si>
    <t>Indeks
(5/4)</t>
  </si>
  <si>
    <t>Promet vodnim putovima</t>
  </si>
  <si>
    <t>Slijednici</t>
  </si>
  <si>
    <t>BILANCA</t>
  </si>
  <si>
    <t>Prihodi od upravnih i administrativnih pristojbi, pristojbi po posebnim propisima i naknada (AOP 106+111+119)</t>
  </si>
  <si>
    <t>Upravne i administrativne pristojbe (AOP 107 do 110)</t>
  </si>
  <si>
    <t>Prihodi po posebnim propisima (AOP 112 do 118)</t>
  </si>
  <si>
    <t>Komunalni doprinosi i naknade (AOP 120 do 122)</t>
  </si>
  <si>
    <t>Prihodi od prodaje proizvoda i robe te pruženih usluga (AOP 125+126)</t>
  </si>
  <si>
    <t>Donacije od pravnih i fizičkih osoba izvan općeg proračuna (AOP 128+129)</t>
  </si>
  <si>
    <t>Prihodi iz nadležnog proračuna i od HZZO-a na temelju ugovornih obveza (AOP 131+135)</t>
  </si>
  <si>
    <t>Kazne, upravne mjere i ostali prihodi (AOP 137+147)</t>
  </si>
  <si>
    <t>Kazne i upravne mjere (AOP 138 do 146)</t>
  </si>
  <si>
    <t xml:space="preserve">RASHODI POSLOVANJA (AOP 149+160+193+212+221+246+257) </t>
  </si>
  <si>
    <t>Rashodi za zaposlene (AOP 150+155+156)</t>
  </si>
  <si>
    <t xml:space="preserve">Plaće (bruto) (AOP 151 do 154) </t>
  </si>
  <si>
    <t>Materijalni rashodi (AOP 161+166+174+184+185)</t>
  </si>
  <si>
    <t>Ostali nespomenuti rashodi poslovanja (AOP 186 do 192)</t>
  </si>
  <si>
    <t xml:space="preserve">Financijski rashodi (AOP 194+199+207) </t>
  </si>
  <si>
    <t>Kamate za izdane vrijednosne papire (AOP 195 do 198)</t>
  </si>
  <si>
    <t>Kamate za primljene kredite i zajmove (AOP 200 do 206)</t>
  </si>
  <si>
    <t>Ostali financijski rashodi (AOP 208 do 211)</t>
  </si>
  <si>
    <t>Subvencije (AOP 213+216+220)</t>
  </si>
  <si>
    <t>Djelatnosti restorana i ostalih objekata za pripremu i usluživanje hrane</t>
  </si>
  <si>
    <t>Djelatnosti keteringa</t>
  </si>
  <si>
    <t>Ostale djelatnosti pripreme i usluživanja hrane</t>
  </si>
  <si>
    <t>Djelatnosti pripreme i usluživanja pića</t>
  </si>
  <si>
    <t>0262</t>
  </si>
  <si>
    <t>Ulaganja u računalne programe</t>
  </si>
  <si>
    <t>0263</t>
  </si>
  <si>
    <t>0264</t>
  </si>
  <si>
    <t>02926</t>
  </si>
  <si>
    <t>Ispravak vrijednosti nematerijalne proizvedene imovine</t>
  </si>
  <si>
    <t>03</t>
  </si>
  <si>
    <t>Plemeniti metali i ostale pohranjene vrijednosti</t>
  </si>
  <si>
    <t>04</t>
  </si>
  <si>
    <t>041</t>
  </si>
  <si>
    <t>Zalihe sitnog inventara</t>
  </si>
  <si>
    <t>042</t>
  </si>
  <si>
    <t>049</t>
  </si>
  <si>
    <t>LOVREĆ</t>
  </si>
  <si>
    <t>Subvencije trgovačkim društvima, zadrugama, poljoprivrednicima i obrtnicima izvan javnog sektora (AOP 217 do 219)</t>
  </si>
  <si>
    <t>Subvencije trgovačkim društvima i zadrugama izvan javnog sektora</t>
  </si>
  <si>
    <t>353</t>
  </si>
  <si>
    <t xml:space="preserve">Subvencije trgovačkim društvima, zadrugama, poljoprivrednicima i obrtnicima iz EU sredstava </t>
  </si>
  <si>
    <t>Prijenosi proračunskim korisnicima iz nadležnog proračuna za financiranje redovne djelatnosti (AOP 235 do 237)</t>
  </si>
  <si>
    <t>Prijenosi proračunskim korisnicima iz nadležnog proračuna za financiranje rashoda poslovanja</t>
  </si>
  <si>
    <t>Prijenosi proračunskim korisnicima iz nadležnog proračuna za nabavu nefinancijske imovine</t>
  </si>
  <si>
    <t>Prijenosi proračunskim korisnicima iz nadležnog proračuna za financijsku imovinu i otplatu zajmova</t>
  </si>
  <si>
    <t>Pomoći temeljem prijenosa EU sredstava (AOP239+240)</t>
  </si>
  <si>
    <t>369</t>
  </si>
  <si>
    <t>Prijenosi između proračunskih korisnika istog proračuna (AOP 242 do 245)</t>
  </si>
  <si>
    <t>3691</t>
  </si>
  <si>
    <t>3692</t>
  </si>
  <si>
    <t>3693</t>
  </si>
  <si>
    <t>3694</t>
  </si>
  <si>
    <t>Naknade građanima i kućanstvima na temelju osiguranja (AOP 248 do 252)</t>
  </si>
  <si>
    <t>3715</t>
  </si>
  <si>
    <r>
      <t xml:space="preserve">Razine </t>
    </r>
    <r>
      <rPr>
        <b/>
        <sz val="8"/>
        <rFont val="Arial"/>
        <family val="2"/>
        <charset val="238"/>
      </rPr>
      <t>23 ne smiju imati popunjene AOP oznake:</t>
    </r>
    <r>
      <rPr>
        <sz val="8"/>
        <rFont val="Arial"/>
        <family val="2"/>
        <charset val="238"/>
      </rPr>
      <t xml:space="preserve"> 412 do 416, 419, 429 do 431,435,436,450 do 452, 455 do 458, 461, 470, 473, 475 do 479, 489 do 491, 495 i 496. Ako je na bilo kojoj od ovih AOP oznaka upisan iznos za razinu 23 obrazac je neispravan.</t>
    </r>
  </si>
  <si>
    <r>
      <t xml:space="preserve">Razine </t>
    </r>
    <r>
      <rPr>
        <b/>
        <sz val="8"/>
        <rFont val="Arial"/>
        <family val="2"/>
        <charset val="238"/>
      </rPr>
      <t>23 ne smiju imati popunjene AOP oznake:</t>
    </r>
    <r>
      <rPr>
        <sz val="8"/>
        <rFont val="Arial"/>
        <family val="2"/>
        <charset val="238"/>
      </rPr>
      <t xml:space="preserve"> 508, 511 do 514, 517, 520 do 524, 527, 537 do 539, 543, 544, 560, 563 do 569, 579, 582, 584 do 588. Ako je na bilo kojoj od ovih AOP oznaka upisan iznos za razinu 23 obrazac je neispravan.</t>
    </r>
  </si>
  <si>
    <r>
      <t xml:space="preserve">Razine </t>
    </r>
    <r>
      <rPr>
        <b/>
        <sz val="8"/>
        <rFont val="Arial"/>
        <family val="2"/>
        <charset val="238"/>
      </rPr>
      <t>23 ne smiju imati popunjene AOP oznake:</t>
    </r>
    <r>
      <rPr>
        <sz val="8"/>
        <rFont val="Arial"/>
        <family val="2"/>
        <charset val="238"/>
      </rPr>
      <t xml:space="preserve"> 599 do 601, 605, 606, 616 do 618, 621, 624, 685, 699, 701, 703, 705. Ako je na bilo kojoj od ovih AOP oznaka upisan iznos za razinu 23 obrazac je neispravan.</t>
    </r>
  </si>
  <si>
    <t>Zajmovi ostalim inozemnim financijskim institucijama</t>
  </si>
  <si>
    <t>1365</t>
  </si>
  <si>
    <t>Zajmovi inozemnim trgovačkim društvima</t>
  </si>
  <si>
    <t>1366</t>
  </si>
  <si>
    <t>Zajmovi inozemnim obrtnicima</t>
  </si>
  <si>
    <t>1512</t>
  </si>
  <si>
    <t>1513</t>
  </si>
  <si>
    <t>1514</t>
  </si>
  <si>
    <t>Potraživanja za kazne i upravne mjere te ostale prihode</t>
  </si>
  <si>
    <t>MOTOVUN</t>
  </si>
  <si>
    <t>MRKOPALJ</t>
  </si>
  <si>
    <t>MURSKO SREDIŠĆE</t>
  </si>
  <si>
    <t>NAŠICE</t>
  </si>
  <si>
    <t>NEDELIŠĆE</t>
  </si>
  <si>
    <t>NEREŽIŠĆA</t>
  </si>
  <si>
    <t>NETRETIĆ</t>
  </si>
  <si>
    <t>NIN</t>
  </si>
  <si>
    <t>2645</t>
  </si>
  <si>
    <t>Obveze za zajmove od ostalih tuzemnih financijskih institucija izvan javnog sektora</t>
  </si>
  <si>
    <t>2653</t>
  </si>
  <si>
    <t>Obveze za zajmove od tuzemnih trgovačkih društava izvan javnog sektora</t>
  </si>
  <si>
    <t>2654</t>
  </si>
  <si>
    <t>Obveze za zajmove od tuzemnih obrtnika</t>
  </si>
  <si>
    <t>2671</t>
  </si>
  <si>
    <t>Obveze za zajmove od državnog proračuna</t>
  </si>
  <si>
    <t>Popravljeni su pogrešni naslovi nekih obrazaca. Dodana je kontrola da se u poštanski broj ne može unijeti nešto što nije broj između 10000 i 60000. Popravljena je kontrola upozorenja na S-PR-RAS obrascu koja je krivo izračunavala razradu konta 32 (kontrola pod rednim brojem 90)</t>
  </si>
  <si>
    <t>Sitni inventar i auto gume</t>
  </si>
  <si>
    <t>Djelatnosti kućanstava koja zapošljavaju poslugu</t>
  </si>
  <si>
    <t>Djelatnosti privatnih kućanstava koja obavljaju različite usluge za vlastite potrebe</t>
  </si>
  <si>
    <t>Davanje u zakup (leasing) prava na uporabu intelektualnog vlasništva i sličnih proizvoda, osim radova koji su zaštićeni autorskim pravima</t>
  </si>
  <si>
    <t>Djelatnosti agencija za zapošljavanje</t>
  </si>
  <si>
    <t>Djelatnosti agencija za privremeno zapošljavanje</t>
  </si>
  <si>
    <t>Ostalo ustupanje ljudskih resursa</t>
  </si>
  <si>
    <t>Djelatnosti putničkih agencija</t>
  </si>
  <si>
    <t>Djelatnosti organizatora putovanja (turoperatora)</t>
  </si>
  <si>
    <t>ZAGORSKA SELA</t>
  </si>
  <si>
    <t>ZAGVOZD</t>
  </si>
  <si>
    <t>ZAŽABLJE</t>
  </si>
  <si>
    <t>ZDENCI</t>
  </si>
  <si>
    <t>ZEMUNIK DONJI</t>
  </si>
  <si>
    <t>U _________________________________________, dana: ____.____.________.</t>
  </si>
  <si>
    <t>Socijalna zaštita (AOP 126+129 do 136)</t>
  </si>
  <si>
    <t>IMOVINA (AOP 002+063)</t>
  </si>
  <si>
    <t>Nefinancijska imovina (AOP 003+007+046+047+051+058)</t>
  </si>
  <si>
    <t>Proizvedena dugotrajna imovina (AOP 008+014+024+030+036+040)</t>
  </si>
  <si>
    <t>Proizvodnja optičkih instrumenata i fotografske opreme</t>
  </si>
  <si>
    <t>Proizvodnja magnetskih i optičkih medija</t>
  </si>
  <si>
    <t>Proizvodnja elektromotora, generatora i transformatora</t>
  </si>
  <si>
    <t>Proizvodnja uređaja za distribuciju i kontrolu električne energije</t>
  </si>
  <si>
    <t>Proizvodnja baterija i akumulatora</t>
  </si>
  <si>
    <t>Istraživanje i razvoj: Opće javne usluge</t>
  </si>
  <si>
    <t>016</t>
  </si>
  <si>
    <t>Opće javne usluge koje nisu drugdje svrstane</t>
  </si>
  <si>
    <t xml:space="preserve">Dionice i udjeli u glavnici inozemnih kreditnih i ostalih financijskih institucija </t>
  </si>
  <si>
    <t>Primljeni krediti i zajmovi od institucija i tijela EU</t>
  </si>
  <si>
    <t>Proizvodnja ostaloga tehničkog i industrijskog tekstila</t>
  </si>
  <si>
    <t>Proizvodnja ostalog tekstila, d. n.</t>
  </si>
  <si>
    <t xml:space="preserve">Proizvodnja radne odjeće </t>
  </si>
  <si>
    <t>Proizvodnja ostale vanjske odjeće</t>
  </si>
  <si>
    <t xml:space="preserve">Proizvodnja ostale odjeće i pribora za odjeću </t>
  </si>
  <si>
    <t>Proizvodnja proizvoda od krzna</t>
  </si>
  <si>
    <t>Ostala prava</t>
  </si>
  <si>
    <t>Dani zajmovi izvanproračunskim korisnicima županijskih, gradskih i općinskih proračuna – kratkoročni</t>
  </si>
  <si>
    <t>Dani zajmovi izvanproračunskim korisnicima županijskih, gradskih i općinskih proračuna – dugoročni</t>
  </si>
  <si>
    <t>Otplata glavnice primljenih zajmova od međunarodnih organizacija – dugoročnih</t>
  </si>
  <si>
    <t>Otplata glavnice primljenih kredita i zajmova od institucija i tijela EU – dugoročnih</t>
  </si>
  <si>
    <t>Porez i prirez na dohodak od samostalnih djelatnosti</t>
  </si>
  <si>
    <t>Na listu AOP oznaka koje ne mogu biti popunjene kod razine 23 dodane su AOP oznake: 069 do 073 i 241 do 245. Obrazac eventualno popunjen u verziji 5.0.2. može se predati ako je zadovoljen ovaj uvjet da za razinu 23 nisu popunjene te AOP oznake. Ispravljena kontrola 172, greškom je javljala pogrešku ako je popunjen AOP 695, a ne 685.</t>
  </si>
  <si>
    <r>
      <t>Razina 12</t>
    </r>
    <r>
      <rPr>
        <sz val="8"/>
        <rFont val="Arial"/>
        <charset val="238"/>
      </rPr>
      <t xml:space="preserve"> (od 2016. godine)</t>
    </r>
    <r>
      <rPr>
        <b/>
        <sz val="8"/>
        <rFont val="Arial"/>
        <charset val="238"/>
      </rPr>
      <t xml:space="preserve">
</t>
    </r>
    <r>
      <rPr>
        <sz val="8"/>
        <rFont val="Arial"/>
        <charset val="238"/>
      </rPr>
      <t xml:space="preserve">- </t>
    </r>
    <r>
      <rPr>
        <b/>
        <sz val="8"/>
        <rFont val="Arial"/>
        <charset val="238"/>
      </rPr>
      <t>za kvartale</t>
    </r>
    <r>
      <rPr>
        <sz val="8"/>
        <rFont val="Arial"/>
        <charset val="238"/>
      </rPr>
      <t xml:space="preserve"> (I.-III., I.-IX.) predaje samo obrazac Obveze,
- </t>
    </r>
    <r>
      <rPr>
        <b/>
        <sz val="8"/>
        <rFont val="Arial"/>
        <charset val="238"/>
      </rPr>
      <t>za polugodište</t>
    </r>
    <r>
      <rPr>
        <sz val="8"/>
        <rFont val="Arial"/>
        <charset val="238"/>
      </rPr>
      <t xml:space="preserve"> predaje obrazac PR-RAS te obrazac Obveze
- </t>
    </r>
    <r>
      <rPr>
        <b/>
        <sz val="8"/>
        <rFont val="Arial"/>
        <charset val="238"/>
      </rPr>
      <t>za kraj godine</t>
    </r>
    <r>
      <rPr>
        <sz val="8"/>
        <rFont val="Arial"/>
        <charset val="238"/>
      </rPr>
      <t xml:space="preserve"> predaje SVE obrasce: PR-RAS, BIL, P-VRIO, RAS-funkcijski i Obveze.
Ova kontrola javlja pogrešku ako je popunjen obrazac koji se za upisano razdoblje i razinu ne treba popuniti, ili ako nije popunjen neki koji se treba popuniti.</t>
    </r>
  </si>
  <si>
    <r>
      <t>Razina 22</t>
    </r>
    <r>
      <rPr>
        <sz val="8"/>
        <rFont val="Arial"/>
        <charset val="238"/>
      </rPr>
      <t xml:space="preserve"> (od 2016. godine)
- </t>
    </r>
    <r>
      <rPr>
        <b/>
        <sz val="8"/>
        <rFont val="Arial"/>
        <charset val="238"/>
      </rPr>
      <t xml:space="preserve">za kvartale te za polugodište </t>
    </r>
    <r>
      <rPr>
        <sz val="8"/>
        <rFont val="Arial"/>
        <charset val="238"/>
      </rPr>
      <t xml:space="preserve">(I.-III., I.-VI., I.-IX.) predaje PR-RAS obrazac i Obveze
- </t>
    </r>
    <r>
      <rPr>
        <b/>
        <sz val="8"/>
        <rFont val="Arial"/>
        <charset val="238"/>
      </rPr>
      <t>za kraj godine</t>
    </r>
    <r>
      <rPr>
        <sz val="8"/>
        <rFont val="Arial"/>
        <charset val="238"/>
      </rPr>
      <t xml:space="preserve"> predaje SVE obrasce: PR-RAS, BIL, P-VRIO, RAS-funkcijski i Obveze.
Ova kontrola javlja pogrešku ako je popunjen obrazac koji se za upisano razdoblje i razinu ne treba popuniti, ili ako nije popunjen neki koji se treba popuniti.</t>
    </r>
  </si>
  <si>
    <t>AOP 251 mora biti jednak zbroju AOP-a: 767 do 770 u oba stupca podataka. Dopušteno je odstupanje od 1kn zbog zaokruživanja.</t>
  </si>
  <si>
    <t>AOP 254 mora biti jednak zbroju AOP-a: 771 do 779 u oba stupca podataka. Dopušteno je odstupanje od 1kn zbog zaokruživanja.</t>
  </si>
  <si>
    <t>Kamate za primljene kredite od kreditnih institucija u javnom sektoru</t>
  </si>
  <si>
    <t>Kamate za primljene zajmove od osiguravajućih društava u javnom sektoru</t>
  </si>
  <si>
    <t>Kamate za primljene kredite od inozemnih kreditnih institucija</t>
  </si>
  <si>
    <t>Kamate za primljene zajmove od inozemnih osiguravajućih društava</t>
  </si>
  <si>
    <t>Kamate za primljene zajmove od ostalih inozemnih financijskih institucija</t>
  </si>
  <si>
    <t>Hladno valjanje uskih vrpci</t>
  </si>
  <si>
    <t xml:space="preserve">Hladno oblikovanje i profiliranje </t>
  </si>
  <si>
    <t>Hladno vučenje žice</t>
  </si>
  <si>
    <t>Proizvodnja olova, cinka i kositra</t>
  </si>
  <si>
    <t>Obrada nuklearnoga goriva</t>
  </si>
  <si>
    <t>Lijevanje lakih metala</t>
  </si>
  <si>
    <t>Lijevanje ostalih obojenih metala</t>
  </si>
  <si>
    <t>Proizvodnja metalnih konstrukcija i njihovih dijelova</t>
  </si>
  <si>
    <t>Proizvodnja vrata i prozora od metala</t>
  </si>
  <si>
    <t>Izdavanje imenika i popisa korisničkih adresa</t>
  </si>
  <si>
    <t>Povrat zajmova danih ostalim tuzemnim financijskim institucijama izvan javnog sektora - dugoročni</t>
  </si>
  <si>
    <t>Ostali neraspoređeni prihodi od poreza</t>
  </si>
  <si>
    <t>HRVATSKA AKADEMIJA ZNANOSTI I UMJETNOSTI</t>
  </si>
  <si>
    <t>URED PUČKOG PRAVOBRANITELJA</t>
  </si>
  <si>
    <t>Rudarstvo, proizvodnja i građevinarstvo (AOP 047 do 049)</t>
  </si>
  <si>
    <t>Gorivo i energija (AOP 040 do 045)</t>
  </si>
  <si>
    <t>Poljoprivreda, šumarstvo, ribarstvo i lov (AOP 036 do 038)</t>
  </si>
  <si>
    <t>Obrana (AOP 019 do 023)</t>
  </si>
  <si>
    <t>Opće usluge (AOP 010 do 012)</t>
  </si>
  <si>
    <t>KULA NORINSKA</t>
  </si>
  <si>
    <t>KUTINA</t>
  </si>
  <si>
    <t>KUTJEVO</t>
  </si>
  <si>
    <t>LABIN</t>
  </si>
  <si>
    <t>LANIŠĆE</t>
  </si>
  <si>
    <t>LASINJA</t>
  </si>
  <si>
    <t>LASTOVO</t>
  </si>
  <si>
    <t>LEGRAD</t>
  </si>
  <si>
    <t>LEKENIK</t>
  </si>
  <si>
    <t>LEPOGLAVA</t>
  </si>
  <si>
    <t>LEVANJSKA VAROŠ</t>
  </si>
  <si>
    <t>LIPIK</t>
  </si>
  <si>
    <t>LIPOVLJANI</t>
  </si>
  <si>
    <t>LIŠANE OSTROVIČKE</t>
  </si>
  <si>
    <t>LIŽNJAN</t>
  </si>
  <si>
    <t>LOBOR</t>
  </si>
  <si>
    <t>LOKVE</t>
  </si>
  <si>
    <t>LOVAS</t>
  </si>
  <si>
    <t>LOVINAC</t>
  </si>
  <si>
    <t>LOVRAN</t>
  </si>
  <si>
    <t>Osnovna istraživanja</t>
  </si>
  <si>
    <t>015</t>
  </si>
  <si>
    <t>AOP 255 mora biti jednak zbroju AOP-a: 780 do 784 u oba stupca podataka. Dopušteno je odstupanje od 1kn zbog zaokruživanja.</t>
  </si>
  <si>
    <t>Tehničko ispitivanje i analiza</t>
  </si>
  <si>
    <t>Fotografske djelatnosti</t>
  </si>
  <si>
    <t>Djelatnosti pakiranja</t>
  </si>
  <si>
    <t>Djelatnosti pozivnih centara</t>
  </si>
  <si>
    <t>Frizerski saloni i saloni za uljepšavanje</t>
  </si>
  <si>
    <t>Trgovina na veliko ostalom hranom uključujući ribe, rakove i školjke</t>
  </si>
  <si>
    <t>Nespecijalizirana trgovina na veliko hranom, pićima i duhanskim proizvodima</t>
  </si>
  <si>
    <t>Trgovina na veliko odjećom i obućom</t>
  </si>
  <si>
    <t>MATBROJ</t>
  </si>
  <si>
    <t>Ostali porezi na robu i usluge</t>
  </si>
  <si>
    <t>Carine i carinske pristojbe</t>
  </si>
  <si>
    <t>Ostali porezi na međunarodnu trgovinu i transakcije</t>
  </si>
  <si>
    <t>Ostali prihodi od poreza koje plaćaju pravne osobe</t>
  </si>
  <si>
    <t>Porez i prirez na dohodak od kapitala</t>
  </si>
  <si>
    <t>Porez i prirez na dohodak po godišnjoj prijavi</t>
  </si>
  <si>
    <t xml:space="preserve">Porez i prirez na dohodak utvrđen u postupku nadzora za prethodne godine </t>
  </si>
  <si>
    <t>Povrat poreza i prireza na dohodak po godišnjoj prijavi</t>
  </si>
  <si>
    <t>Porez na dobit od poduzetnika</t>
  </si>
  <si>
    <t>Porez na dobit po odbitku na naknade za korištenje prava i za usluge</t>
  </si>
  <si>
    <t>Porez na dobit po odbitku na kamate, dividende i udjele u dobiti</t>
  </si>
  <si>
    <t>Ispravak vrijednosti sitnog inventara</t>
  </si>
  <si>
    <t>05</t>
  </si>
  <si>
    <t>051</t>
  </si>
  <si>
    <t>Građevinski objekti u pripremi</t>
  </si>
  <si>
    <t>052</t>
  </si>
  <si>
    <t>BUDINŠČINA</t>
  </si>
  <si>
    <t>BUJE</t>
  </si>
  <si>
    <t>BUZET</t>
  </si>
  <si>
    <t>CERNA</t>
  </si>
  <si>
    <t>CERNIK</t>
  </si>
  <si>
    <t>CEROVLJE</t>
  </si>
  <si>
    <t>CESTICA</t>
  </si>
  <si>
    <t>GORNJI MIHALJEVEC</t>
  </si>
  <si>
    <t>OREHOVICA</t>
  </si>
  <si>
    <t>STRAHONINEC</t>
  </si>
  <si>
    <t>SVETA MARIJA</t>
  </si>
  <si>
    <t>ŠENKOVEC</t>
  </si>
  <si>
    <t>JAGODNJAK</t>
  </si>
  <si>
    <t>Primljeni zajmovi od izvanproračunskih korisnika županijskih, gradskih i općinskih proračuna - kratkoročni</t>
  </si>
  <si>
    <t>84772</t>
  </si>
  <si>
    <t>Trgovina na veliko željeznom robom, instalacijskim materijalom i opremom za vodovod i grijanje</t>
  </si>
  <si>
    <t>Trgovina na veliko ostacima i otpacima</t>
  </si>
  <si>
    <t xml:space="preserve">Nespecijalizirana trgovina na veliko </t>
  </si>
  <si>
    <t xml:space="preserve">Trgovina na malo u nespecijaliziranim prodavaonicama pretežno hranom, pićima i duhanskim proizvodima </t>
  </si>
  <si>
    <t>RAKOVEC</t>
  </si>
  <si>
    <t>KOSTRENA</t>
  </si>
  <si>
    <t>MARIJA GORICA</t>
  </si>
  <si>
    <t>ŽUMBERAK</t>
  </si>
  <si>
    <t>VELIKA GORICA</t>
  </si>
  <si>
    <t>ORLE</t>
  </si>
  <si>
    <t>ZAPREŠIĆ</t>
  </si>
  <si>
    <t>POKUPSKO</t>
  </si>
  <si>
    <t>KRAVARSKO</t>
  </si>
  <si>
    <t>BISTRA</t>
  </si>
  <si>
    <t>LUKA</t>
  </si>
  <si>
    <t>DUBRAVICA</t>
  </si>
  <si>
    <t>BEDENICA</t>
  </si>
  <si>
    <t>STUPNIK</t>
  </si>
  <si>
    <t>JESENJE</t>
  </si>
  <si>
    <t>KUMROVEC</t>
  </si>
  <si>
    <t>NOVI GOLUBOVEC</t>
  </si>
  <si>
    <t>MAJUR</t>
  </si>
  <si>
    <t>RIBNIK</t>
  </si>
  <si>
    <t>TOUNJ</t>
  </si>
  <si>
    <t>VELIKI BUKOVEC</t>
  </si>
  <si>
    <t>KALINOVAC</t>
  </si>
  <si>
    <t>KALNIK</t>
  </si>
  <si>
    <t>NOVO VIRJE</t>
  </si>
  <si>
    <t>SEVERIN</t>
  </si>
  <si>
    <t>ŠANDROVAC</t>
  </si>
  <si>
    <t>DONJI KRALJEVEC</t>
  </si>
  <si>
    <t>DONJI KUKURUZARI</t>
  </si>
  <si>
    <t>DONJI LAPAC</t>
  </si>
  <si>
    <t>DONJI MARTIJANEC</t>
  </si>
  <si>
    <t>DONJI MIHOLJAC</t>
  </si>
  <si>
    <t>MUĆ</t>
  </si>
  <si>
    <t>PROLOŽAC</t>
  </si>
  <si>
    <t>DONJI VIDOVEC</t>
  </si>
  <si>
    <t>DRAGANIĆ</t>
  </si>
  <si>
    <t>Ostala prirodna materijalna imovina</t>
  </si>
  <si>
    <t>Primljeni zajmovi od inozemnih vlada u EU</t>
  </si>
  <si>
    <t>Trgovina na veliko porculanom, staklom i sredstvima za čišćenje</t>
  </si>
  <si>
    <t>Trgovina na veliko farmaceutskim proizvodima</t>
  </si>
  <si>
    <t>Trgovina na veliko namještajem, sagovima i opremom za rasvjetu</t>
  </si>
  <si>
    <t>081</t>
  </si>
  <si>
    <t>Službe rekreacije i sporta</t>
  </si>
  <si>
    <t>082</t>
  </si>
  <si>
    <t>Službe kulture</t>
  </si>
  <si>
    <t>083</t>
  </si>
  <si>
    <t>Službe emitiranja i izdavanja</t>
  </si>
  <si>
    <t>084</t>
  </si>
  <si>
    <t>Uzgoj tropskog i suptropskog voća</t>
  </si>
  <si>
    <t>Uzgoj agruma</t>
  </si>
  <si>
    <t>Uzgoj jezgričavog i koštuničavog voća</t>
  </si>
  <si>
    <t xml:space="preserve">Uzgoj bobičastog, orašastog i ostalog voća </t>
  </si>
  <si>
    <t>Trgovina na veliko električnim aparatima za kućanstvo</t>
  </si>
  <si>
    <t>Proizvodnja zrakoplova i svemirskih letjelica te srodnih prijevoznih sredstava i opreme</t>
  </si>
  <si>
    <t>Proizvodnja vojnih borbenih vozila</t>
  </si>
  <si>
    <t>Dorađena su poslovna pravila o popunjavanju obrasca, kolona planirano za razdoblje i planirano ukupno popunjavaju se samo na trećoj razini kontnog plana, a ne na četvrtoj kako je bilo ranije, te je obrazac dorađen u skladu s tim pravilom.</t>
  </si>
  <si>
    <t>Povrat zajmova danih osiguravajućim društvima u javnom sektoru – dugoročni</t>
  </si>
  <si>
    <t>Povrat zajmova danih ostalim financijskim institucijama u javnom sektoru – dugoročni</t>
  </si>
  <si>
    <t>Povrat zajmova danih trgovačkim društvima u javnom sektoru – kratkoročni</t>
  </si>
  <si>
    <t>Kamate za primljene zajmove od tuzemnih trgovačkih društava izvan javnog sektora</t>
  </si>
  <si>
    <t>Kamate za primljene zajmove od tuzemnih obrtnika</t>
  </si>
  <si>
    <t>Stanje na kraju izvještajnog razdoblja</t>
  </si>
  <si>
    <t>Računalne usluge</t>
  </si>
  <si>
    <t>Ostale usluge</t>
  </si>
  <si>
    <t>Potraživanja za prihode od imovine</t>
  </si>
  <si>
    <t>Primici od prodaje dionica i udjela u glavnici kreditnih i ostalih financijskih institucija izvan javnog sektora (AOP 469+470)</t>
  </si>
  <si>
    <t>Primici od prodaje dionica i udjela u glavnici trgovačkih društava izvan javnog sektora (AOP 472+473)</t>
  </si>
  <si>
    <t>Primljeni krediti i zajmovi od međunarodnih organizacija, institucija i tijela EU te inozemnih vlada (AOP 476 do 479)</t>
  </si>
  <si>
    <t>Primljeni krediti i zajmovi od kreditnih i ostalih financijskih institucija u javnom sektoru (AOP 481 do 483)</t>
  </si>
  <si>
    <t>Trgovina motociklima, dijelovima i priborom za motocikle te održavanje i popravak motocikala</t>
  </si>
  <si>
    <t>Posredovanje u trgovini poljoprivrednim sirovinama, živom stokom, tekstilnim sirovinama i poluproizvodima</t>
  </si>
  <si>
    <t>Dionice i udjeli u glavnici tuzemnih trgovačkih društava izvan javnog sektora</t>
  </si>
  <si>
    <t>Proizvodnja keramičkih pločica i ploča</t>
  </si>
  <si>
    <t>Proizvodnja cementa</t>
  </si>
  <si>
    <t>Rashodi vezani za stanovanje i kom. pogodnosti koji nisu drugdje svrstani</t>
  </si>
  <si>
    <t>07</t>
  </si>
  <si>
    <t>071</t>
  </si>
  <si>
    <t>0711</t>
  </si>
  <si>
    <t>Otplata glavnice primljenih zajmova od tuzemnih trgovačkih društava izvan javnog sektora – dugoročnih</t>
  </si>
  <si>
    <t>Dionice i udjeli u glavnici inozemnih kreditnih i ostalih financijskih institucija</t>
  </si>
  <si>
    <t>Proizvodnja strojeva za poljoprivredu i šumarstvo</t>
  </si>
  <si>
    <t>Proizvodnja strojeva za obradu metala</t>
  </si>
  <si>
    <t>Proizvodnja ostalih alatnih strojeva</t>
  </si>
  <si>
    <t>Proizvodnja strojeva za rudnike, kamenolome i građevinarstvo</t>
  </si>
  <si>
    <t>Proizvodnja strojeva za industriju hrane, pića i duhana</t>
  </si>
  <si>
    <t>Proizvodnja strojeva za industriju tekstila, odjeće i kože</t>
  </si>
  <si>
    <t>Proizvodnja strojeva za industriju papira i kartona</t>
  </si>
  <si>
    <t>Povrat zajmova danih osiguravajućim društvima u javnom sektoru</t>
  </si>
  <si>
    <t>Povrat zajmova danih ostalim financijskim institucijama u javnom sektoru</t>
  </si>
  <si>
    <t>Povrat zajmova danih tuzemnim kreditnim institucijama izvan javnog sektora</t>
  </si>
  <si>
    <t>Povrat zajmova danih tuzemnim osiguravajućim društvima izvan javnog sektora</t>
  </si>
  <si>
    <t>Povrat zajmova danih ostalim tuzemnim financijskim institucijama izvan javnog sektora</t>
  </si>
  <si>
    <t>Povrat zajmova danih inozemnim kreditnim institucijama</t>
  </si>
  <si>
    <t>Povrat zajmova danih inozemnim osiguravajućim društvima</t>
  </si>
  <si>
    <t>Neproizvedena dugotrajna imovina</t>
  </si>
  <si>
    <t>Zakonski predstavnik:</t>
  </si>
  <si>
    <t>RAZLIKA</t>
  </si>
  <si>
    <t>Tekuće pomoći od inozemnih vlada</t>
  </si>
  <si>
    <t>Kapitalne pomoći od inozemnih vlada</t>
  </si>
  <si>
    <t>Cernik</t>
  </si>
  <si>
    <t>Lipovljani</t>
  </si>
  <si>
    <t>Solin</t>
  </si>
  <si>
    <t>Cerovlje</t>
  </si>
  <si>
    <t>Lišane Ostrovičke</t>
  </si>
  <si>
    <t>Sopje</t>
  </si>
  <si>
    <t>Cestica</t>
  </si>
  <si>
    <t>Ližnjan</t>
  </si>
  <si>
    <t>Split</t>
  </si>
  <si>
    <t>Cetingrad</t>
  </si>
  <si>
    <t>Lobor</t>
  </si>
  <si>
    <t>Sračinec</t>
  </si>
  <si>
    <t>Cista Provo</t>
  </si>
  <si>
    <t>Lokve</t>
  </si>
  <si>
    <t>Stankovci</t>
  </si>
  <si>
    <t>Civljane</t>
  </si>
  <si>
    <t>Lokvičići</t>
  </si>
  <si>
    <t>Stara Gradiška</t>
  </si>
  <si>
    <t>Cres</t>
  </si>
  <si>
    <t>Lopar</t>
  </si>
  <si>
    <t>Stari Grad</t>
  </si>
  <si>
    <t>Crikvenica</t>
  </si>
  <si>
    <t>Lovas</t>
  </si>
  <si>
    <t>Stari Jankovci</t>
  </si>
  <si>
    <t>Crnac</t>
  </si>
  <si>
    <t>Lovinac</t>
  </si>
  <si>
    <t>Stari Mikanovci</t>
  </si>
  <si>
    <t>Čabar</t>
  </si>
  <si>
    <t>Lovran</t>
  </si>
  <si>
    <t>Starigrad</t>
  </si>
  <si>
    <t>Čačinci</t>
  </si>
  <si>
    <t>Lovreć</t>
  </si>
  <si>
    <t>Vrsar</t>
  </si>
  <si>
    <t>Janjina</t>
  </si>
  <si>
    <t>Podravske Sesvete</t>
  </si>
  <si>
    <t>Vrsi</t>
  </si>
  <si>
    <t>Jarmina</t>
  </si>
  <si>
    <t>Podstrana</t>
  </si>
  <si>
    <t>Vuka</t>
  </si>
  <si>
    <t>Jasenice</t>
  </si>
  <si>
    <t>Podturen</t>
  </si>
  <si>
    <t>Vukovar</t>
  </si>
  <si>
    <t>Jasenovac</t>
  </si>
  <si>
    <t>Pojezerje</t>
  </si>
  <si>
    <t>Zabok</t>
  </si>
  <si>
    <t>Jastrebarsko</t>
  </si>
  <si>
    <t>Pokupsko</t>
  </si>
  <si>
    <t>Zadar</t>
  </si>
  <si>
    <t>Jelenje</t>
  </si>
  <si>
    <t>Polača</t>
  </si>
  <si>
    <t>Zadvarje</t>
  </si>
  <si>
    <t>Jelsa</t>
  </si>
  <si>
    <t>Poličnik</t>
  </si>
  <si>
    <t>Zagorska Sela</t>
  </si>
  <si>
    <t>Jesenje</t>
  </si>
  <si>
    <t>Popovac</t>
  </si>
  <si>
    <t>Zagreb</t>
  </si>
  <si>
    <t>Josipdol</t>
  </si>
  <si>
    <t>Popovača</t>
  </si>
  <si>
    <t>Zagvozd</t>
  </si>
  <si>
    <t>Kali</t>
  </si>
  <si>
    <t>Poreč</t>
  </si>
  <si>
    <t>Zaprešić</t>
  </si>
  <si>
    <t>Kalinovac</t>
  </si>
  <si>
    <t>Posedarje</t>
  </si>
  <si>
    <t>Zažablje</t>
  </si>
  <si>
    <t>Kalnik</t>
  </si>
  <si>
    <t>Postira</t>
  </si>
  <si>
    <t>Zdenci</t>
  </si>
  <si>
    <t>Kamanje</t>
  </si>
  <si>
    <t>Povljana</t>
  </si>
  <si>
    <t>Zemunik Donji</t>
  </si>
  <si>
    <t>Kanfanar</t>
  </si>
  <si>
    <t>Požega</t>
  </si>
  <si>
    <t>Zlatar</t>
  </si>
  <si>
    <t>Kapela</t>
  </si>
  <si>
    <t>Pregrada</t>
  </si>
  <si>
    <t>Zlatar-Bistrica</t>
  </si>
  <si>
    <t>Ostali inozemni vrijednosni papiri</t>
  </si>
  <si>
    <t>PR-RAS (VP 151)</t>
  </si>
  <si>
    <t>RAS funkcijski (VP 154)</t>
  </si>
  <si>
    <t>Pošta i mjesto:</t>
  </si>
  <si>
    <t>Posredovanje u trgovini gorivima, rudama, metalima i industrijskim kemijskim proizvodima</t>
  </si>
  <si>
    <t>Dani zajmovi općinskim proračunima</t>
  </si>
  <si>
    <t>Dani zajmovi HZMO-u, HZZ-u i HZZO-u</t>
  </si>
  <si>
    <t>Trgovina na veliko elektroničkim i telekomunikacijskim dijelovima i opremom</t>
  </si>
  <si>
    <t>AGENCIJA ZA ZAŠTITU OSOBNIH PODATAKA</t>
  </si>
  <si>
    <t>Pomorski i obalni prijevoz putnika</t>
  </si>
  <si>
    <t>Pomorski i obalni prijevoz robe</t>
  </si>
  <si>
    <t>Svemirski prijevoz</t>
  </si>
  <si>
    <t>Mirovinski fondovi</t>
  </si>
  <si>
    <t>Ostalo osiguranje</t>
  </si>
  <si>
    <t>Skladištenje robe</t>
  </si>
  <si>
    <t>Vanjski poslovi</t>
  </si>
  <si>
    <t>Poslovi obrane</t>
  </si>
  <si>
    <t>Sudske i pravosudne djelatnosti</t>
  </si>
  <si>
    <t>Predškolsko obrazovanje</t>
  </si>
  <si>
    <t>Osnovno obrazovanje</t>
  </si>
  <si>
    <t>Veterinarske djelatnosti</t>
  </si>
  <si>
    <t>VP</t>
  </si>
  <si>
    <r>
      <t xml:space="preserve">Razina </t>
    </r>
    <r>
      <rPr>
        <b/>
        <sz val="8"/>
        <rFont val="Arial"/>
        <family val="2"/>
        <charset val="238"/>
      </rPr>
      <t>41 ne smije imati popunjene AOP oznake</t>
    </r>
    <r>
      <rPr>
        <sz val="8"/>
        <rFont val="Arial"/>
        <family val="2"/>
        <charset val="238"/>
      </rPr>
      <t>: 003 do 034, 135, 138, 172, 340, 392, 412 do 416, 419, 429 do 431, 435, 436, 450 do 452, 455 do 458, 477 do 479. Ako je na bilo kojoj od ovih AOP oznaka upisan iznos za razinu 41obrazac je neispravan.</t>
    </r>
  </si>
  <si>
    <r>
      <t xml:space="preserve">Obveznici razine </t>
    </r>
    <r>
      <rPr>
        <b/>
        <sz val="8"/>
        <rFont val="Arial"/>
        <family val="2"/>
        <charset val="238"/>
      </rPr>
      <t>4</t>
    </r>
    <r>
      <rPr>
        <b/>
        <sz val="8"/>
        <rFont val="Arial"/>
        <charset val="238"/>
      </rPr>
      <t>1 ne smiju imati popunjene AOP oznake:</t>
    </r>
    <r>
      <rPr>
        <sz val="8"/>
        <rFont val="Arial"/>
        <charset val="238"/>
      </rPr>
      <t xml:space="preserve"> 131 do 134. Iznimka od tog pravila su obveznici s RKP-om </t>
    </r>
    <r>
      <rPr>
        <b/>
        <sz val="8"/>
        <rFont val="Arial"/>
        <family val="2"/>
        <charset val="238"/>
      </rPr>
      <t xml:space="preserve">23911 </t>
    </r>
    <r>
      <rPr>
        <sz val="8"/>
        <rFont val="Arial"/>
        <family val="2"/>
        <charset val="238"/>
      </rPr>
      <t>i</t>
    </r>
    <r>
      <rPr>
        <b/>
        <sz val="8"/>
        <rFont val="Arial"/>
        <family val="2"/>
        <charset val="238"/>
      </rPr>
      <t xml:space="preserve"> 25843</t>
    </r>
    <r>
      <rPr>
        <sz val="8"/>
        <rFont val="Arial"/>
        <charset val="238"/>
      </rPr>
      <t>. Ako ova kontrola javlja pogrešku znači da je za obrazac razine 11 unesen iznos na neku od ovih pozicija.</t>
    </r>
  </si>
  <si>
    <t>Istraživanje i razvoj obrane</t>
  </si>
  <si>
    <t>025</t>
  </si>
  <si>
    <t>Rashodi za obranu koji nisu drugdje svrstani</t>
  </si>
  <si>
    <t>031</t>
  </si>
  <si>
    <t>Usluge policije</t>
  </si>
  <si>
    <t>032</t>
  </si>
  <si>
    <t>Usluge protupožarne zaštite</t>
  </si>
  <si>
    <t>033</t>
  </si>
  <si>
    <t>Sveukupno planiranje i statističke usluge</t>
  </si>
  <si>
    <t>0133</t>
  </si>
  <si>
    <t>Ostale opće usluge</t>
  </si>
  <si>
    <t>014</t>
  </si>
  <si>
    <t>Gradski i prigradski kopneni prijevoz putnika</t>
  </si>
  <si>
    <t>Taksi služba</t>
  </si>
  <si>
    <t>Usluge telefona, pošte i prijevoza</t>
  </si>
  <si>
    <t>Nova verzija obrasca za 2017. Promijenio se broj AOP oznaka kod 3 obrasca pa su svi obrasci i kontrole novi.</t>
  </si>
  <si>
    <r>
      <t xml:space="preserve">S obzirom da se ovaj obrazac može predati i prazan (bez ikakvih iznosa), oznaka popunjenosti na referentnoj stranici </t>
    </r>
    <r>
      <rPr>
        <b/>
        <sz val="8"/>
        <rFont val="Arial"/>
        <charset val="238"/>
      </rPr>
      <t xml:space="preserve">ne ažurira se automatski </t>
    </r>
    <r>
      <rPr>
        <sz val="8"/>
        <rFont val="Arial"/>
        <charset val="238"/>
      </rPr>
      <t xml:space="preserve">kao kod ostalih obrazaca, ako ste ovaj obrazac popunili, ili ga predajete nepopunjenog (nema promjena na vrijednosti imovine i obveza), a dužni ste ga predati, na Referentnoj stranici potrebno je </t>
    </r>
    <r>
      <rPr>
        <b/>
        <sz val="8"/>
        <rFont val="Arial"/>
        <charset val="238"/>
      </rPr>
      <t>ručno označiti "DA"</t>
    </r>
    <r>
      <rPr>
        <sz val="8"/>
        <rFont val="Arial"/>
        <charset val="238"/>
      </rPr>
      <t>, tj. da predajete i obrazac P-VRIO. Kontrola javlja grešku ako je u bilo koju poziciju upisan iznos a nije označeno "DA" na referentnoj stranici. Isto tako, kontrola javlja upozorenje ako je obveznik dužan popuniti ovaj obrazac, a on nije popunjen, tj. nije označeno "DA" na Referentnoj stranici.</t>
    </r>
  </si>
  <si>
    <t>Mora biti zadovoljena i kontrola: AOP 036 = 037+090 ili drukčije rečeno, ukupno stanje svih obveza na kraju razdoblja (AOP 036) mora biti jednako zbroju dospjelih obveza (AOP 037) i nedospjelih obveza (AOP 090). Dopušteno je odstupanje od najviše 1 kune zbog zaokruživanja.</t>
  </si>
  <si>
    <t>RAS - funkcijski</t>
  </si>
  <si>
    <t>Proračun nema korisnika pa Izvještaj vrijedi i kao konsolidirani:</t>
  </si>
  <si>
    <t>Ispravljena kontrola upozorenja na broj zaposlenih u PR-RAS obrascu preko 1000 kada to nije. Ispravljena kontrola koja je za polugodište javljala pogrešku da se za razinu 23 ne predaje obrazac Obveze. Svi obveznici (ne više samo oni kojima je razdjel ujedno i glava) razina 11 i 12 trebaju upisati razdjel, a ostali obveznici ne mogu.</t>
  </si>
  <si>
    <t>Tekuće pomoći unutar općeg proračuna</t>
  </si>
  <si>
    <t>Iznajmljivanje i davanje u zakup (leasing) poljoprivrednih strojeva i opreme</t>
  </si>
  <si>
    <t>Proizvodnja ležajeva, prijenosnika te prijenosnih i pogonskih elemenata</t>
  </si>
  <si>
    <t>Proizvodnja peći i plamenika</t>
  </si>
  <si>
    <t>Prelazak na Referentnu stranicu ––––&gt;</t>
  </si>
  <si>
    <t>NE</t>
  </si>
  <si>
    <t>Djelatnosti socijalne skrbi bez smještaja za starije osobe i osobe s invaliditetom</t>
  </si>
  <si>
    <t>Obrazac PR-RAS
VP 151</t>
  </si>
  <si>
    <t>Istraživanje i razvoj: Komunikacije</t>
  </si>
  <si>
    <t>0487</t>
  </si>
  <si>
    <t>Staro Petrovo Selo</t>
  </si>
  <si>
    <t>Čađavica</t>
  </si>
  <si>
    <t>Ludbreg</t>
  </si>
  <si>
    <t>Ston</t>
  </si>
  <si>
    <t>Čaglin</t>
  </si>
  <si>
    <t>Luka</t>
  </si>
  <si>
    <t>Strahoninec</t>
  </si>
  <si>
    <t>Čakovec</t>
  </si>
  <si>
    <t>Lukač</t>
  </si>
  <si>
    <t>Strizivojna</t>
  </si>
  <si>
    <t>Čavle</t>
  </si>
  <si>
    <t>Lumbarda</t>
  </si>
  <si>
    <t>Stubičke Toplice</t>
  </si>
  <si>
    <t>Čazma</t>
  </si>
  <si>
    <t>Lupoglav</t>
  </si>
  <si>
    <t>Stupnik</t>
  </si>
  <si>
    <t>Čeminac</t>
  </si>
  <si>
    <t>Ljubešćica</t>
  </si>
  <si>
    <t>Pomoćne djelatnosti za uzgoj životinja</t>
  </si>
  <si>
    <t>Na godišnjoj razini, AOP oznaka 064 u obrascu Bilanca mora biti jednaka AOP-u 641 u obrascu PR-RAS. Ova kontrola je obvezujuća za razine 11, 21, 22, 31, 41 i 42, a upozoravajuća za razine 12, 13, 23. Zbog zaokruživanja vrijednosti, Dopušteno je odstupanje od 1 kn. Ova kontrola vrijedi u obje kolone podataka.</t>
  </si>
  <si>
    <t>AOP 055 mora biti jednak zbroju AOP-a: 650 do 653 u oba stupca podataka. Zbog zaokruživanja je dopuštena razlika od 1.</t>
  </si>
  <si>
    <t>AOP 056 mora biti jednak zbroju AOP-a: 654 do 657 u oba stupca podataka. Zbog zaokruživanja je dopuštena razlika od 1.</t>
  </si>
  <si>
    <t>AOP 058 mora biti jednak zbroju AOP-a: 658 do 660 u oba stupca podataka. Zbog zaokruživanja je dopuštena razlika od 1.</t>
  </si>
  <si>
    <t>AOP 059 mora biti jednak zbroju AOP-a: 661 do 663 u oba stupca podataka</t>
  </si>
  <si>
    <t>AOP 064 mora biti jednak zbroju AOP-a: 664 i 665 u oba stupca podataka</t>
  </si>
  <si>
    <t>5.0.4.</t>
  </si>
  <si>
    <t>ERNESTINOVO</t>
  </si>
  <si>
    <t>ERVENIK</t>
  </si>
  <si>
    <t>FARKAŠEVAC</t>
  </si>
  <si>
    <t>FERDINANDOVAC</t>
  </si>
  <si>
    <t>Otplata glavnice primljenih zajmova od ostalih izvanproračunskih korisnika državnog proračuna – kratkoročnih</t>
  </si>
  <si>
    <t>Otplata glavnice primljenih zajmova od ostalih izvanproračunskih korisnika državnog proračuna – dugoročnih</t>
  </si>
  <si>
    <t>Otplata glavnice primljenih zajmova od izvanproračunskih korisnika županijskih, gradskih i općinskih proračuna – kratkoročnih</t>
  </si>
  <si>
    <t>Otplata glavnice primljenih zajmova od izvanproračunskih korisnika županijskih, gradskih i općinskih proračuna – dugoročnih</t>
  </si>
  <si>
    <t>Izdaci za otplatu glavnice za izdane ostale vrijednosne papire u zemlji – dugoročne</t>
  </si>
  <si>
    <t>Trgovina na malo dijelovima i priborom za motorna vozila</t>
  </si>
  <si>
    <t>Prihodi i rashodi poslovanja</t>
  </si>
  <si>
    <t xml:space="preserve">PRIHODI POSLOVANJA (AOP 002+039+045+074+105+123+130+136) </t>
  </si>
  <si>
    <t>Doprinosi (AOP 040+043+044)</t>
  </si>
  <si>
    <t>Doprinosi za zapošljavanje</t>
  </si>
  <si>
    <t>Pomoći iz inozemstva i od subjekata unutar općeg proračuna 
(AOP 046+049+054+057+060+063+066+069)</t>
  </si>
  <si>
    <t>Pomoći od inozemnih vlada (AOP 047+048)</t>
  </si>
  <si>
    <t>Pomoći od međunarodnih organizacija te institucija i tijela EU (AOP 050 do 053)</t>
  </si>
  <si>
    <t>Pomoći proračunu iz drugih proračuna (AOP 055+056)</t>
  </si>
  <si>
    <t>Pomoći od izvanproračunskih korisnika (AOP 058+059)</t>
  </si>
  <si>
    <t>Pomoći izravnanja za decentralizirane funkcije (AOP 061+062)</t>
  </si>
  <si>
    <t>Pomoći proračunskim korisnicima iz proračuna koji im nije nadležan (AOP 064+065)</t>
  </si>
  <si>
    <t>Pomoći temeljem prijenosa  EU sredstava (AOP 067+068)</t>
  </si>
  <si>
    <r>
      <t xml:space="preserve">Tekuće pomoći </t>
    </r>
    <r>
      <rPr>
        <sz val="9"/>
        <rFont val="Arial"/>
        <family val="2"/>
        <charset val="238"/>
      </rPr>
      <t>temeljem prijenosa  EU sredstava</t>
    </r>
  </si>
  <si>
    <t>Kapitalne pomoći temeljem prijenosa  EU sredstava</t>
  </si>
  <si>
    <t>639</t>
  </si>
  <si>
    <t>Prijenosi između proračunskih korisnika istog proračuna (AOP 070 do 073)</t>
  </si>
  <si>
    <t>Tekući prijenosi između proračunskih korisnika istog proračuna</t>
  </si>
  <si>
    <t>Kapitalni prijenosi između proračunskih korisnika istog proračuna</t>
  </si>
  <si>
    <t>Tekući prijenosi između proračunskih korisnika istog proračuna temeljem prijenosa EU sredstava</t>
  </si>
  <si>
    <t>Kapitalni prijenosi između proračunskih korisnika istog proračuna temeljem prijenosa EU sredstava</t>
  </si>
  <si>
    <t>Prihodi od imovine (AOP 075+083+090+098)</t>
  </si>
  <si>
    <t xml:space="preserve">Prihodi od financijske imovine (AOP 076 do 082) </t>
  </si>
  <si>
    <t>Ako je iznos na AOP-u 259 veći od nule, a iznos na AOP-u 785 (tekuće donacije građanima i kućanstvima) je jednak nuli, provjerite AOP 785. Ako je njegov iznos stvarno toliki, zanemarite ovu kontrolu.</t>
  </si>
  <si>
    <t>Ako je iznos na AOP-u 418 veći od nule, a iznos na AOP-ima 799 i 800 jednak nuli, provjerite AOP-e 799 i 800. Ako je njihov iznos stvarno toliki, zanemarite ovu kontrolu.</t>
  </si>
  <si>
    <t>Ako je iznos na AOP-u 421 veći od nule, a iznos na AOP-ima 801 i 802 jednak nuli, provjerite AOP-e 801 i 802. Ako je njihov iznos stvarno toliki, zanemarite ovu kontrolu.</t>
  </si>
  <si>
    <t>Ako je iznos na AOP-u 422 veći od nule, a iznos na AOP-ima 803 i 804 jednak nuli, provjerite AOP-e 803 i 804. Ako je njihov iznos stvarno toliki, zanemarite ovu kontrolu.</t>
  </si>
  <si>
    <t>Otplata glavnice primljenih zajmova od osiguravajućih društava u javnom sektoru – dugoročnih</t>
  </si>
  <si>
    <t>Otplata glavnice primljenih zajmova od ostalih financijskih institucija u javnom sektoru – dugoročnih</t>
  </si>
  <si>
    <t>Otplata glavnice primljenih zajmova od trgovačkih društava u javnom sektoru – dugoročnih</t>
  </si>
  <si>
    <t xml:space="preserve">Uzgoj ostalih jednogodišnjih usjeva </t>
  </si>
  <si>
    <t>Uzgoj ostalih životinja</t>
  </si>
  <si>
    <t>Slatkovodni ribolov</t>
  </si>
  <si>
    <t>Proizvodnja proizvoda od mesa i mesa peradi</t>
  </si>
  <si>
    <t>Prerada i konzerviranje krumpira</t>
  </si>
  <si>
    <t>Proizvodnja sokova od voća i povrća</t>
  </si>
  <si>
    <t>RAZLIKA1</t>
  </si>
  <si>
    <t>Proizvodnja rublja</t>
  </si>
  <si>
    <t>Proizvodnja ambalaže od drva</t>
  </si>
  <si>
    <t>Proizvodnja celuloze</t>
  </si>
  <si>
    <t>Proizvodnja papira i kartona</t>
  </si>
  <si>
    <t>Proizvodnja uredskog materijala od papira</t>
  </si>
  <si>
    <t>Proizvodnja zidnih tapeta</t>
  </si>
  <si>
    <t>Izdavanje knjiga</t>
  </si>
  <si>
    <t>Izdavanje novina</t>
  </si>
  <si>
    <t xml:space="preserve">Ostali tuzemni vrijednosni papiri </t>
  </si>
  <si>
    <t>Otplata glavnice primljenih zajmova od međunarodnih organizacija</t>
  </si>
  <si>
    <r>
      <t>Razina 11</t>
    </r>
    <r>
      <rPr>
        <sz val="8"/>
        <rFont val="Arial"/>
        <charset val="238"/>
      </rPr>
      <t xml:space="preserve"> (od 2016. godine)
- </t>
    </r>
    <r>
      <rPr>
        <b/>
        <sz val="8"/>
        <rFont val="Arial"/>
        <charset val="238"/>
      </rPr>
      <t xml:space="preserve">za kvartale te za polugodište </t>
    </r>
    <r>
      <rPr>
        <sz val="8"/>
        <rFont val="Arial"/>
        <charset val="238"/>
      </rPr>
      <t xml:space="preserve">(I.-III., I.-VI., I.-IX.) predaje PR-RAS obrazac i Obveze
- </t>
    </r>
    <r>
      <rPr>
        <b/>
        <sz val="8"/>
        <rFont val="Arial"/>
        <charset val="238"/>
      </rPr>
      <t>za kraj godine</t>
    </r>
    <r>
      <rPr>
        <sz val="8"/>
        <rFont val="Arial"/>
        <charset val="238"/>
      </rPr>
      <t xml:space="preserve"> predaje SVE obrasce: PR-RAS, BIL, P-VRIO, RAS-funkcijski i Obveze.
Ova kontrola javlja pogrešku ako je popunjen obrazac koji se za upisano razdoblje i razinu ne treba popuniti, ili ako nije popunjen neki koji se treba popuniti.</t>
    </r>
  </si>
  <si>
    <r>
      <t>Razina 13, opća država</t>
    </r>
    <r>
      <rPr>
        <sz val="8"/>
        <rFont val="Arial"/>
        <charset val="238"/>
      </rPr>
      <t xml:space="preserve"> (od 2016. godine)
- </t>
    </r>
    <r>
      <rPr>
        <b/>
        <sz val="8"/>
        <rFont val="Arial"/>
        <charset val="238"/>
      </rPr>
      <t xml:space="preserve">za kvartale te za polugodište </t>
    </r>
    <r>
      <rPr>
        <sz val="8"/>
        <rFont val="Arial"/>
        <charset val="238"/>
      </rPr>
      <t xml:space="preserve">(I.-III., I.-VI., I.-IX.) predaje samo obrazac PR-RAS
- </t>
    </r>
    <r>
      <rPr>
        <b/>
        <sz val="8"/>
        <rFont val="Arial"/>
        <charset val="238"/>
      </rPr>
      <t>za kraj godine</t>
    </r>
    <r>
      <rPr>
        <sz val="8"/>
        <rFont val="Arial"/>
        <charset val="238"/>
      </rPr>
      <t xml:space="preserve"> predaje obrasce: PR-RAS, BIL, P-VRIO i RAS-funkcijski.
Ova kontrola javlja pogrešku ako je popunjen obrazac koji se za upisano razdoblje i razinu ne treba popuniti, ili ako nije popunjen neki koji se treba popuniti.</t>
    </r>
  </si>
  <si>
    <t>Povrat danih zajmova kreditnim institucijama u javnom sektoru po protestiranim jamstvima</t>
  </si>
  <si>
    <t>81333</t>
  </si>
  <si>
    <t>Povrat danih zajmova osiguravajućim društvima u javnom sektoru po protestiranim jamstvima</t>
  </si>
  <si>
    <t>81343</t>
  </si>
  <si>
    <t>Povrat danih zajmova ostalim financijskim institucijama u javnom sektoru po protestiranim jamstvima</t>
  </si>
  <si>
    <t>81413</t>
  </si>
  <si>
    <t>Povrat danih zajmova trgovačkim društvima u javnom sektoru po protestiranim jamstvima</t>
  </si>
  <si>
    <t>81533</t>
  </si>
  <si>
    <t>Povrat danih zajmova tuzemnim kreditnim institucijama izvan javnog sektora po protestiranim jamstvima</t>
  </si>
  <si>
    <t>81543</t>
  </si>
  <si>
    <t>Povrat danih zajmova tuzemnim osiguravajućim društvima izvan javnog sektora po protestiranim jamstvima</t>
  </si>
  <si>
    <t>81553</t>
  </si>
  <si>
    <r>
      <t xml:space="preserve">Samo tijela (razdjeli) razine 11 i obveznici razine 22 mogu pored opcije "Izvještaj vrijedi i kao konsolidirani" upisati "DA" (razina 22 za polugodište i godinu, a razina 11 dodatno i za kvartale). Ovo "DA" znači da obveznik nema koga konsolidirati pa je konsolidirani izvještaj identičan nekonsolidiranom. Svi ostali obveznici ovdje upisuju "NE". Ako kontrola javlja pogrešku, znači da ovo polje nije popunjeno ili obveznik ne spada u grupu onih koji mogu predati identičan konsolidiran i nekonsolidiran izvještaj. </t>
    </r>
    <r>
      <rPr>
        <b/>
        <sz val="8"/>
        <color indexed="12"/>
        <rFont val="Arial"/>
        <family val="2"/>
        <charset val="238"/>
      </rPr>
      <t xml:space="preserve">Kod razine 11 samo tijela (48 razdjela) </t>
    </r>
    <r>
      <rPr>
        <sz val="8"/>
        <rFont val="Arial"/>
        <charset val="238"/>
      </rPr>
      <t>predaju i konsolidirani obrazac i samo dio njih može upisati "DA". Korisnici proračuna, koji ni ne predaju konsolidirani obrazac uvijek upisuju "NE".</t>
    </r>
  </si>
  <si>
    <t>Zajmovi  HZMO-u, HZZ-u i HZZO-u po protestiranim jamstvima</t>
  </si>
  <si>
    <t>13763</t>
  </si>
  <si>
    <t>Zajmovi ostalim izvanproračunskim korisnicima državnog proračuna po protestiranim jamstvima</t>
  </si>
  <si>
    <t>13773</t>
  </si>
  <si>
    <t>29</t>
  </si>
  <si>
    <t>291</t>
  </si>
  <si>
    <t>Odgođeno plaćanje rashoda</t>
  </si>
  <si>
    <t>292</t>
  </si>
  <si>
    <t>Naplaćeni prihodi budućih razdoblja</t>
  </si>
  <si>
    <t>9</t>
  </si>
  <si>
    <t>NOVA BUKOVICA</t>
  </si>
  <si>
    <t>NOVA GRADIŠKA</t>
  </si>
  <si>
    <t>NOVA KAPELA</t>
  </si>
  <si>
    <t>Goodwill</t>
  </si>
  <si>
    <t>Proizvodnja ostalih proizvoda od keramike</t>
  </si>
  <si>
    <t xml:space="preserve">Proizvodnja vapna i gipsa </t>
  </si>
  <si>
    <t>Proizvodnja proizvoda od betona za građevinarstvo</t>
  </si>
  <si>
    <t>Proizvodnja proizvoda od gipsa za građevinarstvo</t>
  </si>
  <si>
    <t xml:space="preserve">Proizvodnja ostalih proizvoda od betona, cementa i gipsa </t>
  </si>
  <si>
    <t>Rezanje, oblikovanje i obrada kamena</t>
  </si>
  <si>
    <t>Proizvodnja ostalih nemetalnih mineralnih proizvoda, d. n.</t>
  </si>
  <si>
    <t>Proizvodnja sirovog željeza, čelika i ferolegura</t>
  </si>
  <si>
    <t>Proizvodnja čeličnih cijevi i pribora</t>
  </si>
  <si>
    <t>Hladno vučenje šipki</t>
  </si>
  <si>
    <t>REZ</t>
  </si>
  <si>
    <t>Proizvodnja piva</t>
  </si>
  <si>
    <t>Proizvodnja slada</t>
  </si>
  <si>
    <t>Ostale rezervacijske usluge i djelatnosti povezane s njima</t>
  </si>
  <si>
    <t>Djelatnosti privatne zaštite</t>
  </si>
  <si>
    <r>
      <t xml:space="preserve">Obveznici razine </t>
    </r>
    <r>
      <rPr>
        <b/>
        <sz val="8"/>
        <rFont val="Arial"/>
        <family val="2"/>
        <charset val="238"/>
      </rPr>
      <t>12 ne mogu imati popunjene AOP oznake:</t>
    </r>
    <r>
      <rPr>
        <sz val="8"/>
        <rFont val="Arial"/>
        <charset val="238"/>
      </rPr>
      <t xml:space="preserve"> 024 i 031. Iznimka od ovog pravila su neki obveznici koji iznimno mogu. Ako ova kontrola javlja pogrešku, znači da su ove pozicije popunjene ali se ne radi o obvezniku koji ih može imati popunjene.</t>
    </r>
  </si>
  <si>
    <r>
      <t xml:space="preserve">Razina </t>
    </r>
    <r>
      <rPr>
        <b/>
        <sz val="8"/>
        <rFont val="Arial"/>
        <family val="2"/>
        <charset val="238"/>
      </rPr>
      <t>12 ne smije imati popunjene AOP oznake:</t>
    </r>
    <r>
      <rPr>
        <sz val="8"/>
        <rFont val="Arial"/>
        <family val="2"/>
        <charset val="238"/>
      </rPr>
      <t xml:space="preserve"> 011 do 023, 025 do 030, 032 do 034, 138, 234 do 237. Ako je na bilo kojoj od ovih AOP oznaka upisan iznos, a obrazac je razine 12, kontrola javlja grešku i obrazac je neispravan. </t>
    </r>
  </si>
  <si>
    <t>Porezi na međunarodnu trgovinu i transakcije (AOP 033+034)</t>
  </si>
  <si>
    <t>Ostali prihodi od poreza (AOP 036 do 038)</t>
  </si>
  <si>
    <t xml:space="preserve">Doprinosi za zdravstveno osiguranje (AOP 041+042) </t>
  </si>
  <si>
    <t>Proizvodnja šupljeg stakla</t>
  </si>
  <si>
    <t>Proizvodnja staklenih vlakana</t>
  </si>
  <si>
    <t>PROMINA</t>
  </si>
  <si>
    <t>OKUČANI</t>
  </si>
  <si>
    <t>OMIŠ</t>
  </si>
  <si>
    <t>OMIŠALJ</t>
  </si>
  <si>
    <t>OPATIJA</t>
  </si>
  <si>
    <t xml:space="preserve">Stanje zaliha proizvodnje i gotovih proizvoda na kraju razdoblja </t>
  </si>
  <si>
    <t>Ekonomska pomoć usmjerena preko međunarodnih agencija</t>
  </si>
  <si>
    <t>013</t>
  </si>
  <si>
    <t>0131</t>
  </si>
  <si>
    <t>Stanje kontrola:</t>
  </si>
  <si>
    <t>Povrat zajmova danih izvanproračunskim korisnicima županijskih, gradskih i općinskih proračuna - kratkoročni</t>
  </si>
  <si>
    <t>Povrat zajmova danih izvanproračunskim korisnicima županijskih, gradskih i općinskih proračuna - dugoročni</t>
  </si>
  <si>
    <t>Ostali vrijednosni papiri - tuzemni - dugoročni</t>
  </si>
  <si>
    <t>Uslužne djelatnosti u vezi sa zračnim prijevozom</t>
  </si>
  <si>
    <t>Prekrcaj tereta</t>
  </si>
  <si>
    <t>Ostale prateće djelatnosti u prijevozu</t>
  </si>
  <si>
    <t>Djelatnosti pružanja univerzalnih poštanskih usluga</t>
  </si>
  <si>
    <t>Djelatnosti pružanja ostalih poštanskih i kurirskih usluga</t>
  </si>
  <si>
    <t>Hoteli i sličan smještaj</t>
  </si>
  <si>
    <t>Rugvica</t>
  </si>
  <si>
    <t>Biograd na Moru</t>
  </si>
  <si>
    <t>Kraljevec na Sutli</t>
  </si>
  <si>
    <t>Runovići</t>
  </si>
  <si>
    <t>Biskupija</t>
  </si>
  <si>
    <t>Kraljevica</t>
  </si>
  <si>
    <t>Ružić</t>
  </si>
  <si>
    <t>Bistra</t>
  </si>
  <si>
    <t>Krapina</t>
  </si>
  <si>
    <t>Saborsko</t>
  </si>
  <si>
    <t>Bizovac</t>
  </si>
  <si>
    <t>Krapinske Toplice</t>
  </si>
  <si>
    <t>Sali</t>
  </si>
  <si>
    <t>Bjelovar</t>
  </si>
  <si>
    <t>Krašić</t>
  </si>
  <si>
    <t>Samobor</t>
  </si>
  <si>
    <t>Blato</t>
  </si>
  <si>
    <t>Kravarsko</t>
  </si>
  <si>
    <t>Satnica Đakovačka</t>
  </si>
  <si>
    <r>
      <t xml:space="preserve">Razine </t>
    </r>
    <r>
      <rPr>
        <b/>
        <sz val="8"/>
        <rFont val="Arial"/>
        <family val="2"/>
        <charset val="238"/>
      </rPr>
      <t>23 ne smiju imati popunjene AOP oznake:</t>
    </r>
    <r>
      <rPr>
        <sz val="8"/>
        <rFont val="Arial"/>
        <family val="2"/>
        <charset val="238"/>
      </rPr>
      <t xml:space="preserve"> 012 do 017, 021, 025, 027, 032 do 034, 040 do 044, </t>
    </r>
    <r>
      <rPr>
        <b/>
        <sz val="8"/>
        <color indexed="12"/>
        <rFont val="Arial"/>
        <family val="2"/>
        <charset val="238"/>
      </rPr>
      <t>069 do 073</t>
    </r>
    <r>
      <rPr>
        <sz val="8"/>
        <rFont val="Arial"/>
        <family val="2"/>
        <charset val="238"/>
      </rPr>
      <t xml:space="preserve">, 131 do 134, 138,172,200, 234 do 237, </t>
    </r>
    <r>
      <rPr>
        <b/>
        <sz val="8"/>
        <color indexed="12"/>
        <rFont val="Arial"/>
        <family val="2"/>
        <charset val="238"/>
      </rPr>
      <t>241 do 245, 247 do 252</t>
    </r>
    <r>
      <rPr>
        <sz val="8"/>
        <rFont val="Arial"/>
        <family val="2"/>
        <charset val="238"/>
      </rPr>
      <t>, 340, 368 i 392. Ako je bilo koja od ovih AOP pozicija popunjena obrazac je neispravan.</t>
    </r>
  </si>
  <si>
    <r>
      <t xml:space="preserve">Razina </t>
    </r>
    <r>
      <rPr>
        <b/>
        <sz val="8"/>
        <rFont val="Arial"/>
        <family val="2"/>
        <charset val="238"/>
      </rPr>
      <t>21 ne smije imati popunjene</t>
    </r>
    <r>
      <rPr>
        <sz val="8"/>
        <rFont val="Arial"/>
        <family val="2"/>
        <charset val="238"/>
      </rPr>
      <t xml:space="preserve"> AOP oznake: 392, 412 do 416, 419, 429 do 431, 435, 436, 450 do 452, 455 do 458, 461, 470, 473, 475 do 479. Ako je na bilo kojoj od ovih AOP oznaka upisan iznos, a obrazac je razine 21 obrazac je neispravan.</t>
    </r>
  </si>
  <si>
    <t>Porezi na imovinu (AOP 019 do 023)</t>
  </si>
  <si>
    <t>Proizvodnja ravnog stakla</t>
  </si>
  <si>
    <t>Oblikovanje i obrada ravnog stakla</t>
  </si>
  <si>
    <t>PRIBISLAVEC</t>
  </si>
  <si>
    <t>BILICE</t>
  </si>
  <si>
    <t>KOLAN</t>
  </si>
  <si>
    <t>KAMANJE</t>
  </si>
  <si>
    <t>LOPAR</t>
  </si>
  <si>
    <t>VRSI</t>
  </si>
  <si>
    <t>TRIBUNJ</t>
  </si>
  <si>
    <t>ŠTITAR</t>
  </si>
  <si>
    <t>FUNTANA</t>
  </si>
  <si>
    <t>TAR-VABRIGA</t>
  </si>
  <si>
    <t>Državne upravne i sudske pristojbe</t>
  </si>
  <si>
    <t>RAZD</t>
  </si>
  <si>
    <t>Česta pogreška pri unosu je da nakon brisanja vrijednosti nekog AOP-a u ćeliji ostane upisan razmak koji se ne vidi na ekranu, kad se to dogodi, polje kontrolni broj na vrhu obrasca bit će popunjeno s vrijednošću #VRIJ ili #VALUE. U tom slučaju, ako ne uspijete pronaći na kojem AOP-u je upisan razmak ili neki drugi znak koji nije brojevna vrijednost, popunite sva polja koja nemaju podataka nulama.</t>
  </si>
  <si>
    <t>AOP</t>
  </si>
  <si>
    <t>OPIS</t>
  </si>
  <si>
    <t>Rezultat kontrole</t>
  </si>
  <si>
    <t>Opis dodatne kontrole</t>
  </si>
  <si>
    <t>Naknade građanima i kućanstvima u naravi</t>
  </si>
  <si>
    <t xml:space="preserve">Naknade građanima i kućanstvima u novcu </t>
  </si>
  <si>
    <t>Odgoovorna osoba (potpis)</t>
  </si>
  <si>
    <t>OBVEZE I VLASTITI IZVORI (AOP 163+223)</t>
  </si>
  <si>
    <t>AOP 444 mora biti jednak zbroju AOP-a: 839 do 841 u oba stupca podataka. Dopušteno je odstupanje od 1 kn zbog zaokruživanja</t>
  </si>
  <si>
    <t>Kod razine 11 korisnici mogu imati popunjen samo broj zaposlenih kod korisnika (AOP 643 i 645), a glave unutar nadležnog ministarstva mogu imati popunjene samo zaposlene u tijelima (AOP 642 i 644). Ova kontrola upozorava kada su istovremeno popunjene AOP oznake 642 i 643 ili 644 i 645 (broj zaposleni u tijelima i kod korisnika), što mogu imati popunjene samo glave unutar nadležnog ministarstva / razdjela koja imaju iskazane i rashode proračunskih korisnika iz svoje nadležnosti.</t>
  </si>
  <si>
    <t>Ako je iznos na AOP-u 019 veći od nule, a iznos na AOP-u 647 (porez na korištenje javnih površina) je jednak nuli, provjerite AOP 647. Ako je njegov iznos stvarno toliki, zanemarite ovu kontrolu.</t>
  </si>
  <si>
    <t>Dionice i udjeli u glavnici trgovačkih društava u javnom sektoru (AOP 576)</t>
  </si>
  <si>
    <t>AOP 541 mora biti jednak zbroju AOP-a: 900 do 903 u oba stupca podataka. Dopušteno je odstupanje od 1kn zbog zaokruživanja.</t>
  </si>
  <si>
    <t>3296</t>
  </si>
  <si>
    <t>Troškovi sudskih postupaka</t>
  </si>
  <si>
    <t>Pomoći inozemnim vladama (AOP 223+224)</t>
  </si>
  <si>
    <t>Pomoći međunarodnim organizacijama te institucijama i tijelima EU (AOP 226+227)</t>
  </si>
  <si>
    <t>Pomoći unutar općeg proračuna (AOP 229+230)</t>
  </si>
  <si>
    <t>366</t>
  </si>
  <si>
    <t>AOP 547 mora biti jednak zbroju AOP-a: 909 do 911 u oba stupca podataka. Dopušteno je odstupanje od 1kn zbog zaokruživanja.</t>
  </si>
  <si>
    <t>AOP 548 mora biti jednak zbroju AOP-a: 912 do 914 u oba stupca podataka. Dopušteno je odstupanje od 1kn zbog zaokruživanja.</t>
  </si>
  <si>
    <t>AOP 549 mora biti jednak zbroju AOP-a: 915 do 917 u oba stupca podataka. Dopušteno je odstupanje od 1kn zbog zaokruživanja.</t>
  </si>
  <si>
    <t>AOP 550 mora biti jednak zbroju AOP-a: 918 do 920 u oba stupca podataka. Dopušteno je odstupanje od 1kn zbog zaokruživanja.</t>
  </si>
  <si>
    <t>AOP 551 mora biti jednak zbroju AOP-a: 921 do 923 u oba stupca podataka. Dopušteno je odstupanje od 1kn zbog zaokruživanja.</t>
  </si>
  <si>
    <t>AOP 552 mora biti jednak zbroju AOP-a: 924 do 926 u oba stupca podataka. Dopušteno je odstupanje od 1kn zbog zaokruživanja.</t>
  </si>
  <si>
    <t>AOP 927 je samo dio AOP-a 585 i mora biti manji ili jednak njemu u oba stupca podataka</t>
  </si>
  <si>
    <t>AOP 928 je samo dio AOP-a 586 i mora biti manji ili jednak njemu u oba stupca podataka</t>
  </si>
  <si>
    <t>AOP 929 je samo dio AOP-a 587 i mora biti manji ili jednak njemu u oba stupca podataka</t>
  </si>
  <si>
    <t>AOP 930 je samo dio AOP-a 588 i mora biti manji ili jednak njemu u oba stupca podataka</t>
  </si>
  <si>
    <t>Zbroj AOP-a: 931 do 933 je samo dio AOP-a 590 i mora biti manji ili jednak njemu u oba stupca podataka</t>
  </si>
  <si>
    <t>AOP 934 je samo dio AOP-a 591 i mora biti manji ili jednak njemu u oba stupca podataka</t>
  </si>
  <si>
    <t>Zbroj AOP-a: 935+936 je samo dio AOP-a 592 i mora biti manji ili jednak njemu u oba stupca podataka</t>
  </si>
  <si>
    <t>AOP 937 je samo dio AOP-a 593 i mora biti manji ili jednak njemu u oba stupca podataka</t>
  </si>
  <si>
    <t>Zbroj AOP-a: 938 do 940 je samo dio AOP-a 596 i mora biti manji ili jednak njemu u oba stupca podataka</t>
  </si>
  <si>
    <t>AOP 941 je samo dio AOP-a 597 i mora biti manji ili jednak njemu u oba stupca podataka</t>
  </si>
  <si>
    <t>Zbroj AOP-a: 942+943 je samo dio AOP-a 598 i mora biti manji ili jednak njemu u oba stupca podataka</t>
  </si>
  <si>
    <t>Proizvodnja kruha; proizvodnja svježih peciva, slastičarskih proizvoda i kolača</t>
  </si>
  <si>
    <t>Proizvodnja dvopeka, keksa i srodnih proizvoda; proizvodnja trajnih peciva, slastičarskih proizvoda i kolača</t>
  </si>
  <si>
    <t>Tisno</t>
  </si>
  <si>
    <t>Dugi Rat</t>
  </si>
  <si>
    <t>Netretić</t>
  </si>
  <si>
    <t>Tkon</t>
  </si>
  <si>
    <t>Dugo Selo</t>
  </si>
  <si>
    <t>Nijemci</t>
  </si>
  <si>
    <t>Tompojevci</t>
  </si>
  <si>
    <t>Dugopolje</t>
  </si>
  <si>
    <t>Nin</t>
  </si>
  <si>
    <t>Topusko</t>
  </si>
  <si>
    <t>Dvor</t>
  </si>
  <si>
    <t>Nova Bukovica</t>
  </si>
  <si>
    <t>Tordinci</t>
  </si>
  <si>
    <t>Đakovo</t>
  </si>
  <si>
    <t>Nova Gradiška</t>
  </si>
  <si>
    <t>Tounj</t>
  </si>
  <si>
    <t>Đelekovec</t>
  </si>
  <si>
    <t>Nova Kapela</t>
  </si>
  <si>
    <t>Tovarnik</t>
  </si>
  <si>
    <t>Đulovac</t>
  </si>
  <si>
    <t>Nova Rača</t>
  </si>
  <si>
    <t>Novigrad Podravski</t>
  </si>
  <si>
    <t>Tučepi</t>
  </si>
  <si>
    <t>Fažana</t>
  </si>
  <si>
    <t>Novo Virje</t>
  </si>
  <si>
    <t>Tuhelj</t>
  </si>
  <si>
    <t>Ferdinandovac</t>
  </si>
  <si>
    <t>Novska</t>
  </si>
  <si>
    <t>Udbina</t>
  </si>
  <si>
    <t>Feričanci</t>
  </si>
  <si>
    <t>Dodatna ulaganja na postrojenjima i opremi</t>
  </si>
  <si>
    <t>Dodatna ulaganja na prijevoznim sredstvima</t>
  </si>
  <si>
    <t>Dodatna ulaganja za ostalu nefinancijsku imovinu</t>
  </si>
  <si>
    <t>92212</t>
  </si>
  <si>
    <t xml:space="preserve">Višak prihoda od nefinancijske imovine - preneseni </t>
  </si>
  <si>
    <t>Usluge agencija, studentskog servisa (prijepisi, prijevodi i drugo)</t>
  </si>
  <si>
    <t>32923</t>
  </si>
  <si>
    <t>Premije osiguranja zaposlenih</t>
  </si>
  <si>
    <t>Kamate za primljene kredite i zajmove od institucija i tijela EU</t>
  </si>
  <si>
    <t>Kamate za primljene zajmove od inozemnih vlada u EU</t>
  </si>
  <si>
    <t>Kamate za primljene zajmove od inozemnih vlada izvan EU</t>
  </si>
  <si>
    <t xml:space="preserve">Kapitalne pomoći od izvanproračunskih korisnika </t>
  </si>
  <si>
    <t>636</t>
  </si>
  <si>
    <t>6361</t>
  </si>
  <si>
    <t>Ako je iznos na AOP-u 585 veći od nule, a iznos na AOP-u 927 (otplata glavnice primljenih zajmova od međunarodnih organizacija - dugoročnih) je jednak nuli, provjerite AOP 927. Ako je njegov iznos stvarno toliki, zanemarite ovu kontrolu.</t>
  </si>
  <si>
    <t>Ako je iznos na AOP-u 586 veći od nule, a iznos na AOP-u 928 (otplata glavnice primljenih kredita i zajmova od institucija i tijela EU - dugoročnih) je jednak nuli, provjerite AOP 928. Ako je njegov iznos stvarno toliki, zanemarite ovu kontrolu.</t>
  </si>
  <si>
    <t xml:space="preserve">Obveze (AOP 164+175+176+192+220) </t>
  </si>
  <si>
    <t>Proizvodnja vina od grožđa</t>
  </si>
  <si>
    <t>Proizvodnja jabukovače i ostalih voćnih vina</t>
  </si>
  <si>
    <t>VRPOLJE</t>
  </si>
  <si>
    <t>VRSAR</t>
  </si>
  <si>
    <t>VUKA</t>
  </si>
  <si>
    <t>VUKOVAR</t>
  </si>
  <si>
    <t>ZABOK</t>
  </si>
  <si>
    <t>ZADAR</t>
  </si>
  <si>
    <t>Dani zajmovi ostalim izvanproračunskim korisnicima državnog proračuna – dugoročni</t>
  </si>
  <si>
    <t>Ispravak vrijednosti građevinskih objekata</t>
  </si>
  <si>
    <t>022 i 02922</t>
  </si>
  <si>
    <t>0221</t>
  </si>
  <si>
    <t>0222</t>
  </si>
  <si>
    <t>0223</t>
  </si>
  <si>
    <t>0224</t>
  </si>
  <si>
    <t>Karlobag</t>
  </si>
  <si>
    <t>Prelog</t>
  </si>
  <si>
    <t>Zrinski Topolovac</t>
  </si>
  <si>
    <t>Karlovac</t>
  </si>
  <si>
    <t>Preseka</t>
  </si>
  <si>
    <t>Žakanje</t>
  </si>
  <si>
    <t>Karojba</t>
  </si>
  <si>
    <t>Prgomet</t>
  </si>
  <si>
    <t>Žminj</t>
  </si>
  <si>
    <t>Kastav</t>
  </si>
  <si>
    <t>Pribislavec</t>
  </si>
  <si>
    <t>Žumberak</t>
  </si>
  <si>
    <t>Kaštela</t>
  </si>
  <si>
    <t>1332</t>
  </si>
  <si>
    <t>Zajmovi kreditnim institucijama u javnom sektoru</t>
  </si>
  <si>
    <t>1333</t>
  </si>
  <si>
    <t>Zajmovi osiguravajućim društvima u javnom sektoru</t>
  </si>
  <si>
    <t>1334</t>
  </si>
  <si>
    <t>Zajmovi ostalim financijskim institucijama u javnom sektoru</t>
  </si>
  <si>
    <t>1353</t>
  </si>
  <si>
    <t>23</t>
  </si>
  <si>
    <t>231</t>
  </si>
  <si>
    <t>Obveze za zaposlene</t>
  </si>
  <si>
    <t>232</t>
  </si>
  <si>
    <t>Obveze za materijalne rashode</t>
  </si>
  <si>
    <t>234</t>
  </si>
  <si>
    <t>Obveze za financijske rashode</t>
  </si>
  <si>
    <t>235</t>
  </si>
  <si>
    <t>Obveze za subvencije</t>
  </si>
  <si>
    <t>237</t>
  </si>
  <si>
    <t>Obveze za naknade građanima i kućanstvima</t>
  </si>
  <si>
    <t>238</t>
  </si>
  <si>
    <t>239</t>
  </si>
  <si>
    <t>4.2.0.</t>
  </si>
  <si>
    <t>Barban</t>
  </si>
  <si>
    <t>Klis</t>
  </si>
  <si>
    <t>Punitovci</t>
  </si>
  <si>
    <t>Barilovići</t>
  </si>
  <si>
    <t>Kloštar Ivanić</t>
  </si>
  <si>
    <t>Pušća</t>
  </si>
  <si>
    <t>Baška</t>
  </si>
  <si>
    <t>Kloštar Podravski</t>
  </si>
  <si>
    <t>Rab</t>
  </si>
  <si>
    <t>Baška Voda</t>
  </si>
  <si>
    <t>Kneževi Vinogradi</t>
  </si>
  <si>
    <t>Novi obrazac od 1.1.2015. - prva verzija obrasca, omogućen samo unos mjesečnog obrasca Obveze za siječanj 2015. godine</t>
  </si>
  <si>
    <t>Stanje novčanih sredstava na početku izvještajnog razdoblja</t>
  </si>
  <si>
    <r>
      <t>11-</t>
    </r>
    <r>
      <rPr>
        <sz val="7"/>
        <rFont val="Arial"/>
        <family val="2"/>
        <charset val="238"/>
      </rPr>
      <t>dugov.</t>
    </r>
  </si>
  <si>
    <r>
      <t>11-</t>
    </r>
    <r>
      <rPr>
        <sz val="7"/>
        <rFont val="Arial"/>
        <family val="2"/>
        <charset val="238"/>
      </rPr>
      <t>potraž.</t>
    </r>
  </si>
  <si>
    <t>Obveze (VP 159)</t>
  </si>
  <si>
    <t>Dionice i udjeli u glavnici tuzemnih trgovačkih društva izvan javnog sektora</t>
  </si>
  <si>
    <t>Dionice i udjeli u glavnici inozemnih trgovačkih društava</t>
  </si>
  <si>
    <t>MINISTARSTVO UPRAVE</t>
  </si>
  <si>
    <t>Ispravljene su pogreške u obrascu Obveze zbog kojih se podaci pod AOP oznakama 095 do 101 nisu uopće učitavali u aplikaciju. Iz tog razloga neće se više moći učitati bilo koji obrazac iz verzije niže od 4.0.6. Dodane su nova kontrola broj 52 i 53  (svim bivšim kontrolama iza 51 povećan je broj za 2). Ispravljen je opis što se sumira pod AOP oznakama 405 i 406. Formula je bila dobra. Ispravljen je i opis i formula za sumu na AOP oznaci 407. Proširena je lista AOP-a koji nesmiju biti popunjeni za razinu 22 i 23 - dodani su AOP-i 132 i 133 u kontrolu 153 (bivša kontrola 151). Adresa e-pošte za kontakt u zaglavlju stavljena je kao obvezan podatak zbog česte potrebe kontaktiranja obveznika, a koje je nemoguće kontaktirati putem telefona.</t>
  </si>
  <si>
    <t xml:space="preserve"> </t>
  </si>
  <si>
    <t>Stanje zaliha proizvodnje i gotovih proizvoda na početku razdoblja</t>
  </si>
  <si>
    <t>KLOŠTAR PODRAVSKI</t>
  </si>
  <si>
    <t>KNEŽEVI VINOGRADI</t>
  </si>
  <si>
    <t>VP159</t>
  </si>
  <si>
    <t>VER</t>
  </si>
  <si>
    <t>Trgovina na veliko poljoprivrednim strojevima, opremom i priborom</t>
  </si>
  <si>
    <t>Prosječan broj zaposlenih u tijelima na osnovi stanja na početku i na kraju izvještajnog razdoblja (cijeli broj)</t>
  </si>
  <si>
    <t>Ugljen i ostala kruta mineralna goriva</t>
  </si>
  <si>
    <t>0432</t>
  </si>
  <si>
    <t>Nafta i prirodni plin</t>
  </si>
  <si>
    <t>0433</t>
  </si>
  <si>
    <t>Nuklearno gorivo</t>
  </si>
  <si>
    <t>0434</t>
  </si>
  <si>
    <t>Ostala goriva</t>
  </si>
  <si>
    <t>0435</t>
  </si>
  <si>
    <t>Električna energija</t>
  </si>
  <si>
    <t>0436</t>
  </si>
  <si>
    <t>Programskim kućama koje izrađuju aplikacije za punjenje obrazaca olakšan je postao jer se za sve obrasce i sve vrste posla unosi jedno jedinstveno zaglavlje, u svakom obrascu AOP oznake upisane su u koloni "C", dok svi iznosi (bez obzira na broj kolona) počinju u koloni "D", u 12. retku. Od ovoga se više neće odstupati osim ako ne bude nikakve druge mogućnosti da se unesu potrebne promjene.</t>
  </si>
  <si>
    <t>Šifarnik razdjela</t>
  </si>
  <si>
    <t>Posredovanje u trgovini drvom i građevinskim materijalom</t>
  </si>
  <si>
    <t>Otplata glavnice primljenih kredita i zajmova od kreditnih i ostalih financijskih institucija izvan javnog sektora (AOP 596 do 601)</t>
  </si>
  <si>
    <t>Otplata glavnice primljenih zajmova od trgovačkih društava i obrtnika izvan javnog sektora (AOP 603 do 606)</t>
  </si>
  <si>
    <t>Otplata glavnice primljenih zajmova od drugih razina vlasti (AOP 608 do 614)</t>
  </si>
  <si>
    <t>Izdaci za otplatu glavnice za izdane vrijednosne papire (AOP 616+619+622)</t>
  </si>
  <si>
    <t>Izdaci za otplatu glavnice za izdane trezorske zapise (AOP 617+618)</t>
  </si>
  <si>
    <t>Izdaci za otplatu glavnice za izdane obveznice (AOP 620+621)</t>
  </si>
  <si>
    <t>Izdaci za otplatu glavnice za izdane ostale vrijednosne papire (AOP 623+624)</t>
  </si>
  <si>
    <t>VIŠAK PRIMITAKA OD FINANCIJSKE IMOVINE I OBVEZA (AOP 410-518)</t>
  </si>
  <si>
    <t>MANJAK PRIMITAKA OD FINANCIJSKE IMOVINE I OBVEZA (AOP 518-410)</t>
  </si>
  <si>
    <t>UKUPNI PRIHODI I PRIMICI (AOP 403+410)</t>
  </si>
  <si>
    <t>UKUPNI RASHODI I IZDACI (AOP 404+518)</t>
  </si>
  <si>
    <t>VIŠAK PRIHODA I PRIMITAKA (AOP 629-630)</t>
  </si>
  <si>
    <t>MANJAK PRIHODA I PRIMITAKA (AOP 630-629)</t>
  </si>
  <si>
    <t>Višak prihoda i primitaka - preneseni (AOP 407-408+627-628)</t>
  </si>
  <si>
    <t>Manjak prihoda i primitaka - preneseni (AOP 408-407+628-627)</t>
  </si>
  <si>
    <t>Višak prihoda i primitaka raspoloživ u sljedećem razdoblju (AOP 631+633-632-634)</t>
  </si>
  <si>
    <t>Ako je iznos na AOP-u 587 veći od nule, a iznos na AOP-u 929 (otplata glavnice primljenih zajmova od inozemnih vlada u 
EU-dugoročnih) je jednak nuli, provjerite AOP 929. Ako je njegov iznos stvarno toliki, zanemarite ovu kontrolu.</t>
  </si>
  <si>
    <t>Ako je iznos na AOP-u 588 veći od nule, a iznos na AOP-u 930 (otplata glavnice primljenih zajmova od inozemnih vlada izvan EU - dugoročnih) je jednak nuli, provjerite AOP 930. Ako je njegov iznos stvarno toliki, zanemarite ovu kontrolu.</t>
  </si>
  <si>
    <t>Ako je iznos na AOP-u 591 veći od nule, a iznos na AOP-u 934 (otplata glavnice primljenih zajmova od osiguravajućih društava u javnom sektoru - dugoročnih) je jednak nuli, provjerite AOP 934. Ako je njegov iznos stvarno toliki, zanemarite ovu kontrolu.</t>
  </si>
  <si>
    <t>Ako je iznos na AOP-u 592 veći od nule, a suma iznosa na AOP-ima 935 i 936 je jednaka nuli, provjerite AOP-e 935 i 936. Ako je njihov iznos stvarno toliki, zanemarite ovu kontrolu.</t>
  </si>
  <si>
    <t>Ako je iznos na AOP-u 594 veći od nule, a iznos na AOP-u 937 (otplata glavnice primljenih zajmova od trgovačkih društava u javnom sektoru - dugoročnih) je jednak nuli, provjerite AOP 937. Ako je njegov iznos stvarno toliki, zanemarite ovu kontrolu.</t>
  </si>
  <si>
    <t>Ako je iznos na AOP-u 597 veći od nule, a iznos na AOP-u 941 (otplata glavnice primljenih zajmova od tuzemnih osiguravajućih društava izvan javnog sektora - dugoročnih)je jednak nuli, provjerite AOP 941. Ako je njegov iznos stvarno toliki, zanemarite ovu kontrolu.</t>
  </si>
  <si>
    <t>Ako je iznos na AOP-u 598 veći od nule, a suma iznosa na AOP-ima 942 i 943 je jednaka nuli, provjerite AOP-e 942 i 943. Ako je njihov iznos stvarno toliki, zanemarite ovu kontrolu.</t>
  </si>
  <si>
    <t>Ako je iznos na AOP-u 600 veći od nule, a iznos na AOP-u 947 (otplata glavnice primljenih zajmova od inozemnih osiguravajućih društava - dugoročnih) je jednak nuli, provjerite AOP 947. Ako je njegov iznos stvarno toliki, zanemarite ovu kontrolu.</t>
  </si>
  <si>
    <t>Ako je iznos na AOP-u 601 veći od nule, a suma iznosa na AOP-ima 948 i 949 je jednaka nuli, provjerite AOP-e 948 i 949. Ako je njihov iznos stvarno toliki, zanemarite ovu kontrolu.</t>
  </si>
  <si>
    <t>Postrojenja i oprema (AOP 015 do 022 - 023)</t>
  </si>
  <si>
    <t>3 i 9 mjesec</t>
  </si>
  <si>
    <t>6. mjesec</t>
  </si>
  <si>
    <t>12. mjeseci</t>
  </si>
  <si>
    <t>2.0.6.</t>
  </si>
  <si>
    <t>Povrat zajmova danih tuzemnim obrtnicima - dugoročni</t>
  </si>
  <si>
    <t>Opskrba parom i klimatizacija</t>
  </si>
  <si>
    <t>Skupljanje, pročišćavanje i opskrba vodom</t>
  </si>
  <si>
    <t>Uklanjanje otpadnih voda</t>
  </si>
  <si>
    <t>Skupljanje neopasnog otpada</t>
  </si>
  <si>
    <t>Skupljanje opasnog otpada</t>
  </si>
  <si>
    <t>Prihodi od kamata na dane zajmove trgovačkim društvima u javnom sektoru po protestiranim jamstvima</t>
  </si>
  <si>
    <t>6445</t>
  </si>
  <si>
    <t>MINISTARSTVO RADA I MIROVINSKOGA SUSTAVA</t>
  </si>
  <si>
    <t>DRŽAVNA KOMISIJA ZA KONTROLU POSTUPAKA JAVNE NABAVE</t>
  </si>
  <si>
    <t>POVJERENIK ZA INFORMIRANJE</t>
  </si>
  <si>
    <t>Proizvodnja ostalih proizvoda od drva, proizvoda od pluta, slame i pletarskih materijala</t>
  </si>
  <si>
    <t>Proizvodnja valovitog papira i kartona te ambalaže od papira i kartona</t>
  </si>
  <si>
    <t>91</t>
  </si>
  <si>
    <t>911</t>
  </si>
  <si>
    <t>9111</t>
  </si>
  <si>
    <t>Vlastiti izvori iz proračuna</t>
  </si>
  <si>
    <t>9112</t>
  </si>
  <si>
    <t>Ostali vlastiti izvori</t>
  </si>
  <si>
    <t>912</t>
  </si>
  <si>
    <t>9121</t>
  </si>
  <si>
    <t>ŠIBENIK</t>
  </si>
  <si>
    <t>Proizvodnja netkanog tekstila i proizvoda od netkanog tekstila, osim odjeće</t>
  </si>
  <si>
    <t>Ako je iznos na AOP-u 603 veći od nule, a iznos na AOP-u 950 (otplata glavnice primljenih zajmova od tuzemnih trgovačkih društava izvan javnog sektora - dugoročnih) je jednak nuli, provjerite AOP 950 Ako je njegov iznos stvarno toliki, zanemarite ovu kontrolu.</t>
  </si>
  <si>
    <t>Ako je iznos na AOP-u 604 veći od nule, a iznos na AOP-u 951 (otplata glavnice primljenih zajmova od tuzemnih obrtnika - dugoročnih) je jednak nuli, provjerite AOP 951. Ako je njegov iznos stvarno toliki, zanemarite ovu kontrolu.</t>
  </si>
  <si>
    <t>Povrat više ostvarenog poreza na dohodak za decentralizirane funkcije</t>
  </si>
  <si>
    <t>Povremeni porezi na imovinu</t>
  </si>
  <si>
    <t>Ostali stalni porezi na imovinu</t>
  </si>
  <si>
    <t xml:space="preserve">Porezi na robu i usluge (AOP 025 do 031) </t>
  </si>
  <si>
    <t xml:space="preserve">Posebni porezi i trošarine </t>
  </si>
  <si>
    <t>Porezi na korištenje dobara ili izvođenje aktivnosti</t>
  </si>
  <si>
    <t>Porez na dobitke od igara na sreću i ostali porezi od igara na sreću</t>
  </si>
  <si>
    <t>Naknade za priređivanje igara na sreću</t>
  </si>
  <si>
    <t>Kapitalne pomoći od izvanproračunskog korisnika temeljem prijenosa EU sredstava</t>
  </si>
  <si>
    <t>65267</t>
  </si>
  <si>
    <t>Prihodi s naslova osiguranja, refundacije štete i totalne štete</t>
  </si>
  <si>
    <t>32351</t>
  </si>
  <si>
    <t>Zakupnine za zemljišta</t>
  </si>
  <si>
    <t>32398</t>
  </si>
  <si>
    <t>Naknada za energetsku uslugu</t>
  </si>
  <si>
    <t>38626</t>
  </si>
  <si>
    <t>Kapitalne pomoći zadrugama</t>
  </si>
  <si>
    <t xml:space="preserve">Kapitalne pomoći subjektima u javnom sektoru iz EU sredstava </t>
  </si>
  <si>
    <t>38642</t>
  </si>
  <si>
    <t>Vrijednost AOP oznake 273 mora biti manja ili jednaka vrijednosti AOP-a 099. Ako je AOP 273 veći kontrola javlja pogrešku.</t>
  </si>
  <si>
    <t>Vrijednost AOP oznake 274 mora biti manja ili jednaka vrijednosti AOP-a 154. Ako je AOP 274 veći kontrola javlja grešku.</t>
  </si>
  <si>
    <t>AOP 081 mora biti jednak zbroju AOP-a: 246+247 u oba stupca podataka. Dopušteno je odstupanje od 1kn zbog zaokruživanja.</t>
  </si>
  <si>
    <r>
      <t xml:space="preserve">AOP 140 mora biti jednak zbroju AOP-a: </t>
    </r>
    <r>
      <rPr>
        <sz val="8"/>
        <rFont val="Arial"/>
        <family val="2"/>
        <charset val="238"/>
      </rPr>
      <t>248+249 u oba stupca podataka. Dopušteno je odstupanje od 1kn zbog zaokruživanja.</t>
    </r>
  </si>
  <si>
    <r>
      <t xml:space="preserve">AOP 157 mora biti jednak zbroju AOP-a: </t>
    </r>
    <r>
      <rPr>
        <sz val="8"/>
        <rFont val="Arial"/>
        <family val="2"/>
        <charset val="238"/>
      </rPr>
      <t>250+251 u oba stupca podataka. Dopušteno je odstupanje od 1kn zbog zaokruživanja.</t>
    </r>
  </si>
  <si>
    <t>AOP 164 mora biti jednak zbroju AOP-a: 275+276 u oba stupca podataka. Dopušteno je odstupanje od 1kn zbog zaokruživanja.</t>
  </si>
  <si>
    <t>AOP 175 mora biti jednak zbroju AOP-a: 277+278 u oba stupca podataka. Dopušteno je odstupanje od 1kn zbog zaokruživanja.</t>
  </si>
  <si>
    <t>AOP 176 mora biti jednak zbroju AOP-a: 279+280 u oba stupca podataka. Dopušteno je odstupanje od 1kn zbog zaokruživanja.</t>
  </si>
  <si>
    <t>AOP 192 mora biti jednak zbroju AOP-a: 281+282 u oba stupca podataka. Dopušteno je odstupanje od 1kn zbog zaokruživanja.</t>
  </si>
  <si>
    <t>Kapitalne pomoći međunarodnim organizacijama te institucijama i tijelima EU</t>
  </si>
  <si>
    <t>Ako je iznos na AOP-u 494 veći od nule, a iznos na AOP-u 867 (primljeni zajmovi od tuzemnih obrtnika - dugoročni) je jednak nuli, provjerite AOP 867. Ako je njegov iznos stvarno toliki, zanemarite ovu kontrolu.</t>
  </si>
  <si>
    <t>Ako je iznos na AOP-u 495 veći od nule, a iznos na AOP-u 868 (primljeni zajmovi od inozemnih trgovačkih društava - dugoročni) je jednak nuli, provjerite AOP 868. Ako je njegov iznos stvarno toliki, zanemarite ovu kontrolu.</t>
  </si>
  <si>
    <t>Ako je iznos na AOP-u 516 veći od nule, a iznos na AOP-u 883 (ostali tuzemni vrijednosni papiri - dugoročni) je jednak nuli, provjerite AOP 883. Ako je njegov iznos stvarno toliki, zanemarite ovu kontrolu.</t>
  </si>
  <si>
    <t>Ako je iznos na AOP-u 526 veći od nule, a suma iznosa na AOP-ima 884 i 885 je jednaka nuli, provjerite AOP-e 884 i 885. Ako je njihov iznos stvarno toliki, zanemarite ovu kontrolu.</t>
  </si>
  <si>
    <t>Ako je iznos na AOP-u 529 veći od nule, a suma iznosa na AOP-ima 886 i 887 je jednaka nuli, provjerite AOP-e 886 i 887. Ako je njihov iznos stvarno toliki, zanemarite ovu kontrolu.</t>
  </si>
  <si>
    <t>Povrat danih zajmova tuzemnim trgovačkim društvima izvan javnog sektora po protestiranim jamstvima</t>
  </si>
  <si>
    <t>81643</t>
  </si>
  <si>
    <t>Zajmovi trgovačkim društvima u javnom sektoru po protestiranim jamstvima</t>
  </si>
  <si>
    <t>13533</t>
  </si>
  <si>
    <t>Zajmovi tuzemnim kreditnim institucijama izvan javnog sektora po protestiranim jamstvima</t>
  </si>
  <si>
    <t>13543</t>
  </si>
  <si>
    <t>Zajmovi tuzemnim osiguravajućim društvima izvan javnog sektora po protestiranim jamstvima</t>
  </si>
  <si>
    <t>13553</t>
  </si>
  <si>
    <t>Zajmovi ostalim tuzemnim financijskim institucijama izvan javnog sektora po protestiranim jamstvima</t>
  </si>
  <si>
    <t>13633</t>
  </si>
  <si>
    <t>Zajmovi tuzemnim trgovačkim društvima izvan javnog sektora po protestiranim jamstvima</t>
  </si>
  <si>
    <t>13643</t>
  </si>
  <si>
    <t>Zajmovi  tuzemnim obrtnicima po protestiranim jamstvima</t>
  </si>
  <si>
    <t>Potraživanja za prihode od prodaje proizvoda i robe te pruženih usluga</t>
  </si>
  <si>
    <t>167</t>
  </si>
  <si>
    <t>Potraživanja za prihode iz proračuna</t>
  </si>
  <si>
    <t xml:space="preserve">Trgovina automobilima i motornim vozilima lake kategorije </t>
  </si>
  <si>
    <t>Trgovina ostalim motornim vozilima</t>
  </si>
  <si>
    <t xml:space="preserve">Trgovina na veliko dijelovima i priborom za motorna vozila </t>
  </si>
  <si>
    <t>Otplata glavnice po financijskom leasingu od ostalih financijskih institucija u javnom sektoru</t>
  </si>
  <si>
    <t>54433</t>
  </si>
  <si>
    <t>Otplata glavnice po financijskom leasingu od tuzemnih kreditnih institucija izvan javnog sektora</t>
  </si>
  <si>
    <t>54453</t>
  </si>
  <si>
    <t>Otplata glavnice po financijskom leasingu od ostalih tuzemnih financijskih institucija izvan javnog sektora</t>
  </si>
  <si>
    <t>54463</t>
  </si>
  <si>
    <t>Otplata glavnice po financijskom leasingu od inozemnih kreditnih institucija</t>
  </si>
  <si>
    <t>54483</t>
  </si>
  <si>
    <r>
      <t xml:space="preserve">Razina </t>
    </r>
    <r>
      <rPr>
        <b/>
        <sz val="8"/>
        <rFont val="Arial"/>
        <family val="2"/>
        <charset val="238"/>
      </rPr>
      <t>12 ne smije imati popunjene AOP oznake:</t>
    </r>
    <r>
      <rPr>
        <sz val="8"/>
        <rFont val="Arial"/>
        <family val="2"/>
        <charset val="238"/>
      </rPr>
      <t xml:space="preserve"> 414 do 416, 429 do 431, 435 do 436, 450 do 452, 455 do 458, 461, 477 do 479, 508, 511, 517, 520 do 524, 537 do 539, 543, 544. Ako je na bilo kojoj od ovih AOP oznaka upisan iznos za razinu 12 obrazac je neispravan. </t>
    </r>
  </si>
  <si>
    <t>Otplata glavnice primljenih zajmova od općinskih proračuna</t>
  </si>
  <si>
    <t>Otplata glavnice primljenih zajmova od HZMO-a, HZZ-a i HZZO-a</t>
  </si>
  <si>
    <t>4.2.3.</t>
  </si>
  <si>
    <t>Omogućen unos obrasca Obveze za travanj 2011. godine</t>
  </si>
  <si>
    <t>2.9.1.</t>
  </si>
  <si>
    <t>Povrat zajmova danih neprofitnim organizacijama, građanima i kućanstvima u tuzemstvu – dugoročni</t>
  </si>
  <si>
    <t>DRŽAVNI ZAVOD ZA STATISTIKU</t>
  </si>
  <si>
    <t>Vađenje treseta</t>
  </si>
  <si>
    <t>Vađenje soli</t>
  </si>
  <si>
    <t>Vađenje ostalih ruda i kamena, d. n.</t>
  </si>
  <si>
    <t>Gradnja mostova i tunela</t>
  </si>
  <si>
    <t>Gradnja cjevovoda za tekućine i plinove</t>
  </si>
  <si>
    <t>Obveze za rashode poslovanja</t>
  </si>
  <si>
    <t>Gračišće</t>
  </si>
  <si>
    <t>Otok</t>
  </si>
  <si>
    <t>Vinkovci</t>
  </si>
  <si>
    <t>Gradac</t>
  </si>
  <si>
    <t>Otok (Vinkovci)</t>
  </si>
  <si>
    <t>Vinodolska Općina</t>
  </si>
  <si>
    <t>Gradec</t>
  </si>
  <si>
    <t>Ozalj</t>
  </si>
  <si>
    <t>Vir</t>
  </si>
  <si>
    <t>Gradina</t>
  </si>
  <si>
    <t>Pag</t>
  </si>
  <si>
    <t>Virje</t>
  </si>
  <si>
    <t>Gradište</t>
  </si>
  <si>
    <t>Pakoštane</t>
  </si>
  <si>
    <t>Virovitica</t>
  </si>
  <si>
    <t>Grožnjan</t>
  </si>
  <si>
    <t>Pakrac</t>
  </si>
  <si>
    <t>Vis</t>
  </si>
  <si>
    <t>Grubišno Polje</t>
  </si>
  <si>
    <t>Pašman</t>
  </si>
  <si>
    <t>Visoko</t>
  </si>
  <si>
    <t>Gundinci</t>
  </si>
  <si>
    <t>Pazin</t>
  </si>
  <si>
    <t>Viškovci</t>
  </si>
  <si>
    <t>Gunja</t>
  </si>
  <si>
    <t>Perušić</t>
  </si>
  <si>
    <t>Viškovo</t>
  </si>
  <si>
    <t>Gvozd</t>
  </si>
  <si>
    <t>Peteranec</t>
  </si>
  <si>
    <t>Višnjan</t>
  </si>
  <si>
    <t>Hercegovac</t>
  </si>
  <si>
    <t>Petlovac</t>
  </si>
  <si>
    <t>Štitar</t>
  </si>
  <si>
    <t>Dubravica</t>
  </si>
  <si>
    <t>Našice</t>
  </si>
  <si>
    <t>Štrigova</t>
  </si>
  <si>
    <t>Dubrovačko Primorje</t>
  </si>
  <si>
    <t>Nedelišće</t>
  </si>
  <si>
    <t>Tar-Vabriga</t>
  </si>
  <si>
    <t>Dubrovnik</t>
  </si>
  <si>
    <t>Negoslavci</t>
  </si>
  <si>
    <t>Tinjan</t>
  </si>
  <si>
    <t>Duga Resa</t>
  </si>
  <si>
    <t>Nerežišća</t>
  </si>
  <si>
    <r>
      <t>Razine 31</t>
    </r>
    <r>
      <rPr>
        <sz val="8"/>
        <rFont val="Arial"/>
        <charset val="238"/>
      </rPr>
      <t xml:space="preserve"> (od 2016. godine)</t>
    </r>
    <r>
      <rPr>
        <b/>
        <sz val="8"/>
        <rFont val="Arial"/>
        <charset val="238"/>
      </rPr>
      <t xml:space="preserve">
</t>
    </r>
    <r>
      <rPr>
        <sz val="8"/>
        <rFont val="Arial"/>
        <charset val="238"/>
      </rPr>
      <t xml:space="preserve">- za </t>
    </r>
    <r>
      <rPr>
        <b/>
        <sz val="8"/>
        <rFont val="Arial"/>
        <charset val="238"/>
      </rPr>
      <t>kvartale</t>
    </r>
    <r>
      <rPr>
        <sz val="8"/>
        <rFont val="Arial"/>
        <charset val="238"/>
      </rPr>
      <t xml:space="preserve"> (prvi i treći kvartal) predaje samo obrazac PR-RAS
- za </t>
    </r>
    <r>
      <rPr>
        <b/>
        <sz val="8"/>
        <rFont val="Arial"/>
        <charset val="238"/>
      </rPr>
      <t>polugodište</t>
    </r>
    <r>
      <rPr>
        <sz val="8"/>
        <rFont val="Arial"/>
        <charset val="238"/>
      </rPr>
      <t xml:space="preserve"> predaje obrasce PR-RAS i Obveze
- na </t>
    </r>
    <r>
      <rPr>
        <b/>
        <sz val="8"/>
        <rFont val="Arial"/>
        <charset val="238"/>
      </rPr>
      <t>godišnjoj</t>
    </r>
    <r>
      <rPr>
        <sz val="8"/>
        <rFont val="Arial"/>
        <charset val="238"/>
      </rPr>
      <t xml:space="preserve"> razini predaje sve obrasce: PR-RAS, BIL, RAS-funkcijski, P-VRIO i Obveze. 
Ova kontrola javlja pogrešku ako je popunjen obrazac koji se za upisano razdoblje i razinu ne treba popuniti, ili ako nije popunjen neki koji se treba popuniti.</t>
    </r>
  </si>
  <si>
    <r>
      <t>Razina 41</t>
    </r>
    <r>
      <rPr>
        <sz val="8"/>
        <rFont val="Arial"/>
        <charset val="238"/>
      </rPr>
      <t xml:space="preserve"> (od 2016. godine)
- </t>
    </r>
    <r>
      <rPr>
        <b/>
        <sz val="8"/>
        <rFont val="Arial"/>
        <charset val="238"/>
      </rPr>
      <t>za kvartale i polugodište</t>
    </r>
    <r>
      <rPr>
        <sz val="8"/>
        <rFont val="Arial"/>
        <charset val="238"/>
      </rPr>
      <t xml:space="preserve"> (I.-III., I.-VI. i I.-IX.) predaje obrasce PR-RAS i Obveze
- </t>
    </r>
    <r>
      <rPr>
        <b/>
        <sz val="8"/>
        <rFont val="Arial"/>
        <charset val="238"/>
      </rPr>
      <t>na godišnjoj razini</t>
    </r>
    <r>
      <rPr>
        <sz val="8"/>
        <rFont val="Arial"/>
        <charset val="238"/>
      </rPr>
      <t xml:space="preserve"> predaje sve obrasce: PR-RAS, BIL, RAS-funkcijski, P-VRIO i Obveze. 
Ova kontrola javlja pogrešku ako je popunjen obrazac koji se za upisano razdoblje i razinu ne treba popuniti, ili ako nije popunjen neki koji se treba popuniti.</t>
    </r>
  </si>
  <si>
    <r>
      <t>Razine 42</t>
    </r>
    <r>
      <rPr>
        <sz val="8"/>
        <rFont val="Arial"/>
        <charset val="238"/>
      </rPr>
      <t xml:space="preserve"> (od 2016. godine)</t>
    </r>
    <r>
      <rPr>
        <b/>
        <sz val="8"/>
        <rFont val="Arial"/>
        <charset val="238"/>
      </rPr>
      <t xml:space="preserve">
</t>
    </r>
    <r>
      <rPr>
        <sz val="8"/>
        <rFont val="Arial"/>
        <charset val="238"/>
      </rPr>
      <t xml:space="preserve">- </t>
    </r>
    <r>
      <rPr>
        <b/>
        <sz val="8"/>
        <rFont val="Arial"/>
        <charset val="238"/>
      </rPr>
      <t>za kvartale</t>
    </r>
    <r>
      <rPr>
        <sz val="8"/>
        <rFont val="Arial"/>
        <charset val="238"/>
      </rPr>
      <t xml:space="preserve"> (prvi i treći kvartal) predaje samo obrazac PR-RAS
-</t>
    </r>
    <r>
      <rPr>
        <b/>
        <sz val="8"/>
        <rFont val="Arial"/>
        <charset val="238"/>
      </rPr>
      <t xml:space="preserve"> za polugodište</t>
    </r>
    <r>
      <rPr>
        <sz val="8"/>
        <rFont val="Arial"/>
        <charset val="238"/>
      </rPr>
      <t xml:space="preserve"> predaje obrasce PR-RAS i Obveze
- </t>
    </r>
    <r>
      <rPr>
        <b/>
        <sz val="8"/>
        <rFont val="Arial"/>
        <charset val="238"/>
      </rPr>
      <t>na godišnjoj</t>
    </r>
    <r>
      <rPr>
        <sz val="8"/>
        <rFont val="Arial"/>
        <charset val="238"/>
      </rPr>
      <t xml:space="preserve"> razini predaje sve obrasce: PR-RAS, BIL, RAS-funkcijski, P-VRIO i Obveze. 
Ova kontrola javlja pogrešku ako je popunjen obrazac koji se za upisano razdoblje i razinu ne treba popuniti, ili ako nije popunjen neki koji se treba popuniti.</t>
    </r>
  </si>
  <si>
    <t>Proizvodnja vanjskih i unutrašnjih guma za vozila; protektiranje vanjskih guma</t>
  </si>
  <si>
    <t>Proizvodnja ploča, listova, cijevi i profila od plastike</t>
  </si>
  <si>
    <t>Proizvodnja proizvoda od plastike za građevinarstvo</t>
  </si>
  <si>
    <t>Proizvodnja ostalih proizvoda od plastike</t>
  </si>
  <si>
    <t>Proizvodnja i obrada ostalog stakla uključujući tehničku robu od stakla</t>
  </si>
  <si>
    <t>Proizvodnja vatrostalnih proizvoda</t>
  </si>
  <si>
    <t>Obveze za zajmove po faktoringu od kreditnih institucija u javnom sektoru</t>
  </si>
  <si>
    <t>SABORSKO</t>
  </si>
  <si>
    <t>SALI</t>
  </si>
  <si>
    <t>SAMOBOR</t>
  </si>
  <si>
    <t>SATNICA ĐAKOVAČKA</t>
  </si>
  <si>
    <t>SEGET</t>
  </si>
  <si>
    <t>SELCA</t>
  </si>
  <si>
    <t>SELNICA</t>
  </si>
  <si>
    <t>SEMELJCI</t>
  </si>
  <si>
    <t>Proračunski korisnik državnog proračuna i glava unutar nadležnog ministarstva;</t>
  </si>
  <si>
    <t>Nadježno ministarstvo/razdjel - konsolidirani izvještaj;</t>
  </si>
  <si>
    <t>Proračunski korisnik jedinice lokalne i područne (regionalne) samouprave;</t>
  </si>
  <si>
    <t>Proračun jedinice lokalne i područne (regionalne) samouprave;</t>
  </si>
  <si>
    <r>
      <t>Razina 23</t>
    </r>
    <r>
      <rPr>
        <sz val="8"/>
        <rFont val="Arial"/>
        <charset val="238"/>
      </rPr>
      <t xml:space="preserve"> (od 2016. godine)
- </t>
    </r>
    <r>
      <rPr>
        <b/>
        <sz val="8"/>
        <rFont val="Arial"/>
        <charset val="238"/>
      </rPr>
      <t>za kvartale</t>
    </r>
    <r>
      <rPr>
        <sz val="8"/>
        <rFont val="Arial"/>
        <charset val="238"/>
      </rPr>
      <t xml:space="preserve"> ne predaje ništa, nema konsolidacije,
- </t>
    </r>
    <r>
      <rPr>
        <b/>
        <sz val="8"/>
        <rFont val="Arial"/>
        <charset val="238"/>
      </rPr>
      <t xml:space="preserve">za polugodište </t>
    </r>
    <r>
      <rPr>
        <sz val="8"/>
        <rFont val="Arial"/>
        <charset val="238"/>
      </rPr>
      <t xml:space="preserve">(I.-VI.) predaje obrasce PR-RAS i Obveze
- </t>
    </r>
    <r>
      <rPr>
        <b/>
        <sz val="8"/>
        <rFont val="Arial"/>
        <charset val="238"/>
      </rPr>
      <t>za kraj godine</t>
    </r>
    <r>
      <rPr>
        <sz val="8"/>
        <rFont val="Arial"/>
        <charset val="238"/>
      </rPr>
      <t xml:space="preserve"> predaje SVE obrasce: PR-RAS, BIL, P-VRIO, RAS-funkcijski i Obveze.
Ova kontrola javlja pogrešku ako je popunjen obrazac koji se za upisano razdoblje i razinu ne treba popuniti, ili ako nije popunjen neki koji se treba popuniti.</t>
    </r>
  </si>
  <si>
    <t>Proizvodnja pesticida i drugih agrokemijskih proizvoda</t>
  </si>
  <si>
    <t>Trgovina na malo električnim aparatima za kućanstvo u specijaliziranim prodavaonicama</t>
  </si>
  <si>
    <t>Trgovina na malo namještajem, opremom za rasvjetu i ostalim proizvodima za kućanstvo u specijaliziranim prodavaonicama</t>
  </si>
  <si>
    <t>Trgovina na malo knjigama u specijaliziranim prodavaonicama</t>
  </si>
  <si>
    <t>Popravak računala i periferne opreme</t>
  </si>
  <si>
    <t>Popravak komunikacijske opreme</t>
  </si>
  <si>
    <t>Popravak elektroničkih uređaja za široku potrošnju</t>
  </si>
  <si>
    <t>Popravak aparata za kućanstvo te opreme za kuću i vrt</t>
  </si>
  <si>
    <t>Popravak obuće i proizvoda od kože</t>
  </si>
  <si>
    <t>Popravak namještaja i pokućstva</t>
  </si>
  <si>
    <t>Povrat zajmova danih međunarodnim organizacijama</t>
  </si>
  <si>
    <t>Usluge medicinskih centara i centara za majčinstvo</t>
  </si>
  <si>
    <t>0734</t>
  </si>
  <si>
    <t>Usluge centara za njegu i oporavak</t>
  </si>
  <si>
    <t>Telefax:</t>
  </si>
  <si>
    <t>Adresa e-pošte za kontakt:</t>
  </si>
  <si>
    <t>Adresa e-pošte obveznika:</t>
  </si>
  <si>
    <t>Dani zajmovi županijskim proračunima – dugoročni</t>
  </si>
  <si>
    <t>Dani zajmovi gradskim proračunima – kratkoročni</t>
  </si>
  <si>
    <t>Dani zajmovi gradskim proračunima – dugoročni</t>
  </si>
  <si>
    <t>Dani zajmovi općinskim proračunima – kratkoročni</t>
  </si>
  <si>
    <t>Dani zajmovi općinskim proračunima – dugoročni</t>
  </si>
  <si>
    <t>Dani zajmovi HZMO-u, HZZ-u i HZZO-u – kratkoročni</t>
  </si>
  <si>
    <t>Dani zajmovi HZMO-u, HZZ-u i HZZO-u – dugoročni</t>
  </si>
  <si>
    <t>Dani zajmovi ostalim izvanproračunskim korisnicima državnog proračuna – kratkoročni</t>
  </si>
  <si>
    <t>Otplata glavnice primljenih kredita od tuzemnih kreditnih institucija izvan javnog sektora – dugoročnih</t>
  </si>
  <si>
    <t>Otplata glavnice primljenih zajmova od tuzemnih osiguravajućih društava izvan javnog sektora – dugoročnih</t>
  </si>
  <si>
    <t>Trgovina na malo ribama, rakovima i školjkama u specijaliziranim prodavaonicama</t>
  </si>
  <si>
    <t>Donji Martijanec</t>
  </si>
  <si>
    <t>Pregled 
popunjenosti
obrazaca:</t>
  </si>
  <si>
    <t>Prihodi od zakupa i iznajmljivanja imovine</t>
  </si>
  <si>
    <t>Ostali prihodi od nefinancijske imovine</t>
  </si>
  <si>
    <t>Naknade za ceste</t>
  </si>
  <si>
    <t>4228</t>
  </si>
  <si>
    <t xml:space="preserve">Uzgoj grožđa </t>
  </si>
  <si>
    <t>Uvedena su polja "Datum od" i "Datum do" svakog pojedinog razdoblja kako bi se moglo posebno prepoznati obveznike koji nisu poslovali cijelo navedeno razdoblje (novootvoreni obveznici i obveznici koji zbog statusnih promjena gube pravnu osobnost).</t>
  </si>
  <si>
    <t>Skrad</t>
  </si>
  <si>
    <t>Brod Moravice</t>
  </si>
  <si>
    <t>Lasinja</t>
  </si>
  <si>
    <t>Skradin</t>
  </si>
  <si>
    <t>Brodski Stupnik</t>
  </si>
  <si>
    <t>Lastovo</t>
  </si>
  <si>
    <t>Slatina</t>
  </si>
  <si>
    <t>Brtonigla</t>
  </si>
  <si>
    <t>Lećevica</t>
  </si>
  <si>
    <t>Djelatnosti dnevne skrbi o djeci</t>
  </si>
  <si>
    <t>Obveze za zajmove po faktoringu od inozemnih osiguravajućih društava</t>
  </si>
  <si>
    <t>26483</t>
  </si>
  <si>
    <t>Obveze za financijski leasing od ostalih inozemnih financijskih institucija</t>
  </si>
  <si>
    <t>Obveze za zajmove po faktoringu od ostalih inozemnih financijskih institucija</t>
  </si>
  <si>
    <t>Obveze za zajmove po faktoringu od tuzemnih trgovačkih društava izvan javnog sektora</t>
  </si>
  <si>
    <t>Obveze za zajmove po faktoringu od tuzemnih obrtnika</t>
  </si>
  <si>
    <t>Obveze za zajmove po faktoringu od inozemnih trgovačkih društava</t>
  </si>
  <si>
    <t>Obveze za zajmove po faktoringu od inozemnih obrtnika</t>
  </si>
  <si>
    <t>Nuštar</t>
  </si>
  <si>
    <t>Umag</t>
  </si>
  <si>
    <t>Funtana</t>
  </si>
  <si>
    <t>Obrovac</t>
  </si>
  <si>
    <t>Unešić</t>
  </si>
  <si>
    <t>Fužine</t>
  </si>
  <si>
    <t>Ogulin</t>
  </si>
  <si>
    <t>Valpovo</t>
  </si>
  <si>
    <t>Doprinosi za šume</t>
  </si>
  <si>
    <t>Mjesni samodoprinos</t>
  </si>
  <si>
    <t>Ostali nespomenuti prihodi</t>
  </si>
  <si>
    <t>Željeznički prijevoz putnika, međugradski</t>
  </si>
  <si>
    <t>Željeznički prijevoz robe</t>
  </si>
  <si>
    <t>Kazne za devizne prekršaje</t>
  </si>
  <si>
    <t>Ostale kazne</t>
  </si>
  <si>
    <t>Tekuće donacije</t>
  </si>
  <si>
    <t>Kapitalne donacije</t>
  </si>
  <si>
    <t>GODINA</t>
  </si>
  <si>
    <t>RAZINA</t>
  </si>
  <si>
    <t>RASF</t>
  </si>
  <si>
    <t>PVRIO</t>
  </si>
  <si>
    <t>BIL</t>
  </si>
  <si>
    <t>OBV</t>
  </si>
  <si>
    <t>Povrat zajmova danih HZMO-u, HZZ-u i HZZO-u - kratkoročni</t>
  </si>
  <si>
    <t>AOP 690 je samo dio AOP-a 179 i mora biti manji ili jednak njemu u oba stupca podataka</t>
  </si>
  <si>
    <t>AOP 691 je samo dio AOP-a 180 i mora biti manji ili jednak njemu u oba stupca podataka</t>
  </si>
  <si>
    <t>Kumrovec</t>
  </si>
  <si>
    <t>Sikirevci</t>
  </si>
  <si>
    <t>Brestovac</t>
  </si>
  <si>
    <t>Kutina</t>
  </si>
  <si>
    <t>Sinj</t>
  </si>
  <si>
    <t>Breznica</t>
  </si>
  <si>
    <t>Otplata glavnice primljenih zajmova od HZMO-a, HZZ-a i HZZO-a – kratkoročnih</t>
  </si>
  <si>
    <t>Otplata glavnice primljenih zajmova od HZMO-a, HZZ-a i HZZO-a – dugoročnih</t>
  </si>
  <si>
    <t>Krk</t>
  </si>
  <si>
    <t>Selnica</t>
  </si>
  <si>
    <t>Bosiljevo</t>
  </si>
  <si>
    <t>Krnjak</t>
  </si>
  <si>
    <t>Semeljci</t>
  </si>
  <si>
    <t>Proizvodnja pletenih i kukičanih čarapa</t>
  </si>
  <si>
    <t>Proizvodnja kožne odjeće</t>
  </si>
  <si>
    <t>VARAŽDINSKA</t>
  </si>
  <si>
    <t>KOPRIVNIČKO-KRIŽEVAČKA</t>
  </si>
  <si>
    <t>BJELOVARSKO-BILOGORSKA</t>
  </si>
  <si>
    <t>PRIMORSKO-GORANSKA</t>
  </si>
  <si>
    <t>LIČKO-SENJSKA</t>
  </si>
  <si>
    <t>VIROVITIČKO-PODRAVSKA</t>
  </si>
  <si>
    <t>POŽEŠKO-SLAVONSKA</t>
  </si>
  <si>
    <t>BRODSKO-POSAVSKA</t>
  </si>
  <si>
    <t>ZADARSKA</t>
  </si>
  <si>
    <t>OSIJEČKO-BARANJSKA</t>
  </si>
  <si>
    <t>ŠIBENSKO-KNINSKA</t>
  </si>
  <si>
    <t>VUKOVARSKO-SRIJEMSKA</t>
  </si>
  <si>
    <t>SPLITSKO-DALMATINSKA</t>
  </si>
  <si>
    <t>ISTARSKA</t>
  </si>
  <si>
    <t>DUBROVAČKO-NERETVANSKA</t>
  </si>
  <si>
    <t xml:space="preserve">Na ovom radnom listu dat će se popis svih, i najmanjih promjena Excel datoteke iz verzije u verziju (bilo da su nastale zbog promjene zakonskih propisa, ispravka pogrešaka u Excel datoteci, dodatnim kontrolama ili poboljšanjima obrasca. </t>
  </si>
  <si>
    <t>Verzija</t>
  </si>
  <si>
    <t>Iznajmljivanje i davanje u zakup (leasing) ostalih strojeva, opreme i materijalnih dobara, d. n.</t>
  </si>
  <si>
    <t>3835</t>
  </si>
  <si>
    <t>Obveze za rashode poslovanja (AOP 165 do 167 + 171 do 174)</t>
  </si>
  <si>
    <t>Obveze za vrijednosne papire (AOP 177+184-191)</t>
  </si>
  <si>
    <t xml:space="preserve">Tekuće donacije (AOP 259 do 261) </t>
  </si>
  <si>
    <t>3813</t>
  </si>
  <si>
    <t>Tekuće donacije iz EU sredstava</t>
  </si>
  <si>
    <t xml:space="preserve">Kapitalne donacije (AOP 263 do 265) </t>
  </si>
  <si>
    <t>3823</t>
  </si>
  <si>
    <t>Kapitalne donacije iz EU sredstava</t>
  </si>
  <si>
    <t>Kapitalne pomoći (AOP 273 do 276)</t>
  </si>
  <si>
    <t>3864</t>
  </si>
  <si>
    <t xml:space="preserve">Kapitalne pomoći iz EU sredstava </t>
  </si>
  <si>
    <t>Iznajmljivanje i davanje u zakup (leasing) automobila i motornih vozila lake kategorije</t>
  </si>
  <si>
    <t xml:space="preserve">Iznajmljivanje i davanje u zakup (leasing) kamiona </t>
  </si>
  <si>
    <t>Stipendije i školarine</t>
  </si>
  <si>
    <t>Novosti</t>
  </si>
  <si>
    <t>Stanje 1. siječnja</t>
  </si>
  <si>
    <t>Stanje 31. prosinca</t>
  </si>
  <si>
    <t>01</t>
  </si>
  <si>
    <t>Obveze za inozemne kredite i zajmove</t>
  </si>
  <si>
    <t>Obveze za tuzemne kredite i zajmove</t>
  </si>
  <si>
    <t>Obveze za čekove i mjenice</t>
  </si>
  <si>
    <t>a) Prekoračenje 1 do 60 dana</t>
  </si>
  <si>
    <t>b) Prekoračenje 61 do 180 dana</t>
  </si>
  <si>
    <t>c) Prekoračenje 181 do 360 dana</t>
  </si>
  <si>
    <t>d) Prekoračenje preko 360 dana</t>
  </si>
  <si>
    <t>Obveze za financijsku imovinu</t>
  </si>
  <si>
    <t>Javni red i sigurnost (AOP 025 do 030)</t>
  </si>
  <si>
    <t>Obračunati prihodi od prodaje nefinancijske imovine</t>
  </si>
  <si>
    <t>98</t>
  </si>
  <si>
    <t>Rezerviranja viška prihoda</t>
  </si>
  <si>
    <t>99</t>
  </si>
  <si>
    <t>Izvanbilančni zapisi (= 0)</t>
  </si>
  <si>
    <t>991</t>
  </si>
  <si>
    <t>Istraživanje i razvoj: Ostale industrije</t>
  </si>
  <si>
    <t>Ekonomski poslovi koji nisu drugdje svrstani</t>
  </si>
  <si>
    <t>Gospodarenje otpadom</t>
  </si>
  <si>
    <t>Gospodarenje otpadnim vodama</t>
  </si>
  <si>
    <t>Smanjenje zagađivanja</t>
  </si>
  <si>
    <t>Zaštita bioraznolikosti i krajolika</t>
  </si>
  <si>
    <t>Proizvodnja robe za kućanstvo i higijenu te toaletnih potrepština od papira</t>
  </si>
  <si>
    <t>Proizvodnja ostalih proizvoda od papira i kartona</t>
  </si>
  <si>
    <t xml:space="preserve">Ostalo tiskanje </t>
  </si>
  <si>
    <t>Usluge pripreme za tisak i objavljivanje</t>
  </si>
  <si>
    <t xml:space="preserve">Knjigoveške i srodne usluge </t>
  </si>
  <si>
    <t>P-VRIO (VP 156)</t>
  </si>
  <si>
    <t>9221x, 9222x</t>
  </si>
  <si>
    <t>96, 97</t>
  </si>
  <si>
    <t>Proizvodnja škroba i škrobnih proizvoda</t>
  </si>
  <si>
    <t>Proizvodnja šećera</t>
  </si>
  <si>
    <t>Prerada čaja i kave</t>
  </si>
  <si>
    <t>Ostali rashodi za zaposlene</t>
  </si>
  <si>
    <t>Prihodi od HZZO-a na temelju ugovornih obveza</t>
  </si>
  <si>
    <t>Šifra općine / grada upisuje se prema standardnim troznamenkastim šiframa bez kontrolne znamekne. U ovom šifrarniku šifre su dane abecednim redom naziva naselja. U obrazac se upisuje samo šifra općine / grada, a šifra županije se automatski izračunava.</t>
  </si>
  <si>
    <t>Naziv općine /  grada</t>
  </si>
  <si>
    <t>Andrijaševci</t>
  </si>
  <si>
    <t>Klakar</t>
  </si>
  <si>
    <t>Proložac</t>
  </si>
  <si>
    <t>Antunovac</t>
  </si>
  <si>
    <t>Klana</t>
  </si>
  <si>
    <t>Promina</t>
  </si>
  <si>
    <t>Babina Greda</t>
  </si>
  <si>
    <t>Otplata glavnice primljenih zajmova od županijskih proračuna – kratkoročnih</t>
  </si>
  <si>
    <t>Otplata glavnice primljenih zajmova od županijskih proračuna – dugoročnih</t>
  </si>
  <si>
    <t>Otplata glavnice primljenih zajmova od gradskih proračuna – kratkoročnih</t>
  </si>
  <si>
    <t>1532</t>
  </si>
  <si>
    <t>1542</t>
  </si>
  <si>
    <t>159</t>
  </si>
  <si>
    <t>Ispravak vrijednosti dionica i udjela u glavnici</t>
  </si>
  <si>
    <t>16</t>
  </si>
  <si>
    <t>161</t>
  </si>
  <si>
    <t>Potraživanja za poreze</t>
  </si>
  <si>
    <t>Ispravljena je kontrola broj 66 koja je pogrešno glasila "AOP 423 mora biti jedna sumi AOP-a 496+498", ispravno je da treba glasiti "AOP423 mora biti jednak sumi AOP-a 496 do 498", tj. i AOP oznaka 497 ulazi u kontrolu sume. Ispravljen je i opus i formula za ovu kontrolu.</t>
  </si>
  <si>
    <t>Trgovina na veliko krutim, tekućim i plinovitim gorivima i srodnim proizvodima</t>
  </si>
  <si>
    <t>Izdaci za otplatu glavnice za izdane obveznice u inozemstvu</t>
  </si>
  <si>
    <t>Izdaci za otplatu glavnice za izdane ostale vrijednosne papire u zemlji</t>
  </si>
  <si>
    <t>Izdaci za otplatu glavnice za izdane ostale vrijednosne papire u inozemstvu</t>
  </si>
  <si>
    <t>92213</t>
  </si>
  <si>
    <t>Zbroj AOP-a: 944 do 946 je samo dio AOP-a 599 i mora biti manji ili jednak njemu u oba stupca podataka</t>
  </si>
  <si>
    <t>AOP 947 je samo dio AOP-a 600 i mora biti manji ili jednak njemu u oba stupca podataka</t>
  </si>
  <si>
    <t>Proizvodnja makarona, njoka, kuskusa i slične tjestenine</t>
  </si>
  <si>
    <t>Povrat zajmova danih neprofitnim organizacijama, građanima i kućanstvima u tuzemstvu</t>
  </si>
  <si>
    <t>Povrat zajmova danih neprofitnim organizacijama, građanima i kućanstvima u inozemstvu</t>
  </si>
  <si>
    <t>518</t>
  </si>
  <si>
    <t>5181</t>
  </si>
  <si>
    <t>Izdaci za depozite u kreditnim i ostalim financijskim institucijama - tuzemni</t>
  </si>
  <si>
    <t>5182</t>
  </si>
  <si>
    <t>Izdaci za depozite u kreditnim i ostalim financijskim institucijama - inozemni</t>
  </si>
  <si>
    <t>5183</t>
  </si>
  <si>
    <t xml:space="preserve">Izdaci za jamčevne pologe </t>
  </si>
  <si>
    <t xml:space="preserve">Kapitalne pomoći unutar općeg proračuna </t>
  </si>
  <si>
    <t>MEĐIMURSKA</t>
  </si>
  <si>
    <t>Porez i prirez na dohodak od imovine i imovinskih prava</t>
  </si>
  <si>
    <t>Porez i prirez na dohodak (AOP 004 do 009 - 010 - 011)</t>
  </si>
  <si>
    <t>Sufinanciranje cijene usluge, participacije i slično</t>
  </si>
  <si>
    <t>Naknade za bolest, invalidnost i smrtni slučaj</t>
  </si>
  <si>
    <t>32361</t>
  </si>
  <si>
    <t>5.0.3.</t>
  </si>
  <si>
    <t>Istraživanje i razvoj: Opći ekonomski, trgovački i poslovi vezani uz rad</t>
  </si>
  <si>
    <t>0482</t>
  </si>
  <si>
    <t>Istraživanje i razvoj: Poljoprivreda, šumarstvo, ribarstvo i lov</t>
  </si>
  <si>
    <t>0483</t>
  </si>
  <si>
    <t>Istraživanje i razvoj: Gorivo i energija</t>
  </si>
  <si>
    <t>0484</t>
  </si>
  <si>
    <t>Istraživanje i razvoj: Rudarstvo, proizvodnja i građevinarstvo</t>
  </si>
  <si>
    <t>0485</t>
  </si>
  <si>
    <t>Istraživanje i razvoj: Promet</t>
  </si>
  <si>
    <t>0486</t>
  </si>
  <si>
    <t>Proizvodnja opeke, crijepa i ostalih proizvoda od pečene gline za građevinarstvo</t>
  </si>
  <si>
    <t>Proizvodnja keramičkih proizvoda za kućanstvo i ukrasnih predmeta</t>
  </si>
  <si>
    <t xml:space="preserve">Proizvodnja sanitarne keramike </t>
  </si>
  <si>
    <t>Proizvodnja keramičkih izolatora i izolacijskog pribora</t>
  </si>
  <si>
    <t>Elektroinstalacijski radovi</t>
  </si>
  <si>
    <t>Otplata glavnice primljenih zajmova od tuzemnih trgovačkih društava izvan javnog sektora</t>
  </si>
  <si>
    <t>Otplata glavnice primljenih zajmova od tuzemnih obrtnika</t>
  </si>
  <si>
    <t>Otplata glavnice primljenih zajmova od inozemnih trgovačkih društava</t>
  </si>
  <si>
    <t>Otplata glavnice primljenih zajmova od inozemnih obrtnika</t>
  </si>
  <si>
    <t>Otplata glavnice primljenih zajmova od državnog proračuna</t>
  </si>
  <si>
    <t>Otplata glavnice primljenih zajmova od županijskih proračuna</t>
  </si>
  <si>
    <t>Otplata glavnice primljenih zajmova od gradskih proračuna</t>
  </si>
  <si>
    <t>VELIKA TRNOVITICA</t>
  </si>
  <si>
    <t>DRŽAVNI URED ZA OBNOVU I STAMBENO ZBRINJAVANJE</t>
  </si>
  <si>
    <t>ŠOLTA</t>
  </si>
  <si>
    <t>Kapitalne pomoći izvanproračunskim korisnicima županijskih, gradskih i općinskih proračuna</t>
  </si>
  <si>
    <t>Tekuće pomoći proračunskim korisnicima državnog proračuna temeljem prijenosa sredstava EU</t>
  </si>
  <si>
    <t>Kapitalne pomoći proračunskim korisnicima državnog proračuna temeljem prijenosa sredstava EU</t>
  </si>
  <si>
    <t>Prihodi iz nadležnog proračuna za financiranje redovne djelatnosti proračunskih korisnika (AOP 132 do 134)</t>
  </si>
  <si>
    <t>Pomoći dane u inozemstvo i unutar općeg proračuna (AOP 222+225+228+231+234+238+241)</t>
  </si>
  <si>
    <t>ĐAKOVO</t>
  </si>
  <si>
    <t>ĐELEKOVEC</t>
  </si>
  <si>
    <t>ĐULOVAC</t>
  </si>
  <si>
    <t>ĐURĐENOVAC</t>
  </si>
  <si>
    <t>ĐURĐEVAC</t>
  </si>
  <si>
    <t>ĐURMANEC</t>
  </si>
  <si>
    <t>ERDUT</t>
  </si>
  <si>
    <t>Izvanproračunski korisnik državnog proračuna</t>
  </si>
  <si>
    <t>Izvanproračunski korisnik jedinice lokalne i područne (regionalne) samouprave</t>
  </si>
  <si>
    <r>
      <t xml:space="preserve">AOP
</t>
    </r>
    <r>
      <rPr>
        <b/>
        <sz val="8"/>
        <color indexed="18"/>
        <rFont val="Arial"/>
        <family val="2"/>
        <charset val="238"/>
      </rPr>
      <t>oznaka</t>
    </r>
  </si>
  <si>
    <t>Tekuća godina / kraj godine</t>
  </si>
  <si>
    <t>Prethodna godina / početak godine</t>
  </si>
  <si>
    <t>Zajmovi neprofitnim organizacijama, građanima i kućanstvima u tuzemstvu</t>
  </si>
  <si>
    <t>Sućuraj</t>
  </si>
  <si>
    <t>Čepin</t>
  </si>
  <si>
    <t>Mače</t>
  </si>
  <si>
    <t>Suhopolje</t>
  </si>
  <si>
    <t>Darda</t>
  </si>
  <si>
    <t>Magadenovac</t>
  </si>
  <si>
    <t>Sukošan</t>
  </si>
  <si>
    <t>Daruvar</t>
  </si>
  <si>
    <t>Majur</t>
  </si>
  <si>
    <t>Sunja</t>
  </si>
  <si>
    <t>Davor</t>
  </si>
  <si>
    <t>Makarska</t>
  </si>
  <si>
    <t>Supetar</t>
  </si>
  <si>
    <t>Dekanovec</t>
  </si>
  <si>
    <t>Mala Subotica</t>
  </si>
  <si>
    <t>Sutivan</t>
  </si>
  <si>
    <t>Delnice</t>
  </si>
  <si>
    <t>Mali Bukovec</t>
  </si>
  <si>
    <t>Sveta Marija</t>
  </si>
  <si>
    <t>Desinić</t>
  </si>
  <si>
    <t>Mali Lošinj</t>
  </si>
  <si>
    <t>Sveta Nedelja</t>
  </si>
  <si>
    <t>Dežanovac</t>
  </si>
  <si>
    <t>Malinska-Dubašnica</t>
  </si>
  <si>
    <t>Dicmo</t>
  </si>
  <si>
    <t>Marčana</t>
  </si>
  <si>
    <t>Sveti Đurđ</t>
  </si>
  <si>
    <t>Dobrinj</t>
  </si>
  <si>
    <t>Marija Bistrica</t>
  </si>
  <si>
    <t>Sveti Filip i Jakov</t>
  </si>
  <si>
    <t>Domašinec</t>
  </si>
  <si>
    <t>Marija Gorica</t>
  </si>
  <si>
    <t>Sveti Ilija</t>
  </si>
  <si>
    <t>Donja Dubrava</t>
  </si>
  <si>
    <t>Marijanci</t>
  </si>
  <si>
    <t>Sveti Ivan Zelina</t>
  </si>
  <si>
    <t>Primljeni zajmovi od tuzemnih trgovačkih društava izvan javnog sektora - dugoročni</t>
  </si>
  <si>
    <t>Primljeni zajmovi od inozemnih trgovačkih društava - dugoročni</t>
  </si>
  <si>
    <t>Primljeni zajmovi od državnog proračuna - kratkoročni</t>
  </si>
  <si>
    <t>Uzajamni fondovi (trustovi), ostali fondovi i slični financijski subjekti</t>
  </si>
  <si>
    <t>Financijski leasing</t>
  </si>
  <si>
    <t>Proizvodnja kakao, čokoladnih i bombonskih proizvoda</t>
  </si>
  <si>
    <t>Proizvodnja začina i drugih dodataka hrani</t>
  </si>
  <si>
    <t>Obveze za zajmove po faktoringu od kreditnih institucija,  osiguravajućih društava, financijskih institucija i trgovačkih društava u javnom sektoru</t>
  </si>
  <si>
    <t>26464,26473, 26484,26554, 26564</t>
  </si>
  <si>
    <t>Obveze za zajmove po faktoringu od inozemnih kreditnih institucija, inozemnih osiguravajućih društava, ostalih inozemnih financijskih institucija, inozemnih trgovačkih društava i inozemnih obrtnika</t>
  </si>
  <si>
    <t>Naziv stavke</t>
  </si>
  <si>
    <t>Ostvareno u izvještajnom razdoblju preth. godine</t>
  </si>
  <si>
    <r>
      <t xml:space="preserve">Prihodi od prodaje proizvoda i robe te pruženih usluga i prihodi od donacija </t>
    </r>
    <r>
      <rPr>
        <sz val="8"/>
        <rFont val="Arial"/>
        <family val="2"/>
        <charset val="238"/>
      </rPr>
      <t>(AOP 124+127)</t>
    </r>
  </si>
  <si>
    <r>
      <t xml:space="preserve">Naknade građanima i kućanstvima na temelju osiguranja i druge naknade </t>
    </r>
    <r>
      <rPr>
        <sz val="8"/>
        <rFont val="Arial"/>
        <family val="2"/>
        <charset val="238"/>
      </rPr>
      <t>(AOP 247+253)</t>
    </r>
  </si>
  <si>
    <t>Kazne za porezne prekršaje</t>
  </si>
  <si>
    <t>Kazne za prekršaje trgovačkih društava - privredne prijestupe</t>
  </si>
  <si>
    <t>Kazne i druge mjere u kaznenom postupku</t>
  </si>
  <si>
    <t>Promjene</t>
  </si>
  <si>
    <t>Iznos povećanja</t>
  </si>
  <si>
    <t>Iznos smanjenja</t>
  </si>
  <si>
    <t>9151</t>
  </si>
  <si>
    <t>Djelatnosti snimanja zvučnih zapisa i izdavanja glazbenih zapisa</t>
  </si>
  <si>
    <t>Emitiranje radijskog programa</t>
  </si>
  <si>
    <t>Emitiranje televizijskog programa</t>
  </si>
  <si>
    <t>Djelatnosti žičane telekomunikacije</t>
  </si>
  <si>
    <t>Djelatnosti bežične telekomunikacije</t>
  </si>
  <si>
    <t>Djelatnosti satelitske telekomunikacije</t>
  </si>
  <si>
    <t>Ostale telekomunikacijske djelatnosti</t>
  </si>
  <si>
    <t>Računalno programiranje</t>
  </si>
  <si>
    <t>Savjetovanje u vezi s računalima</t>
  </si>
  <si>
    <t>Upravljanje računalnom opremom i sustavom</t>
  </si>
  <si>
    <t>Ostale uslužne djelatnosti u vezi s informacijskom tehnologijom i računalima</t>
  </si>
  <si>
    <t>Obrada podataka, usluge poslužitelja i djelatnosti povezane s njima</t>
  </si>
  <si>
    <t>Internetski portali</t>
  </si>
  <si>
    <t>Porez na dodanu vrijednost</t>
  </si>
  <si>
    <t>Porez na promet</t>
  </si>
  <si>
    <t>7228</t>
  </si>
  <si>
    <t>Trgovina na veliko ostalim poluproizvodima</t>
  </si>
  <si>
    <t>Trgovina na veliko alatnim strojevima</t>
  </si>
  <si>
    <t>Trgovina na veliko strojevima za rudnike i građevinarstvo</t>
  </si>
  <si>
    <t>Trgovina na veliko ostalim uredskim strojevima i opremom</t>
  </si>
  <si>
    <t>Komercijalni i blagajnički zapisi - inozemni</t>
  </si>
  <si>
    <t>ZRINSKI TOPOLOVAC</t>
  </si>
  <si>
    <t>BUKOVLJE</t>
  </si>
  <si>
    <t>DRAGALIĆ</t>
  </si>
  <si>
    <t>GORNJA VRBA</t>
  </si>
  <si>
    <t>SIKIREVCI</t>
  </si>
  <si>
    <t>GALOVAC</t>
  </si>
  <si>
    <t>KUKLJICA</t>
  </si>
  <si>
    <t>POVLJANA</t>
  </si>
  <si>
    <t>PRIVLAKA</t>
  </si>
  <si>
    <t>TKON</t>
  </si>
  <si>
    <t>DONJA MOTIČINA</t>
  </si>
  <si>
    <t>MAGADENOVAC</t>
  </si>
  <si>
    <t>VLADISLAVCI</t>
  </si>
  <si>
    <t>PIROVAC</t>
  </si>
  <si>
    <t>ROGOZNICA</t>
  </si>
  <si>
    <t>VOĐINCI</t>
  </si>
  <si>
    <t>DUGOPOLJE</t>
  </si>
  <si>
    <t>LEĆEVICA</t>
  </si>
  <si>
    <t>LOKVIČIĆI</t>
  </si>
  <si>
    <t>OKRUG</t>
  </si>
  <si>
    <t>PRGOMET</t>
  </si>
  <si>
    <t>PRIMORSKI DOLAC</t>
  </si>
  <si>
    <t>RUNOVIĆI</t>
  </si>
  <si>
    <t>SUTIVAN</t>
  </si>
  <si>
    <t>TUČEPI</t>
  </si>
  <si>
    <t>ZADVARJE</t>
  </si>
  <si>
    <t>KAROJBA</t>
  </si>
  <si>
    <t>KAŠTELIR - LABINCI</t>
  </si>
  <si>
    <t>DUBROVAČKO PRIMORJE</t>
  </si>
  <si>
    <t>JANJINA</t>
  </si>
  <si>
    <t>LUMBARDA</t>
  </si>
  <si>
    <t>TRPANJ</t>
  </si>
  <si>
    <t>ŽUPA DUBROVAČKA</t>
  </si>
  <si>
    <t>DEKANOVEC</t>
  </si>
  <si>
    <t>Djelatnosti specijalističke medicinske prakse</t>
  </si>
  <si>
    <t>Potraživanja za prihode poslovanja (AOP 141+142+143+151+152+153+154+155-156)</t>
  </si>
  <si>
    <t>Potraživanja za pomoći iz inozemstva i od subjekata unutar općeg proračuna (AOP 144 do 150)</t>
  </si>
  <si>
    <t>1631</t>
  </si>
  <si>
    <t>Potraživanja za pomoći od inozemnih vlada</t>
  </si>
  <si>
    <t>1632</t>
  </si>
  <si>
    <t>Tekuće pomoći županijskim proračunima</t>
  </si>
  <si>
    <t>Dionice i udjeli u glavnici osiguravajućih društava u javnom sektoru</t>
  </si>
  <si>
    <t>Dani zajmovi izvanproračunskim korisnicima županijskih, gradskih i općinskih proračuna po protestiranim jamstvima</t>
  </si>
  <si>
    <t>Naknade građanima i kućanstvima na temelju osiguranja iz EU sredstava</t>
  </si>
  <si>
    <t xml:space="preserve">Ostale naknade građanima i kućanstvima iz proračuna (AOP 254 do 256) </t>
  </si>
  <si>
    <t>3723</t>
  </si>
  <si>
    <t>Naknade građanima i kućanstvima iz EU sredstava</t>
  </si>
  <si>
    <t>Ostali rashodi (AOP 258+262+266+272)</t>
  </si>
  <si>
    <t>Zbroj AOP-a: 858+859 je samo dio AOP-a 488 i mora biti manji ili jednak njemu u oba stupca podataka</t>
  </si>
  <si>
    <t>Zbroj AOP-a: 860 do 862 je samo dio AOP-a 489 i mora biti manji ili jednak njemu u oba stupca podataka</t>
  </si>
  <si>
    <t>AOP 863 je samo dio AOP-a 490 i mora biti manji ili jednak njemu u oba stupca podataka</t>
  </si>
  <si>
    <t>Zbroj AOP-a: 864+865 je samo dio AOP-a 491 i mora biti manji ili jednak njemu u oba stupca podataka</t>
  </si>
  <si>
    <t>AOP 866 je samo dio AOP-a 493 i mora biti manji ili jednak njemu u oba stupca podataka</t>
  </si>
  <si>
    <t>AOP 867 je samo dio AOP-a 494 i mora biti manji ili jednak njemu u oba stupca podataka</t>
  </si>
  <si>
    <t>AOP 868 je samo dio AOP-a 495 i mora biti manji ili jednak njemu u oba stupca podataka</t>
  </si>
  <si>
    <t>AOP 498 mora biti jednak zbroju AOP-a: 869+870 u oba stupca podataka. Dopušteno je odstupanje od 1kn zbog zaokruživanja.</t>
  </si>
  <si>
    <t>AOP 499 mora biti jednak zbroju AOP-a: 871+872 u oba stupca podataka. Dopušteno je odstupanje od 1kn zbog zaokruživanja.</t>
  </si>
  <si>
    <r>
      <t xml:space="preserve">Razina </t>
    </r>
    <r>
      <rPr>
        <b/>
        <sz val="8"/>
        <rFont val="Arial"/>
        <family val="2"/>
        <charset val="238"/>
      </rPr>
      <t>31 ne smije imati popunjene AOP oznake</t>
    </r>
    <r>
      <rPr>
        <sz val="8"/>
        <rFont val="Arial"/>
        <family val="2"/>
        <charset val="238"/>
      </rPr>
      <t>: 412 do 416, 419, 429 do 431, 435, 436, 450 do 452, 455 do 458, 461, 473, 475 do 479, 489 do 491, 495, 496. Ako je na bilo kojoj od ovih AOP oznaka upisan iznos za razinu 31 obrazac je neispravan.</t>
    </r>
  </si>
  <si>
    <r>
      <t xml:space="preserve">Razina </t>
    </r>
    <r>
      <rPr>
        <b/>
        <sz val="8"/>
        <rFont val="Arial"/>
        <family val="2"/>
        <charset val="238"/>
      </rPr>
      <t>31 ne smije imati popunjene AOP oznake</t>
    </r>
    <r>
      <rPr>
        <sz val="8"/>
        <rFont val="Arial"/>
        <family val="2"/>
        <charset val="238"/>
      </rPr>
      <t>: 508, 511 do 514, 517, 520 do 524, 527, 537 do 539, 543, 544, 560, 563 do 569, 579, 582, 584 do 588. Ako je na bilo kojoj od ovih AOP oznaka upisan iznos za razinu 31 obrazac je neispravan.</t>
    </r>
  </si>
  <si>
    <r>
      <t xml:space="preserve">Razina </t>
    </r>
    <r>
      <rPr>
        <b/>
        <sz val="8"/>
        <rFont val="Arial"/>
        <family val="2"/>
        <charset val="238"/>
      </rPr>
      <t>31 ne smije imati popunjene AOP oznake</t>
    </r>
    <r>
      <rPr>
        <sz val="8"/>
        <rFont val="Arial"/>
        <family val="2"/>
        <charset val="238"/>
      </rPr>
      <t>: 605, 606, 616 do 618, 621, 624, 642, 644, 685, 699, 701, 703, 705. Ako je na bilo kojoj od ovih AOP oznaka upisan iznos za razinu 31 obrazac je neispravan.</t>
    </r>
  </si>
  <si>
    <t>2.1.0.</t>
  </si>
  <si>
    <t>Popravljen je prikaz datuma od i do na nekim obrascima koji se je poremetio ubacivanjem novih razdoblja za 2010.</t>
  </si>
  <si>
    <t>Trgovina na malo telekomunikacijskom opremom u specijaliziranim prodavaonicama</t>
  </si>
  <si>
    <t>4.0.4.</t>
  </si>
  <si>
    <t>Proizvodnja pripremljene stočne hrane</t>
  </si>
  <si>
    <t>2.0.0.</t>
  </si>
  <si>
    <t>2.0.1.</t>
  </si>
  <si>
    <t>2.0.2.</t>
  </si>
  <si>
    <t>2.0.3.</t>
  </si>
  <si>
    <t>Mihovljan</t>
  </si>
  <si>
    <t>Svetvinčenat</t>
  </si>
  <si>
    <t>Donji Miholjac</t>
  </si>
  <si>
    <t>Mikleuš</t>
  </si>
  <si>
    <t>Šandrovac</t>
  </si>
  <si>
    <t>Donji Vidovec</t>
  </si>
  <si>
    <t>Milna</t>
  </si>
  <si>
    <t>Šenkovec</t>
  </si>
  <si>
    <t>Dragalić</t>
  </si>
  <si>
    <t>Tekuće pomoći od institucija i tijela EU</t>
  </si>
  <si>
    <t>Kapitalne pomoći od institucija i tijela EU</t>
  </si>
  <si>
    <t>Trgovina na veliko drvom, građevinskim materijalom i sanitarnom opremom</t>
  </si>
  <si>
    <t>Velika Ludina</t>
  </si>
  <si>
    <t>Dani zajmovi inozemnim kreditnim institucijama</t>
  </si>
  <si>
    <t>Dani zajmovi inozemnim osiguravajućim društvima</t>
  </si>
  <si>
    <t>Dani zajmovi ostalim inozemnim financijskim institucijama</t>
  </si>
  <si>
    <t>Dani zajmovi tuzemnim trgovačkim društvima izvan javnog sektora</t>
  </si>
  <si>
    <t>Dani zajmovi tuzemnim obrtnicima</t>
  </si>
  <si>
    <t>Dani zajmovi inozemnim trgovačkim društvima</t>
  </si>
  <si>
    <t>Dani zajmovi inozemnim obrtnicima</t>
  </si>
  <si>
    <t>Dani zajmovi državnom proračunu</t>
  </si>
  <si>
    <t>Dani zajmovi županijskim proračunima</t>
  </si>
  <si>
    <t>Dani zajmovi gradskim proračunima</t>
  </si>
  <si>
    <t>Popravak satova i nakita</t>
  </si>
  <si>
    <t>Ostali smještaj</t>
  </si>
  <si>
    <t>Šifra</t>
  </si>
  <si>
    <t xml:space="preserve">Zatezne kamate </t>
  </si>
  <si>
    <t>Ostali nespomenuti financijski rashodi</t>
  </si>
  <si>
    <t>Cestovni prijevoz robe</t>
  </si>
  <si>
    <t>Proizvodnja boja, lakova i sličnih premaza, grafičkih boja i kitova</t>
  </si>
  <si>
    <t>Trgovina na malo mesom i mesnim proizvodima u specijaliziranim prodavaonicama</t>
  </si>
  <si>
    <t>Djelatnosti sportskih klubova</t>
  </si>
  <si>
    <t>Fitnes centri</t>
  </si>
  <si>
    <t>Ostale sportske djelatnosti</t>
  </si>
  <si>
    <t>Djelatnosti zabavnih i tematskih parkova</t>
  </si>
  <si>
    <t>Ostale zabavne i rekreacijske djelatnosti</t>
  </si>
  <si>
    <t>Djelatnosti poslovnih organizacija i organizacija poslodavaca</t>
  </si>
  <si>
    <t>Djelatnosti strukovnih članskih organizacija</t>
  </si>
  <si>
    <t>Djelatnosti sindikata</t>
  </si>
  <si>
    <t>Djelatnosti vjerskih organizacija</t>
  </si>
  <si>
    <t>Djelatnosti političkih organizacija</t>
  </si>
  <si>
    <t>Djelatnosti ostalih članskih organizacija, d. n.</t>
  </si>
  <si>
    <t>Viljevo</t>
  </si>
  <si>
    <t>Gračac</t>
  </si>
  <si>
    <t>Otočac</t>
  </si>
  <si>
    <t>Vinica</t>
  </si>
  <si>
    <t>2.0.7.</t>
  </si>
  <si>
    <t>Obveze za vrijednosne papire</t>
  </si>
  <si>
    <t>91522</t>
  </si>
  <si>
    <t>4.0.1.</t>
  </si>
  <si>
    <t>Financijska imovina (AOP 064+073+081+112+128+140+157+158)</t>
  </si>
  <si>
    <t>Novac u banci (AOP 066 do 069)</t>
  </si>
  <si>
    <t>1111</t>
  </si>
  <si>
    <t>Novac na računu kod Hrvatske narodne banke</t>
  </si>
  <si>
    <t>1112</t>
  </si>
  <si>
    <t>Novac na računu kod tuzemnih poslovnih banaka</t>
  </si>
  <si>
    <t>1113</t>
  </si>
  <si>
    <t>Novac na računu kod inozemnih poslovnih banaka</t>
  </si>
  <si>
    <t>1114</t>
  </si>
  <si>
    <t>Prijelazni račun</t>
  </si>
  <si>
    <t>Depoziti u kreditnim i ostalim financijskim institucijama (AOP 075+076)</t>
  </si>
  <si>
    <t>1211</t>
  </si>
  <si>
    <t>Depoziti u tuzemnim kreditnim i ostalim financijskim institucijama</t>
  </si>
  <si>
    <t>JASTREBARSKO</t>
  </si>
  <si>
    <t>JELENJE</t>
  </si>
  <si>
    <t>JELSA</t>
  </si>
  <si>
    <t>JOSIPDOL</t>
  </si>
  <si>
    <t>KALI</t>
  </si>
  <si>
    <t>KANFANAR</t>
  </si>
  <si>
    <t>KAPELA</t>
  </si>
  <si>
    <t>KAPTOL</t>
  </si>
  <si>
    <t>KARLOBAG</t>
  </si>
  <si>
    <t>KARLOVAC</t>
  </si>
  <si>
    <t>KASTAV</t>
  </si>
  <si>
    <t>KAŠTELA</t>
  </si>
  <si>
    <t>KIJEVO</t>
  </si>
  <si>
    <t>017</t>
  </si>
  <si>
    <t>Transakcije vezane za javni dug</t>
  </si>
  <si>
    <t>018</t>
  </si>
  <si>
    <t>Opće usluge vezane za službenike</t>
  </si>
  <si>
    <t>0132</t>
  </si>
  <si>
    <t>Popravljena kontrola broj 9 u kojoj je za razinu 23 traženo da bude upisan i obrazac NT, a stvarno ne treba biti.</t>
  </si>
  <si>
    <t>2.0.5.</t>
  </si>
  <si>
    <t>Poslovanje financijskih tržišta</t>
  </si>
  <si>
    <t>Djelatnosti koje se obavljaju nakon žetve usjeva (priprema usjeva za primarna tržišta)</t>
  </si>
  <si>
    <t>Dorada sjemena za sjemenski materijal</t>
  </si>
  <si>
    <t>Lov, stupičarenje i uslužne djelatnosti povezane s njima</t>
  </si>
  <si>
    <t>Cjevovodni transport</t>
  </si>
  <si>
    <t>Središnje bankarstvo</t>
  </si>
  <si>
    <t>Ostalo kreditno posredovanje</t>
  </si>
  <si>
    <t>AOP 250 mora biti jednak zbroju AOP-a: 764 do 766 u oba stupca podataka. Dopušteno je odstupanje od 1kn zbog zaokruživanja.</t>
  </si>
  <si>
    <t>Trgovina na malo odjećom u specijaliziranim prodavaonicama</t>
  </si>
  <si>
    <t>Dodan komentar u obrazac Obveze na AOP oznaku 001. Ispravljen pogrešan opis AOP oznake 639. Ispravljena kontrola 13 koja je pogreškom uspoređivala AOP 639 iz PR-RAS obrasca i 159 iz Bilance. Ispravno je da je uspoređuje sa AOP oznakom 158 iz Bilance.</t>
  </si>
  <si>
    <t>Štavljenje i obrada kože; dorada i bojenje krzna</t>
  </si>
  <si>
    <t>Proizvodnja putnih i ručnih torba i slično, sedlarskih i remenarskih proizvoda</t>
  </si>
  <si>
    <t xml:space="preserve">Višak primitaka od financijske imovine - preneseni </t>
  </si>
  <si>
    <t>92223</t>
  </si>
  <si>
    <t>Manjak primitaka od financijske imovine - preneseni</t>
  </si>
  <si>
    <t>Reguliranje i poboljšavanje poslovanja u gospodarstvu</t>
  </si>
  <si>
    <t>Poslovi javnog reda i sigurnosti</t>
  </si>
  <si>
    <t>Djelatnosti vatrogasne službe</t>
  </si>
  <si>
    <t>Djelatnosti obveznoga socijalnog osiguranja</t>
  </si>
  <si>
    <t>Opće srednje obrazovanje</t>
  </si>
  <si>
    <t>Tehničko i strukovno srednje obrazovanje</t>
  </si>
  <si>
    <t>Obrazovanje nakon srednjeg koje nije visoko</t>
  </si>
  <si>
    <t xml:space="preserve">Visoko obrazovanje </t>
  </si>
  <si>
    <r>
      <t xml:space="preserve">Aop oznake </t>
    </r>
    <r>
      <rPr>
        <sz val="8"/>
        <rFont val="Arial"/>
        <family val="2"/>
        <charset val="238"/>
      </rPr>
      <t>235 i 239</t>
    </r>
    <r>
      <rPr>
        <sz val="8"/>
        <rFont val="Arial"/>
        <family val="2"/>
        <charset val="238"/>
      </rPr>
      <t xml:space="preserve"> ne mogu biti popunjene istovremeno ni u jednom stupcu obrasca</t>
    </r>
  </si>
  <si>
    <t>Samo AOP pozicije 224 i 225 mogu biti i negativne. Ako ova kontrola javlja pogrešku znači da je upisana negativna vrijednost u neku drugu AOP poziciju gdje to nije dopušteno.</t>
  </si>
  <si>
    <t>Vrijednost AOP oznake 262 mora biti manja ili jednaka vrijednosti AOP-a 087. Ako je AOP 262 veći kontrola javlja pogrešku.</t>
  </si>
  <si>
    <t>Ako je obrazac RAS-funkcijski popunjen, tada razlika AOP oznaka 404 i 234 (AOP 404-234) u obrascu PR-RAS treba biti jednaka zbroju svih rashoda po vrstama, tj. AOP-u 137 u obrascu RAS-funkcijski. Zbog zaokruživanja vrijednosti, Dopušteno je odstupanje od 1 kn. Kontrola vrijedi za obje kolone podataka.</t>
  </si>
  <si>
    <t>Ako je u nekom stupcu na AOP-u 642 broj veći od nule, tada i na AOP-u 644 mora biti broj veći od nule i obrnuto.</t>
  </si>
  <si>
    <t>Gradnja cesta i autocesta</t>
  </si>
  <si>
    <t>Gradnja željezničkih pruga i podzemnih željeznica</t>
  </si>
  <si>
    <t>AOP 195 mora biti jednak zbroju AOP-a: 698+699 u oba stupca podataka. Dopušteno je odstupanje od 1kn zbog zaokruživanja.</t>
  </si>
  <si>
    <t>AOP 196 mora biti jednak zbroju AOP-a: 700+701 u oba stupca podataka. Dopušteno je odstupanje od 1kn zbog zaokruživanja.</t>
  </si>
  <si>
    <t>AOP 197 mora biti jednak zbroju AOP-a: 702+703 u oba stupca podataka. Dopušteno je odstupanje od 1kn zbog zaokruživanja.</t>
  </si>
  <si>
    <t>AOP 198 mora biti jednak zbroju AOP-a: 704+705 u oba stupca podataka. Dopušteno je odstupanje od 1kn zbog zaokruživanja.</t>
  </si>
  <si>
    <t>Primljeni zajmovi od izvanproračunskih korisnika županijskih, gradskih i općinskih proračuna - dugoročni</t>
  </si>
  <si>
    <t>51213</t>
  </si>
  <si>
    <t>Povrat danih zajmova ostalim izvanproračunskim korisnicima državnog proračuna po protestiranim jamstvima</t>
  </si>
  <si>
    <t>Prijevozna sredstva u pripremi</t>
  </si>
  <si>
    <t>054</t>
  </si>
  <si>
    <t>Višegodišnji nasadi i osnovno stado u pripremi</t>
  </si>
  <si>
    <t>055</t>
  </si>
  <si>
    <t>Ostala nematerijalna proizvedena imovina u pripremi</t>
  </si>
  <si>
    <t>Ako je iznos na AOP-u 427 veći od nule, a iznos na AOP-ima 812 i 813 jednak nuli, provjerite AOP-e 812 i 813. Ako je njihov iznos stvarno toliki, zanemarite ovu kontrolu.</t>
  </si>
  <si>
    <t>Ako je iznos na AOP-u 428 veći od nule, a iznos na AOP-ima 814 i 815 jednak nuli, provjerite AOP-e 814 i 815. Ako je njihov iznos stvarno toliki, zanemarite ovu kontrolu.</t>
  </si>
  <si>
    <t>Otplata glavnice primljenih zajmova od inozemnih vlada u EU</t>
  </si>
  <si>
    <t>Otplata glavnice primljenih zajmova od inozemnih vlada izvan EU</t>
  </si>
  <si>
    <t>Otplata glavnice primljenih kredita od kreditnih institucija u javnom sektoru</t>
  </si>
  <si>
    <t>Otplata glavnice primljenih zajmova od osiguravajućih društava u javnom sektoru</t>
  </si>
  <si>
    <t>Naknade za rad predstavničkih i izvršnih tijela, povjerenstava i slično</t>
  </si>
  <si>
    <t>Premije osiguranja</t>
  </si>
  <si>
    <t>Reprezentacija</t>
  </si>
  <si>
    <t xml:space="preserve">Ostali nespomenuti rashodi poslovanja </t>
  </si>
  <si>
    <t>Kamate za izdane trezorske zapise</t>
  </si>
  <si>
    <t>Kamate za izdane mjenice</t>
  </si>
  <si>
    <t>9673</t>
  </si>
  <si>
    <t>Obračunati prihodi od HZZO-a na temelju ugovornih obveza</t>
  </si>
  <si>
    <t>Tekuće donacije u naravi</t>
  </si>
  <si>
    <t>Kapitalne donacije neprofitnim organizacijama</t>
  </si>
  <si>
    <t>Kapitalne donacije građanima i kućanstvima</t>
  </si>
  <si>
    <t>Penali, ležarine i drugo</t>
  </si>
  <si>
    <t>Prijevozna sredstva u pomorskom i riječnom prometu</t>
  </si>
  <si>
    <t xml:space="preserve">    Broj pogrešaka</t>
  </si>
  <si>
    <t>Destiliranje, pročišćavanje i miješanje alkoholnih pića</t>
  </si>
  <si>
    <t>Građevinski objekti (AOP 356 do 359)</t>
  </si>
  <si>
    <t>Postrojenja i oprema (AOP 361 do 368)</t>
  </si>
  <si>
    <t>Prijevozna sredstva (AOP 370 do 373)</t>
  </si>
  <si>
    <t>Knjige, umjetnička djela i ostale izložbene vrijednosti (AOP 375 do 378)</t>
  </si>
  <si>
    <t>Višegodišnji nasadi i osnovno stado (AOP 380+381)</t>
  </si>
  <si>
    <t>Nematerijalna proizvedena imovina (AOP 383 do 386)</t>
  </si>
  <si>
    <t>Rashodi za nabavu plemenitih metala i ostalih pohranjenih vrijednosti (AOP 388)</t>
  </si>
  <si>
    <t>Plemeniti metali i ostale pohranjene vrijednosti (AOP 389+390)</t>
  </si>
  <si>
    <t>Rashodi za nabavu proizvedene kratkotrajne imovine (AOP 392)</t>
  </si>
  <si>
    <t>Rashodi za nabavu zaliha</t>
  </si>
  <si>
    <t>Rashodi za dodatna ulaganja na nefinancijskoj imovini (AOP 394 do 397)</t>
  </si>
  <si>
    <t>MANJAK PRIHODA OD NEFINANCIJSKE IMOVINE (AOP 341-289)</t>
  </si>
  <si>
    <t>UKUPNI PRIHODI (AOP 001+289)</t>
  </si>
  <si>
    <t>UKUPNI RASHODI (AOP 281+341)</t>
  </si>
  <si>
    <t>UKUPAN VIŠAK PRIHODA (AOP 403-404)</t>
  </si>
  <si>
    <t>UKUPAN MANJAK PRIHODA (AOP 404-403)</t>
  </si>
  <si>
    <t>Višak prihoda - preneseni (AOP 284+400-285-401)</t>
  </si>
  <si>
    <t>Manjak prihoda - preneseni (AOP 285+401-284-400)</t>
  </si>
  <si>
    <t>Obračunati prihodi - nenaplaćeni (AOP 286+402)</t>
  </si>
  <si>
    <t>Primici i izdaci</t>
  </si>
  <si>
    <t>Primici od financijske imovine i zaduživanja (AOP 411+449+462+474+505)</t>
  </si>
  <si>
    <t>Primljeni povrati glavnice danih zajmova i depozita (AOP 412+417+420+424+425+432+437+445)</t>
  </si>
  <si>
    <t>Primici (povrati) glavnice zajmova danih međunarodnim organizacijama, institucijama i tijelima EU te inozemnim vladama (AOP 413 do 416)</t>
  </si>
  <si>
    <t>Primici (povrati) glavnice zajmova danih neprofitnim organizacijama, građanima i kućanstvima (AOP 418+419)</t>
  </si>
  <si>
    <t>Primici (povrati) glavnice zajmova danih kreditnim i ostalim financijskim institucijama u javnom sektoru (AOP 421 do 423)</t>
  </si>
  <si>
    <t>Primici (povrati) glavnice zajmova danih trgovačkim društvima u javnom sektoru</t>
  </si>
  <si>
    <t>Primici (povrati) glavnice zajmova danih kreditnim i ostalim financijskim institucijama izvan javnog sektora (AOP 426 do 431)</t>
  </si>
  <si>
    <t>Primici (povrati) glavnice zajmova danih trgovačkim društvima i obrtnicima izvan javnog sektora (AOP 433 do 436)</t>
  </si>
  <si>
    <t>Povrat zajmova danih drugim razinama vlasti (AOP 438 do 444)</t>
  </si>
  <si>
    <t>Primici od povrata depozita i jamčevnih pologa (AOP 446 do 448)</t>
  </si>
  <si>
    <t>Primici od izdanih vrijednosnih papira (AOP 450+453+456+459)</t>
  </si>
  <si>
    <t>Trezorski zapisi (AOP 451+452)</t>
  </si>
  <si>
    <t>Obveznice (AOP 454+455)</t>
  </si>
  <si>
    <t>Opcije i drugi financijski derivati (AOP 457+458)</t>
  </si>
  <si>
    <t>Ostali vrijednosni papiri (AOP 460+461)</t>
  </si>
  <si>
    <t>Primici od prodaje dionica i udjela u glavnici (AOP 463+467+468+471)</t>
  </si>
  <si>
    <t>Primljeni zajmovi od tuzemnih obrtnika</t>
  </si>
  <si>
    <t>Primljeni zajmovi od inozemnih trgovačkih društava</t>
  </si>
  <si>
    <t>Primljeni zajmovi od inozemnih obrtnika</t>
  </si>
  <si>
    <t>Primljeni zajmovi od državnog proračuna</t>
  </si>
  <si>
    <t>Primljeni zajmovi od županijskih proračuna</t>
  </si>
  <si>
    <t>Dionice i udjeli u glavnici - inozemni (AOP 137+138)</t>
  </si>
  <si>
    <t>Povrat zajmova danih institucijama i tijelima EU</t>
  </si>
  <si>
    <t>Povrat zajmova danih inozemnim vladama u EU</t>
  </si>
  <si>
    <t>Povrat zajmova danih inozemnim vladama izvan EU</t>
  </si>
  <si>
    <r>
      <t xml:space="preserve">Obrazac P-VRIO
</t>
    </r>
    <r>
      <rPr>
        <b/>
        <sz val="12"/>
        <color indexed="9"/>
        <rFont val="Arial"/>
        <family val="2"/>
        <charset val="238"/>
      </rPr>
      <t>(VP 156)</t>
    </r>
  </si>
  <si>
    <t>VP151</t>
  </si>
  <si>
    <t>VP154</t>
  </si>
  <si>
    <t>VP156</t>
  </si>
  <si>
    <t>GARČIN</t>
  </si>
  <si>
    <t>GAREŠNICA</t>
  </si>
  <si>
    <t>GENERALSKI STOL</t>
  </si>
  <si>
    <t>GLINA</t>
  </si>
  <si>
    <t>GOLA</t>
  </si>
  <si>
    <t>GORIČAN</t>
  </si>
  <si>
    <t>GORJANI</t>
  </si>
  <si>
    <t>GORNJA STUBICA</t>
  </si>
  <si>
    <t>GORNJI BOGIĆEVCI</t>
  </si>
  <si>
    <t>GORNJI KNEGINEC</t>
  </si>
  <si>
    <t>GOSPIĆ</t>
  </si>
  <si>
    <t>GRAČAC</t>
  </si>
  <si>
    <t>GRAČIŠĆE</t>
  </si>
  <si>
    <t>GRAD ZAGREB</t>
  </si>
  <si>
    <t>GRADAC</t>
  </si>
  <si>
    <t>GRADEC</t>
  </si>
  <si>
    <t>GRADINA</t>
  </si>
  <si>
    <t>GRADIŠTE</t>
  </si>
  <si>
    <t>Proširene upute tekstom o upotrebi ove Excel datoteke za dostavu podataka nadležnim ministarstvima ili za neke druge potrebe.</t>
  </si>
  <si>
    <t>2.0.9.</t>
  </si>
  <si>
    <t>Dodana mogućnost odabira svih razdoblje za 2010. godinu, dodani novi razdjeli za 2010.</t>
  </si>
  <si>
    <t>IZVJEŠTAJ O PRIHODIMA I RASHODIMA, PRIMICIMA I IZDACIMA</t>
  </si>
  <si>
    <t>Kontrole obrasca P-VRIO ––––&gt;</t>
  </si>
  <si>
    <t>Trgovina na veliko cvijećem i sadnicama</t>
  </si>
  <si>
    <t>Podravska Moslavina</t>
  </si>
  <si>
    <t>Obveze za jamčevine</t>
  </si>
  <si>
    <t>Ostale nespomenute obveze</t>
  </si>
  <si>
    <t xml:space="preserve">Obveze za naplaćene tuđe prihode </t>
  </si>
  <si>
    <t>Obveze proračuna za naplaćene prihode proračunskog korisnika</t>
  </si>
  <si>
    <t>Obveze za EU predujmove</t>
  </si>
  <si>
    <t>Obveze proračunskih korisnika za povrat u proračun</t>
  </si>
  <si>
    <t>Opis stavke</t>
  </si>
  <si>
    <t>Stanje obveza 1. siječnja (=AOP 036* iz Izvještaja o obvezama za prethodnu godinu)</t>
  </si>
  <si>
    <t>Povećanje obveza u izvještajnom razdoblju (AOP 003+004+012+013)</t>
  </si>
  <si>
    <t>Uputa</t>
  </si>
  <si>
    <t>Kontrole</t>
  </si>
  <si>
    <t>Sifre</t>
  </si>
  <si>
    <t>POLJE</t>
  </si>
  <si>
    <t>TEKST</t>
  </si>
  <si>
    <t>BROJ</t>
  </si>
  <si>
    <t>RKP</t>
  </si>
  <si>
    <t>Opcije i drugi financijski derivati – inozemni</t>
  </si>
  <si>
    <t>Upisom razine 11 ili 12 u zaglavlju obrasca obveze automatski se pojavljuje oznaka da je obrazac mjesečni, a ne kvartalni. Promijenjeni su opisi obveznosti predaje prema razinama, grupirani na mjesečnu obvezu, kvartalnu, polugodišnju i godišnju. Na obrazac obveze, na dnu obrasca dodana crta za potpis zakonskog predstavnika (za dostavu obrasca nadležnim ministarstvima).</t>
  </si>
  <si>
    <t>Subvencije kreditnim i ostalim financijskim institucijama u javnom sektoru</t>
  </si>
  <si>
    <t>Subvencije kreditnim i ostalim financijskim institucijama izvan javnog sektora</t>
  </si>
  <si>
    <t>Subvencije poljoprivrednicima i obrtnicima</t>
  </si>
  <si>
    <t>Sitni inventar (AOP 048+049-050)</t>
  </si>
  <si>
    <t>Kapitalne pomoći općinskim proračunima temeljem prijenosa EU sredstava</t>
  </si>
  <si>
    <t>36828</t>
  </si>
  <si>
    <t>Kapitalne pomoći izvanproračunskim korisnicima državnog proračuna temeljem prijenosa EU sredstava</t>
  </si>
  <si>
    <t>36829</t>
  </si>
  <si>
    <t>Kapitalne pomoći izvanproračunskim korisnicima županijskih, gradskih i općinskih proračuna temeljem prijenosa EU sredstava</t>
  </si>
  <si>
    <t>37131</t>
  </si>
  <si>
    <t>Naknade za bolest i invaliditet</t>
  </si>
  <si>
    <t>37132</t>
  </si>
  <si>
    <t>Naknade za zdravstvenu zaštitu u inozemstvu</t>
  </si>
  <si>
    <t>37139</t>
  </si>
  <si>
    <t>Ostale naknade na temelju osiguranja u novcu</t>
  </si>
  <si>
    <t>37141</t>
  </si>
  <si>
    <t xml:space="preserve">Medicinske (zdravstvene) usluge </t>
  </si>
  <si>
    <t>37143</t>
  </si>
  <si>
    <t>37144</t>
  </si>
  <si>
    <t>Pomoć i njega u kući</t>
  </si>
  <si>
    <t>37149</t>
  </si>
  <si>
    <t>Ostale naknade na temelju osiguranja u naravi</t>
  </si>
  <si>
    <t>37211</t>
  </si>
  <si>
    <t>Naknade za dječji doplatak</t>
  </si>
  <si>
    <t>37212</t>
  </si>
  <si>
    <t>Pomoć obiteljima i kućanstvima</t>
  </si>
  <si>
    <t>37213</t>
  </si>
  <si>
    <t>Pomoć osobama s invaliditetom</t>
  </si>
  <si>
    <t>37214</t>
  </si>
  <si>
    <t>Naknade za mirovine i dodatke - posebni propis</t>
  </si>
  <si>
    <t>Porodiljne naknade i oprema za novorođenčad</t>
  </si>
  <si>
    <t>Pomoć nezaposlenim osobama</t>
  </si>
  <si>
    <t>Ostale naknade iz proračuna u novcu</t>
  </si>
  <si>
    <t>37222</t>
  </si>
  <si>
    <t>37223</t>
  </si>
  <si>
    <t>37224</t>
  </si>
  <si>
    <t>Prehrana</t>
  </si>
  <si>
    <t>37229</t>
  </si>
  <si>
    <t>Ostale naknade iz proračuna u naravi</t>
  </si>
  <si>
    <t>81213</t>
  </si>
  <si>
    <t>Povrat danih zajmova neprofitnim organizacijama, građanima i kućanstvima u tuzemstvu po protestiranim jamstvima</t>
  </si>
  <si>
    <t>81323</t>
  </si>
  <si>
    <t>Kamate za primljene zajmove od međunarodnih organizacija</t>
  </si>
  <si>
    <t>Prijenosi općeg karaktera između različitih državnih razina</t>
  </si>
  <si>
    <t>021</t>
  </si>
  <si>
    <t>Vojna obrana</t>
  </si>
  <si>
    <t>022</t>
  </si>
  <si>
    <t>Civilna obrana</t>
  </si>
  <si>
    <t>023</t>
  </si>
  <si>
    <t>Inozemna vojna pomoć</t>
  </si>
  <si>
    <t>024</t>
  </si>
  <si>
    <r>
      <t xml:space="preserve">Sva bitna pravila </t>
    </r>
    <r>
      <rPr>
        <sz val="8"/>
        <rFont val="Arial"/>
        <family val="2"/>
        <charset val="238"/>
      </rPr>
      <t>o popunjavanju obrazaca, poslovnim pravilima navedena su u nastavku uputa, ono što nije objašnjeno u uputama opisano je u kontrolama koje javljaju pogrešku. Prije nego rješenje problema potražite na broju telefona ili adresi e-pošte na dnu uputa, pokušajte ga pronaći u sklopu uputa.</t>
    </r>
    <r>
      <rPr>
        <b/>
        <sz val="8"/>
        <rFont val="Arial"/>
        <family val="2"/>
        <charset val="238"/>
      </rPr>
      <t xml:space="preserve"> </t>
    </r>
  </si>
  <si>
    <t>Otplata glavnice primljenih zajmova od ostalih tuzemnih financijskih institucija izvan javnog sektora</t>
  </si>
  <si>
    <t>Obveze za zajmove po faktoringu od osiguravajućih društava u javnom sektoru</t>
  </si>
  <si>
    <t>26243</t>
  </si>
  <si>
    <t>Obveze za financijski leasing od ostalih financijskih institucija u javnom sektoru</t>
  </si>
  <si>
    <t>Obveze za zajmove po faktoringu od ostalih financijskih institucija u javnom sektoru</t>
  </si>
  <si>
    <t>Obveze za zajmove po faktoringu od trgovačkih društava u javnom sektoru</t>
  </si>
  <si>
    <t>26433</t>
  </si>
  <si>
    <t>Obveze za financijski leasing od tuzemnih kreditnih institucija izvan javnog sektora</t>
  </si>
  <si>
    <t>Obveze za zajmove po faktoringu od tuzemnih kreditnih institucija izvan javnog sektora</t>
  </si>
  <si>
    <t>Dani zajmovi osiguravajućim društvima u javnom sektoru po protestiranim jamstvima</t>
  </si>
  <si>
    <t>51343</t>
  </si>
  <si>
    <t>Dani zajmovi ostalim financijskim institucijama u javnom sektoru po protestiranim jamstvima</t>
  </si>
  <si>
    <t>51413</t>
  </si>
  <si>
    <t>Dani zajmovi trgovačkim društvima u javnom sektoru po protestiranim jamstvima</t>
  </si>
  <si>
    <t>51533</t>
  </si>
  <si>
    <t>Dani zajmovi tuzemnim kreditnim institucijama izvan javnog sektora po protestiranim jamstvima</t>
  </si>
  <si>
    <t>51543</t>
  </si>
  <si>
    <t>Dani zajmovi tuzemnim osiguravajućim društvima izvan javnog sektora po protestiranim jamstvima</t>
  </si>
  <si>
    <t>51553</t>
  </si>
  <si>
    <t>Dani zajmovi ostalim tuzemnim financijskim institucijama izvan javnog sektora po protestiranim jamstvima</t>
  </si>
  <si>
    <t>51633</t>
  </si>
  <si>
    <t>Dani zajmovi tuzemnim trgovačkim društvima izvan javnog sektora po protestiranim jamstvima</t>
  </si>
  <si>
    <t>51643</t>
  </si>
  <si>
    <t>Dani zajmovi tuzemnim obrtnicima po protestiranim jamstvima</t>
  </si>
  <si>
    <t>51723</t>
  </si>
  <si>
    <t>Dani zajmovi županijskim proračunima po protestiranim jamstvima</t>
  </si>
  <si>
    <t>51733</t>
  </si>
  <si>
    <t>Dani zajmovi gradskim proračunima po protestiranim jamstvima</t>
  </si>
  <si>
    <t>51743</t>
  </si>
  <si>
    <t>Ako je iznos na AOP-u 155 veći od nule, a iznosi na AOP-u 687 (otpremnine) i na AOP-u 688 (naknade za bolest, invalidnost i smrtni slučaj) su jednaki nuli, provjerite AOP-e 687 i 688. Ako su njihovi iznosi stvarno toliki, zanemarite ovu kontrolu.</t>
  </si>
  <si>
    <t>Ako je iznos na AOP-u 180 veći od nule, a iznos na AOP-u 691 (obvezni i preventivni zdravstveni pregledi zaposlenika) je jednak nuli, provjerite AOP 691. Ako je njegov iznos stvarno toliki, zanemarite ovu kontrolu.</t>
  </si>
  <si>
    <t>Ako je iznos na AOP-u 181 veći od nule, a iznosi na AOP-u 692 (autorski honorari), AOP-u 693 (ugovori o djelu) i na AOP-u 694 (usluge agencija, studentskog servisa (prijepisi, prijevodi i drugo)) su jednaki nuli, provjerite AOP-e 692,693 i 694. Ako su njihovi iznosi stvarno toliki, zanemarite ovu kontrolu.</t>
  </si>
  <si>
    <t>Ako je iznos na AOP-u 183 veći od nule, a iznos na AOP-u 695 (naknada za energetsku uslugu) je jednak nuli, provjerite AOP 695. Ako je njegov iznos stvarno toliki, zanemarite ovu kontrolu.</t>
  </si>
  <si>
    <t>Ako je iznos na AOP-u 186 veći od nule, a iznos na AOP-u 696 (naknade članovima predstavničkih i izvršnih tijela i upravnih vijeća) je jednak nuli, provjerite AOP 696. Ako je njegov iznos stvarno toliki, zanemarite ovu kontrolu.</t>
  </si>
  <si>
    <t>Ako je iznos na AOP-u 187 veći od nule, a iznos na AOP-u 697 (premije osiguranja zaposlenih) je jednak nuli, provjerite AOP 697. Ako je njegov iznos stvarno toliki, zanemarite ovu kontrolu.</t>
  </si>
  <si>
    <t>MJESEC</t>
  </si>
  <si>
    <r>
      <t>Razina</t>
    </r>
    <r>
      <rPr>
        <b/>
        <sz val="8"/>
        <rFont val="Arial"/>
        <family val="2"/>
        <charset val="238"/>
      </rPr>
      <t xml:space="preserve"> 13 ne smije imati popunjene AOP oznake</t>
    </r>
    <r>
      <rPr>
        <sz val="8"/>
        <rFont val="Arial"/>
        <family val="2"/>
        <charset val="238"/>
      </rPr>
      <t>: 131 do 134. Ako je na bilo kojoj od ovih AOP oznaka upisan iznos, a obrazac je razine 13, kontrola javlja grešku i obrazac je neispravan.</t>
    </r>
  </si>
  <si>
    <t>Iznajmljivanje i davanje u zakup (lea­sing) opreme za rekreaciju i sport</t>
  </si>
  <si>
    <t>Povrat zajmova danih državnom proračunu - kratkoročni</t>
  </si>
  <si>
    <t>Povrat zajmova danih državnom proračunu - dugoročni</t>
  </si>
  <si>
    <t>644</t>
  </si>
  <si>
    <t>6442</t>
  </si>
  <si>
    <t>Prihodi od kamata na dane zajmove neprofitnim organizacijama, građanima i kućanstvima po protestiranim jamstvima</t>
  </si>
  <si>
    <t>6443</t>
  </si>
  <si>
    <r>
      <t>Kazne za prometne i ostale prekršaje</t>
    </r>
    <r>
      <rPr>
        <strike/>
        <sz val="9"/>
        <rFont val="Arial"/>
        <family val="2"/>
        <charset val="238"/>
      </rPr>
      <t xml:space="preserve"> </t>
    </r>
    <r>
      <rPr>
        <sz val="9"/>
        <rFont val="Arial"/>
        <family val="2"/>
        <charset val="238"/>
      </rPr>
      <t>u nadležnosti MUP-a</t>
    </r>
  </si>
  <si>
    <t>Prihodi od kamata na dane zajmove neprofitnim organizacijama, građanima i kućanstvima</t>
  </si>
  <si>
    <t>Prihodi od kamata na dane zajmove kreditnim i ostalim financijskim institucijama u javnom sektoru</t>
  </si>
  <si>
    <t>Prihodi od kamata na dane zajmove trgovačkim društvima u javnom sektoru</t>
  </si>
  <si>
    <t>Prihodi od kamata na dane zajmove kreditnim i ostalim financijskim institucijama izvan javnog sektora</t>
  </si>
  <si>
    <t>Prihodi od kamata na dane zajmove trgovačkim društvima i obrtnicima izvan javnog sektora</t>
  </si>
  <si>
    <t>VELIKO TRGOVIŠĆE</t>
  </si>
  <si>
    <t>VELIKO TROJSTVO</t>
  </si>
  <si>
    <t>VIDOVEC</t>
  </si>
  <si>
    <t>VILJEVO</t>
  </si>
  <si>
    <t>VINICA</t>
  </si>
  <si>
    <t>VINKOVCI</t>
  </si>
  <si>
    <t>Kamate za primljene kredite i zajmove od kreditnih i ostalih financijskih institucija u javnom sektoru</t>
  </si>
  <si>
    <t>Kamate za primljene kredite i zajmove od kreditnih i ostalih financijskih institucija izvan javnog sektora</t>
  </si>
  <si>
    <t>Primljeni financijski leasing od inozemnih kreditnih institucija</t>
  </si>
  <si>
    <t>84483</t>
  </si>
  <si>
    <t>Primljeni financijski leasing od ostalih inozemnih financijskih institucija</t>
  </si>
  <si>
    <t>Primljeni zajmovi od ostalih izvanproračunskih korisnika državnog proračuna - kratkoročni</t>
  </si>
  <si>
    <t>Primljeni zajmovi od ostalih izvanproračunskih korisnika državnog proračuna - dugoročni</t>
  </si>
  <si>
    <t>84771</t>
  </si>
  <si>
    <t>Djelatnosti novinskih agencija</t>
  </si>
  <si>
    <t>Ostale informacijske uslužne djelatnosti, d. n.</t>
  </si>
  <si>
    <t>Ostalo novčarsko posredovanje</t>
  </si>
  <si>
    <t>Djelatnosti holding-društava</t>
  </si>
  <si>
    <t>Tekuće pomoći ostalim izvanproračunskim korisnicima državnog proračuna</t>
  </si>
  <si>
    <t>Otplata glavnice primljenih zajmova od ostalih tuzemnih financijskih institucija izvan javnog sektora – dugoročnih</t>
  </si>
  <si>
    <t>Otplata glavnice primljenih kredita od inozemnih kreditnih institucija – kratkoročnih</t>
  </si>
  <si>
    <t>Otplata glavnice primljenih kredita od inozemnih kreditnih institucija – dugoročnih</t>
  </si>
  <si>
    <t>Otplata glavnice primljenih zajmova od inozemnih osiguravajućih društava – dugoročnih</t>
  </si>
  <si>
    <t>Trgovina na veliko parfemima i kozmetikom</t>
  </si>
  <si>
    <t>Primljeni zajmovi od trgovačkih društava u javnom sektoru</t>
  </si>
  <si>
    <t>Dodatna ulaganja na građevinskim objektima</t>
  </si>
  <si>
    <t>Od datuma:</t>
  </si>
  <si>
    <t>Do datuma:</t>
  </si>
  <si>
    <t>Uzgoj ovaca i koza</t>
  </si>
  <si>
    <t>Uzgoj konja, magaraca, mula i mazgi</t>
  </si>
  <si>
    <t>Uzgoj svinja</t>
  </si>
  <si>
    <t>Uzgoj peradi</t>
  </si>
  <si>
    <t>Trgovina na malo tekstilom, odjećom i obućom na štandovima i tržnicama</t>
  </si>
  <si>
    <t>Trgovina na malo ostalom robom na štandovima i tržnicama</t>
  </si>
  <si>
    <t>Trgovina na malo preko pošte ili interneta</t>
  </si>
  <si>
    <t>Ostala trgovina na malo izvan prodavaonica, štandova i tržnica</t>
  </si>
  <si>
    <t>Popunjen</t>
  </si>
  <si>
    <t>Ostali vrijednosni papiri - inozemni</t>
  </si>
  <si>
    <t>Proizvodnja parfema i toaletno-kozmetičkih preparata</t>
  </si>
  <si>
    <t xml:space="preserve">Proizvodnja ljepila </t>
  </si>
  <si>
    <t xml:space="preserve">Proizvodnja ostalih kemijskih proizvoda, d. n. </t>
  </si>
  <si>
    <t>Proizvodnja umjetnih vlakana</t>
  </si>
  <si>
    <t>Proizvodnja osnovnih farmaceutskih proizvoda</t>
  </si>
  <si>
    <t>PERUŠIĆ</t>
  </si>
  <si>
    <t>PETERANEC</t>
  </si>
  <si>
    <t>PETLOVAC</t>
  </si>
  <si>
    <t>PETRIJANEC</t>
  </si>
  <si>
    <t>PETRIJEVCI</t>
  </si>
  <si>
    <t>PETRINJA</t>
  </si>
  <si>
    <t>Primljeni zajmovi od HZMO-a, HZZ-a i HZZO-a - dugoročni</t>
  </si>
  <si>
    <t>Ostali tuzemni vrijednosni papiri - dugoročni</t>
  </si>
  <si>
    <t>Dani zajmovi neprofitnim organizacijama, građanima i kućanstvima u tuzemstvu – dugoročni</t>
  </si>
  <si>
    <t>Dani zajmovi kreditnim institucijama u javnom sektoru – dugoročni</t>
  </si>
  <si>
    <t>Dani zajmovi osiguravajućim društvima u javnom sektoru – dugoročni</t>
  </si>
  <si>
    <t>Otplata glavnice primljenih zajmova od ostalih inozemnih financijskih institucija – dugoročnih</t>
  </si>
  <si>
    <t>Kamate za primljene zajmove od HZMO-a, HZZ-a, HZZO-a</t>
  </si>
  <si>
    <t>Prihodi od kamata na dane zajmove ostalim izvanproračunskim korisnicima državnog proračuna</t>
  </si>
  <si>
    <t>Kontrole ––––&gt;</t>
  </si>
  <si>
    <t>iznosi u kunama, bez lipa</t>
  </si>
  <si>
    <t>Županijske, gradske i općinske pristojbe i naknade</t>
  </si>
  <si>
    <t>Prihodi državne uprave</t>
  </si>
  <si>
    <t>Doprinosi za mirovinsko osiguranje</t>
  </si>
  <si>
    <t>Materijal i dijelovi za tekuće i investicijsko održavanje</t>
  </si>
  <si>
    <t>Kombinirane uredske administrativne uslužne djelatnosti</t>
  </si>
  <si>
    <t>Fotokopiranje, priprema dokumenata i ostale specijalizirane uredske pomoćne djelatnosti</t>
  </si>
  <si>
    <t>Organizacija sastanaka i poslovnih sajmova</t>
  </si>
  <si>
    <t>Otplata glavnice primljenih zajmova od gradskih proračuna – dugoročnih</t>
  </si>
  <si>
    <t>Otplata glavnice primljenih zajmova od općinskih proračuna – kratkoročnih</t>
  </si>
  <si>
    <t>Otplata glavnice primljenih zajmova od općinskih proračuna – dugoročnih</t>
  </si>
  <si>
    <r>
      <t xml:space="preserve">Popunjenost zaglavlja referentne stranice. </t>
    </r>
    <r>
      <rPr>
        <sz val="8"/>
        <rFont val="Arial"/>
        <charset val="238"/>
      </rPr>
      <t>Svi podaci u zaglavlju čiji opis je u</t>
    </r>
    <r>
      <rPr>
        <b/>
        <sz val="8"/>
        <rFont val="Arial"/>
        <charset val="238"/>
      </rPr>
      <t xml:space="preserve"> tamnoplavoj boji </t>
    </r>
    <r>
      <rPr>
        <sz val="8"/>
        <rFont val="Arial"/>
        <charset val="238"/>
      </rPr>
      <t>moraju biti popunjeni, za one koji nemaju razdjel neka upišu nulu, polje ne smije ostati prazno. Ako ova kontrola javlja pogrešku znači da niste popunili sva neophodna polja u zaglavlju. Takav obrazac neće moći biti zaprimljen. Provjerite još jednom i popunite sva polja na referentnoj stranici.</t>
    </r>
  </si>
  <si>
    <t>0443</t>
  </si>
  <si>
    <t>Građevinarstvo</t>
  </si>
  <si>
    <t>045</t>
  </si>
  <si>
    <t>0451</t>
  </si>
  <si>
    <t>Cestovni promet</t>
  </si>
  <si>
    <t>0452</t>
  </si>
  <si>
    <t>0453</t>
  </si>
  <si>
    <t>Željeznički promet</t>
  </si>
  <si>
    <t>0454</t>
  </si>
  <si>
    <t>Zračni promet</t>
  </si>
  <si>
    <t>0455</t>
  </si>
  <si>
    <t>Promet cjevovodima i ostali promet</t>
  </si>
  <si>
    <t>046</t>
  </si>
  <si>
    <t>Komunikacije</t>
  </si>
  <si>
    <t>047</t>
  </si>
  <si>
    <t>0471</t>
  </si>
  <si>
    <t>Distribucija i skladištenje</t>
  </si>
  <si>
    <t>0472</t>
  </si>
  <si>
    <t>Hoteli i restorani</t>
  </si>
  <si>
    <t>0473</t>
  </si>
  <si>
    <t>Turizam</t>
  </si>
  <si>
    <t>0474</t>
  </si>
  <si>
    <t>Višenamjenski razvojni projekti</t>
  </si>
  <si>
    <t>048</t>
  </si>
  <si>
    <t>Istraživanje i razvoj: Ekonomski poslovi (AOP 063 do 069)</t>
  </si>
  <si>
    <t>0481</t>
  </si>
  <si>
    <t>RAS-funkcijski</t>
  </si>
  <si>
    <t>P-VRIO</t>
  </si>
  <si>
    <t>Bilanca</t>
  </si>
  <si>
    <t>Obveze</t>
  </si>
  <si>
    <t>Povrat danih zajmova ostalim tuzemnim financijskim institucijama izvan javnog sektora po protestiranim jamstvima</t>
  </si>
  <si>
    <t>81633</t>
  </si>
  <si>
    <t>Prihodi iz nadležnog proračuna za financiranje rashoda za nabavu nefinancijske imovine</t>
  </si>
  <si>
    <t>6714</t>
  </si>
  <si>
    <t>Prihodi od nadležnog proračuna za financiranje izdataka za financijsku imovinu i  otplatu zajmova</t>
  </si>
  <si>
    <t>673</t>
  </si>
  <si>
    <t xml:space="preserve">Tekuće pomoći od HZMO-a, HZZ-a i HZZO-a </t>
  </si>
  <si>
    <t>Tekuće pomoći od ostalih izvanproračunskih korisnika državnog proračuna</t>
  </si>
  <si>
    <t>Tekuće pomoći od izvanproračunskih korisnika županijskih, gradskih i općinskih proračuna</t>
  </si>
  <si>
    <t xml:space="preserve">Kapitalne pomoći od HZMO-a, HZZ-a i HZZO-a </t>
  </si>
  <si>
    <t>Kapitalne pomoći od ostalih izvanproračunskih korisnika državnog proračuna</t>
  </si>
  <si>
    <t>Kapitalne pomoći od izvanproračunskih korisnika županijskih, gradskih i općinskih proračuna</t>
  </si>
  <si>
    <t>Premije na izdane vrijednosne papire</t>
  </si>
  <si>
    <t>Prihodi od kamata na dane zajmove državnom proračunu</t>
  </si>
  <si>
    <t>Prihodi od kamata na dane zajmove županijskim proračunima</t>
  </si>
  <si>
    <t>Prihodi od kamata na dane zajmove gradskim proračunima</t>
  </si>
  <si>
    <r>
      <t xml:space="preserve">Ovi izvještaji napravljeni su u Excel datoteci, format 97-2003. kako bi se omogućilo popunjavanje i korisnicima starijih verzija Excel-a. Moguće ju je popuniti u </t>
    </r>
    <r>
      <rPr>
        <b/>
        <sz val="8"/>
        <color indexed="12"/>
        <rFont val="Arial"/>
        <family val="2"/>
        <charset val="238"/>
      </rPr>
      <t>MS EXcel-u 97, XP, 2003, 2007, 2010, Office365, te novijim verzijama, a od besplatnih rješenja u OpenOffice-u 3.x i 4.x</t>
    </r>
    <r>
      <rPr>
        <b/>
        <sz val="8"/>
        <rFont val="Arial"/>
        <family val="2"/>
        <charset val="238"/>
      </rPr>
      <t xml:space="preserve">. </t>
    </r>
    <r>
      <rPr>
        <b/>
        <sz val="8"/>
        <color indexed="10"/>
        <rFont val="Arial"/>
        <family val="2"/>
        <charset val="238"/>
      </rPr>
      <t>Libre Office, Kingsoft Office te neki drugi alati koji imaju mogućnost rada s Excel datotekama nisu upotrebljivi za popunjavanje</t>
    </r>
    <r>
      <rPr>
        <sz val="8"/>
        <rFont val="Arial"/>
        <family val="2"/>
        <charset val="238"/>
      </rPr>
      <t xml:space="preserve">, kao ni neki drugi alati kojima je moguć rad s Excel datotekama jer ne sadrže bitne funkcionalnosti koje su potrebne da bi ugrađene formule i kontrole radile ispravno. Kod rada s novijim verzijama MS Excel-a važno je da datoteka ostane u ovom formatu, tj. da se </t>
    </r>
    <r>
      <rPr>
        <b/>
        <sz val="8"/>
        <color indexed="12"/>
        <rFont val="Arial"/>
        <family val="2"/>
        <charset val="238"/>
      </rPr>
      <t>ne pretvori u novi ".xlsx" format</t>
    </r>
    <r>
      <rPr>
        <sz val="8"/>
        <rFont val="Arial"/>
        <family val="2"/>
        <charset val="238"/>
      </rPr>
      <t>. Ova verzija datoteke predviđena je za popunjavanje svih vrsta proračunskih obrazaca, za sve razine te za sva razdoblja od 2015. godini nadalje. Predaja ovih obrazaca za sada je moguća samo u poslovnicama Fine, a predaja putem web servisa je u planu. Od 2015. godine ukinuti su izvještaji NT i S-PR-RAS. Svi koji su za kvartale predavali obrazac S-PR-RAS, sad su dužni predati PR-RAS obrazac i za I. i III. kvartal. Isto tako, neki obveznici koji nisu bili obvezni predavati obrazac RAS-funkcijski za godinu sada su obvezni.</t>
    </r>
  </si>
  <si>
    <t>Djelatnosti stomatološke prakse</t>
  </si>
  <si>
    <t>Ostale djelatnosti zdravstvene zaštite</t>
  </si>
  <si>
    <t>Djelatnosti ustanova za njegu</t>
  </si>
  <si>
    <t xml:space="preserve">Djelatnosti socijalne skrbi sa smještajem za osobe s teškoćama u razvoju, duševno bolesne osobe i osobe ovisne o alkoholu, drogama ili drugim opojnim sredstvima </t>
  </si>
  <si>
    <t>BEREK</t>
  </si>
  <si>
    <t>Prihodi od kamata na dane zajmove po protestiranim jamstvima (AOP 099 do 104)</t>
  </si>
  <si>
    <t>Povrat zajmova danih HZMO-u, HZZ-u i HZZO-u - dugoročni</t>
  </si>
  <si>
    <t>Povrat zajmova danih ostalim izvanproračunskim korisnicima državnog proračuna - kratkoročni</t>
  </si>
  <si>
    <t>Povrat zajmova danih ostalim izvanproračunskim korisnicima državnog proračuna - dugoročni</t>
  </si>
  <si>
    <t xml:space="preserve">Komercijalni i blagajnički zapisi - tuzemni </t>
  </si>
  <si>
    <t>Proizvodnja pletenih i kukičanih tkanina</t>
  </si>
  <si>
    <t>Subvencije trgovačkim društvima u javnom sektoru (AOP 214+215)</t>
  </si>
  <si>
    <t>Izdaci za opcije i druge financijske derivate (AOP 565+566)</t>
  </si>
  <si>
    <t>Izdaci za ostale vrijednosne papire (AOP 568+569)</t>
  </si>
  <si>
    <t>Izdaci za dionice i udjele u glavnici (AOP 571+575+577+580)</t>
  </si>
  <si>
    <t>Dionice i udjeli u glavnici kreditnih i ostalih financijskih institucija u javnom sektoru (AOP 572 do 574)</t>
  </si>
  <si>
    <r>
      <t xml:space="preserve">Obveznici razine </t>
    </r>
    <r>
      <rPr>
        <b/>
        <sz val="8"/>
        <rFont val="Arial"/>
        <family val="2"/>
        <charset val="238"/>
      </rPr>
      <t>11 ne mogu imati popunjene AOP oznake:</t>
    </r>
    <r>
      <rPr>
        <sz val="8"/>
        <rFont val="Arial"/>
        <charset val="238"/>
      </rPr>
      <t xml:space="preserve"> 024 i 031. Iznimka od ovog pravila su neki obveznici koji iznimno mogu. Ako ova kontrola javlja pogrešku, znači da su ove pozicije popunjene ali se ne radi o obvezniku koji ih može imati popunjene.</t>
    </r>
  </si>
  <si>
    <r>
      <t xml:space="preserve">Obveznici razine </t>
    </r>
    <r>
      <rPr>
        <b/>
        <sz val="8"/>
        <rFont val="Arial"/>
        <charset val="238"/>
      </rPr>
      <t>11 ne mogu imati popunjene AOP oznake:</t>
    </r>
    <r>
      <rPr>
        <sz val="8"/>
        <rFont val="Arial"/>
        <charset val="238"/>
      </rPr>
      <t xml:space="preserve"> 011 do 023, 025 do 030, 032 do 034, 040 do 044, 138, 200, 234 do 237 i 248. Ako je na bilo kojoj od ovih AOP oznaka upisan iznos, a obrazac je razine 11, kontrola javlja grešku i obrazac je neispravan. </t>
    </r>
  </si>
  <si>
    <t>5.0.2.</t>
  </si>
  <si>
    <r>
      <t xml:space="preserve">Kontrole </t>
    </r>
    <r>
      <rPr>
        <sz val="8"/>
        <rFont val="Arial"/>
        <family val="2"/>
        <charset val="238"/>
      </rPr>
      <t xml:space="preserve">obrazaca podijeljene su na općenite (kontrole popunjenosti pojedinih obrazaca, popunjenost zaglavlja, kontrole između obrazaca) te na kontrole na razini pojedinog obrasca. Općenite kontrole provjeravajte tek kada popunite sve obrasce koje ste dužni predati. Ako ste dužni predati neki obrazac (prema razdoblju predaje i razini), a niste ga popunili kontrola će na to upozoriti, isto tako, upozorit će ako ste popunili obrazac koji niste dužni predati. Kontrole na razini pojedinog obrasca provjeravajte nakon popunjavanja tog obrasca. Ako neka kontrola nije zadovoljena ispravite podatak. </t>
    </r>
  </si>
  <si>
    <t>Vojna sredstva za jednokratnu upotrebu</t>
  </si>
  <si>
    <t>Rashodi za usluge (AOP 175 do 183)</t>
  </si>
  <si>
    <t>Članarine i norme</t>
  </si>
  <si>
    <r>
      <t xml:space="preserve">Razina </t>
    </r>
    <r>
      <rPr>
        <b/>
        <sz val="8"/>
        <rFont val="Arial"/>
        <family val="2"/>
        <charset val="238"/>
      </rPr>
      <t>42 ne smije imati popunjene AOP oznake</t>
    </r>
    <r>
      <rPr>
        <sz val="8"/>
        <rFont val="Arial"/>
        <family val="2"/>
        <charset val="238"/>
      </rPr>
      <t>: 517, 520 do 524, 527, 537 do 539, 543, 544, 560, 563 do 569, 579, 582, 586 do 588. Ako je na bilo kojoj od ovih AOP oznaka upisan iznos za razinu 42 obrazac je neispravan.</t>
    </r>
  </si>
  <si>
    <r>
      <t xml:space="preserve">Razina </t>
    </r>
    <r>
      <rPr>
        <b/>
        <sz val="8"/>
        <rFont val="Arial"/>
        <family val="2"/>
        <charset val="238"/>
      </rPr>
      <t>42 ne smije imati popunjene AOP oznake</t>
    </r>
    <r>
      <rPr>
        <sz val="8"/>
        <rFont val="Arial"/>
        <family val="2"/>
        <charset val="238"/>
      </rPr>
      <t>: 616 do 618, 621, 624, 642, 644, 685, 699, 701, 703, 705. Ako je na bilo kojoj od ovih AOP oznaka upisan iznos za razinu 42 obrazac je neispravan.</t>
    </r>
  </si>
  <si>
    <t>Iznajmljivanje i davanje u zakup (leasing) strojeva i opreme za građevinarstvo i inženjerstvo</t>
  </si>
  <si>
    <t>Otplata glavnice primljenih zajmova od inozemnih trgovačkih društava – dugoročnih</t>
  </si>
  <si>
    <t>Otplata glavnice primljenih zajmova od državnog proračuna – kratkoročnih</t>
  </si>
  <si>
    <t>Otplata glavnice primljenih zajmova od državnog proračuna – dugoročnih</t>
  </si>
  <si>
    <t>Vladislavci</t>
  </si>
  <si>
    <t>Hrašćina</t>
  </si>
  <si>
    <t>Petrijevci</t>
  </si>
  <si>
    <t>Voćin</t>
  </si>
  <si>
    <t>Hrvace</t>
  </si>
  <si>
    <t>Petrinja</t>
  </si>
  <si>
    <t>Vodice</t>
  </si>
  <si>
    <t>Hrvatska Dubica</t>
  </si>
  <si>
    <t>Petrovsko</t>
  </si>
  <si>
    <t>Vodnjan</t>
  </si>
  <si>
    <t>Hrvatska Kostajnica</t>
  </si>
  <si>
    <t>Pićan</t>
  </si>
  <si>
    <t>Vođinci</t>
  </si>
  <si>
    <t>Hum Na Sutli</t>
  </si>
  <si>
    <t>Pirovac</t>
  </si>
  <si>
    <t>Vojnić</t>
  </si>
  <si>
    <t>Hvar</t>
  </si>
  <si>
    <t>Pisarovina</t>
  </si>
  <si>
    <t>Vratišinec</t>
  </si>
  <si>
    <t>Ilok</t>
  </si>
  <si>
    <t>Pitomača</t>
  </si>
  <si>
    <t>Vrbanja</t>
  </si>
  <si>
    <t>Imotski</t>
  </si>
  <si>
    <t>Plaški</t>
  </si>
  <si>
    <t>Vrbje</t>
  </si>
  <si>
    <t>Ivanec</t>
  </si>
  <si>
    <t>Pleternica</t>
  </si>
  <si>
    <t>Vrbnik</t>
  </si>
  <si>
    <t>Ivanić-Grad</t>
  </si>
  <si>
    <t>Plitvička Jezera</t>
  </si>
  <si>
    <t>Vrbovec</t>
  </si>
  <si>
    <t>Ivankovo</t>
  </si>
  <si>
    <t>Ploče</t>
  </si>
  <si>
    <t>Vrbovsko</t>
  </si>
  <si>
    <t>Ivanska</t>
  </si>
  <si>
    <t>Podbablje</t>
  </si>
  <si>
    <t>Vrgorac</t>
  </si>
  <si>
    <t>Jagodnjak</t>
  </si>
  <si>
    <t>Podcrkavlje</t>
  </si>
  <si>
    <t>Vrhovine</t>
  </si>
  <si>
    <t>Jakovlje</t>
  </si>
  <si>
    <t>Podgora</t>
  </si>
  <si>
    <t>Vrlika</t>
  </si>
  <si>
    <t>Jakšić</t>
  </si>
  <si>
    <t>Podgorač</t>
  </si>
  <si>
    <t>Vrpolje</t>
  </si>
  <si>
    <t>Jalžabet</t>
  </si>
  <si>
    <t>Prihodi od prodaje postrojenja i opreme (AOP 309 do 316)</t>
  </si>
  <si>
    <t>Prihodi od prodaje prijevoznih sredstava (AOP 318 do 321)</t>
  </si>
  <si>
    <t>Prihodi od prodaje knjiga, umjetničkih djela i ostalih izložbenih vrijednosti (AOP 323 do 326)</t>
  </si>
  <si>
    <t>Prihodi od prodaje višegodišnjih nasada i osnovnog stada (AOP 328+329)</t>
  </si>
  <si>
    <t>Prihodi od prodaje nematerijalne proizvedene imovine (AOP 331 do 334)</t>
  </si>
  <si>
    <t>Prihodi od prodaje plemenitih metala i ostalih pohranjenih vrijednosti (AOP 336)</t>
  </si>
  <si>
    <t>Prihodi od prodaje plemenitih metala i ostalih pohranjenih vrijednosti (AOP 337+338)</t>
  </si>
  <si>
    <t>Prihodi od prodaje proizvedene kratkotrajne imovine (AOP 340)</t>
  </si>
  <si>
    <t>Prihodi od prodaje zaliha</t>
  </si>
  <si>
    <t>Istraživanje i razvoj socijalne zaštite</t>
  </si>
  <si>
    <t>Ostale vrste energije</t>
  </si>
  <si>
    <t>044</t>
  </si>
  <si>
    <t>0441</t>
  </si>
  <si>
    <t>Proizvodnja željezničkih lokomotiva i tračničkih vozila</t>
  </si>
  <si>
    <t>Dionice i udjeli u glavnici trgovačkih društava u javnom sektoru</t>
  </si>
  <si>
    <t>OSNOVNE UPUTE ZA UNOS PODATAKA</t>
  </si>
  <si>
    <t>KONTRBR</t>
  </si>
  <si>
    <t>Kontrola 153 podijeljena je na dvije kontrole, jer se zabrane popunjavanja nekih AOP pozicija razlikuju kod razine 22 i 23. Za razinu 23 dopušteno je popunjavanje AOP pozicija 128 do 133.</t>
  </si>
  <si>
    <t>4.0.7.</t>
  </si>
  <si>
    <t>4.0.5.</t>
  </si>
  <si>
    <t>KISTANJE</t>
  </si>
  <si>
    <t>KLAKAR</t>
  </si>
  <si>
    <t>KLANA</t>
  </si>
  <si>
    <t>KLANJEC</t>
  </si>
  <si>
    <t>OPRISAVCI</t>
  </si>
  <si>
    <t>OPRTALJ</t>
  </si>
  <si>
    <t>OPUZEN</t>
  </si>
  <si>
    <t>ORAHOVICA</t>
  </si>
  <si>
    <t>OREBIĆ</t>
  </si>
  <si>
    <t>ORIOVAC</t>
  </si>
  <si>
    <t>BISKUPIJA</t>
  </si>
  <si>
    <t>OROSLAVJE</t>
  </si>
  <si>
    <t>OSIJEK</t>
  </si>
  <si>
    <t>OTOČAC</t>
  </si>
  <si>
    <t>OTOK</t>
  </si>
  <si>
    <t>OZALJ</t>
  </si>
  <si>
    <t>PAG</t>
  </si>
  <si>
    <t>PAKOŠTANE</t>
  </si>
  <si>
    <t>PAKRAC</t>
  </si>
  <si>
    <t>PAŠMAN</t>
  </si>
  <si>
    <t>PAZIN</t>
  </si>
  <si>
    <t>VRBOVSKO</t>
  </si>
  <si>
    <t>GVOZD</t>
  </si>
  <si>
    <t>VRGORAC</t>
  </si>
  <si>
    <t>VRHOVINE</t>
  </si>
  <si>
    <t>VRLIKA</t>
  </si>
  <si>
    <t>Radovi na krovištu</t>
  </si>
  <si>
    <t>Ostale specijalizirane građevinske djelatnosti, d. n.</t>
  </si>
  <si>
    <t>Primljeni financijski leasing od kreditnih institucija u javnom sektoru</t>
  </si>
  <si>
    <t>84243</t>
  </si>
  <si>
    <t>HRVATSKA KOSTAJNICA</t>
  </si>
  <si>
    <t>BREZNIČKI HUM</t>
  </si>
  <si>
    <t>HUM NA SUTLI</t>
  </si>
  <si>
    <t>HVAR</t>
  </si>
  <si>
    <t>ILOK</t>
  </si>
  <si>
    <t>IMOTSKI</t>
  </si>
  <si>
    <t>IVANEC</t>
  </si>
  <si>
    <t>IVANIĆ-GRAD</t>
  </si>
  <si>
    <t>IVANKOVO</t>
  </si>
  <si>
    <t>IVANSKA</t>
  </si>
  <si>
    <t>JAKOVLJE</t>
  </si>
  <si>
    <t>JAKŠIĆ</t>
  </si>
  <si>
    <t>JALŽABET</t>
  </si>
  <si>
    <t>JARMINA</t>
  </si>
  <si>
    <t>163</t>
  </si>
  <si>
    <t>Potraživanja za upravne i administrativne pristojbe, pristojbe po posebnim propisima i naknade</t>
  </si>
  <si>
    <t>Prosječan broj zaposlenih kod korisnika na osnovi stanja na početku i na kraju izvještajnog razdoblja (cijeli broj)</t>
  </si>
  <si>
    <t>Naknade za rad članovima predstavničkih i izvršnih tijela i upravnih vijeća</t>
  </si>
  <si>
    <t>36811</t>
  </si>
  <si>
    <t>36812</t>
  </si>
  <si>
    <t>Tekuće pomoći proračunskim korisnicima županijskih proračuna temeljem prijenosa EU sredstava</t>
  </si>
  <si>
    <t>36813</t>
  </si>
  <si>
    <t>Tekuće pomoći proračunskim korisnicima gradskih proračuna temeljem prijenosa EU sredstava</t>
  </si>
  <si>
    <t>36814</t>
  </si>
  <si>
    <t>Tekuće pomoći proračunskim korisnicima općinskih proračuna temeljem prijenosa EU sredstava</t>
  </si>
  <si>
    <t>36815</t>
  </si>
  <si>
    <t>Tekuće pomoći županijskim proračunima temeljem prijenosa EU sredstava</t>
  </si>
  <si>
    <t>36816</t>
  </si>
  <si>
    <t>Tekuće pomoći gradskim proračunima temeljem prijenosa EU sredstava</t>
  </si>
  <si>
    <t>36817</t>
  </si>
  <si>
    <t>Tekuće pomoći općinskim proračunima temeljem prijenosa EU sredstava</t>
  </si>
  <si>
    <t>36818</t>
  </si>
  <si>
    <t>0225</t>
  </si>
  <si>
    <t>Instrumenti, uređaji i strojevi</t>
  </si>
  <si>
    <t>0226</t>
  </si>
  <si>
    <t>0227</t>
  </si>
  <si>
    <t>02922</t>
  </si>
  <si>
    <t>Ispravak vrijednosti postrojenja i opreme</t>
  </si>
  <si>
    <t>023 i 02923</t>
  </si>
  <si>
    <t>Umnožavanje snimljenih zapisa</t>
  </si>
  <si>
    <t>Proizvodnja rafiniranih naftnih proizvoda</t>
  </si>
  <si>
    <t>Proizvodnja ostalih anorganskih osnovnih kemikalija</t>
  </si>
  <si>
    <t>Koprivnica</t>
  </si>
  <si>
    <t>Rešetari</t>
  </si>
  <si>
    <t>Benkovac</t>
  </si>
  <si>
    <t>Koprivnički Bregi</t>
  </si>
  <si>
    <t>Ribnik</t>
  </si>
  <si>
    <t>Berek</t>
  </si>
  <si>
    <t>Koprivnički Ivanec</t>
  </si>
  <si>
    <t>Rijeka</t>
  </si>
  <si>
    <t>Beretinec</t>
  </si>
  <si>
    <t>Korčula</t>
  </si>
  <si>
    <t>Rogoznica</t>
  </si>
  <si>
    <t>Bibinje</t>
  </si>
  <si>
    <t>Kostrena</t>
  </si>
  <si>
    <t>Rovinj</t>
  </si>
  <si>
    <t>Bilice</t>
  </si>
  <si>
    <t>Koška</t>
  </si>
  <si>
    <t>Rovišće</t>
  </si>
  <si>
    <t>Bilje</t>
  </si>
  <si>
    <t>Kotoriba</t>
  </si>
  <si>
    <t>DRŽAVNI URED ZA HRVATE IZVAN REPUBLIKE HRVATSKE</t>
  </si>
  <si>
    <t>Pomoćne djelatnosti za ostalo rudarstvo i vađenje</t>
  </si>
  <si>
    <t>Prerada i konzerviranje mesa</t>
  </si>
  <si>
    <t>Prerada i konzerviranje mesa peradi</t>
  </si>
  <si>
    <t xml:space="preserve">Prerada i konzerviranje riba, rakova i školjki </t>
  </si>
  <si>
    <t>Ostala prerada i konzerviranje voća i povrća</t>
  </si>
  <si>
    <t>Proizvodnja ulja i masti</t>
  </si>
  <si>
    <t>Povrat zajmova danih trgovačkim društvima u javnom sektoru – dugoročni</t>
  </si>
  <si>
    <t>Povrat zajmova danih tuzemnim kreditnim institucijama izvan javnog sektora – dugoročni</t>
  </si>
  <si>
    <t>Povrat zajmova danih tuzemnim osiguravajućim društvima izvan javnog sektora – dugoročni</t>
  </si>
  <si>
    <t>Na godišnjoj razini, AOP oznaka 158 u obrascu Bilanca mora biti jednaka AOP-u 637 u obrascu PR-RAS. Ova kontrola je obvezujuća za razine 11, 21, 22, 31, 41, 42, a upozoravajuća za razine 12, 13 i 23. Zbog zaokruživanja vrijednosti, dopušteno je odstupanje od 1 kn. Ova kontrola vrijedi u obje kolone podataka, osim za obveznike kod kojih početak razdoblja nije ujedno i početak poslovne godine (obveznik je počeo s radom tokom godine). Za takve obveznike kontrola vrijedi samo za kolonu tekuće godine (ne i prethodne).</t>
  </si>
  <si>
    <t>Djelatnosti socijalne skrbi sa smještajem za starije osobe i osobe s invaliditetom</t>
  </si>
  <si>
    <t>Izvršna i zakonodavna tijela</t>
  </si>
  <si>
    <t>0112</t>
  </si>
  <si>
    <t>Financijski i fiskalni poslovi</t>
  </si>
  <si>
    <t>0113</t>
  </si>
  <si>
    <t>Inozemna ekonomska pomoć (AOP 007+008)</t>
  </si>
  <si>
    <t>0121</t>
  </si>
  <si>
    <t>Ekonomska pomoć zemljama u razvoju i zemljama u tranziciji</t>
  </si>
  <si>
    <t>0122</t>
  </si>
  <si>
    <t>2672</t>
  </si>
  <si>
    <t>Obveze za zajmove od županijskih proračuna</t>
  </si>
  <si>
    <t>VINODOLSKA OPĆINA</t>
  </si>
  <si>
    <t>VIR</t>
  </si>
  <si>
    <t>VIRJE</t>
  </si>
  <si>
    <t>VIROVITICA</t>
  </si>
  <si>
    <t>VIS</t>
  </si>
  <si>
    <t>VISOKO</t>
  </si>
  <si>
    <t>VIŠKOVCI</t>
  </si>
  <si>
    <t>VIŠKOVO</t>
  </si>
  <si>
    <t>VIŠNJAN</t>
  </si>
  <si>
    <t>VIŽINADA</t>
  </si>
  <si>
    <t>VOĆIN</t>
  </si>
  <si>
    <t>VODICE</t>
  </si>
  <si>
    <t>VODNJAN</t>
  </si>
  <si>
    <t>VOJNIĆ</t>
  </si>
  <si>
    <t>VRATIŠINEC</t>
  </si>
  <si>
    <t>VRBANJA</t>
  </si>
  <si>
    <t>VRBJE</t>
  </si>
  <si>
    <t>VRBNIK</t>
  </si>
  <si>
    <t>VRBOVEC</t>
  </si>
  <si>
    <t>Gospić</t>
  </si>
  <si>
    <t>Osijek</t>
  </si>
  <si>
    <t>Istraživanje i razvoj zdravstva</t>
  </si>
  <si>
    <t>076</t>
  </si>
  <si>
    <t>Poslovi i usluge zdravstva koji nisu drugdje svrstani</t>
  </si>
  <si>
    <t>08</t>
  </si>
  <si>
    <t>Ugradnja stolarije</t>
  </si>
  <si>
    <t>Postavljanje podnih i zidnih obloga</t>
  </si>
  <si>
    <t>Soboslikarski i staklarski radovi</t>
  </si>
  <si>
    <t>Održavanje i popravak motornih vozila</t>
  </si>
  <si>
    <t>Dionice i udjeli u glavnici kreditnih i ostalih financijskih institucija izvan javnog sektora (AOP 578+579)</t>
  </si>
  <si>
    <t>Dionice i udjeli u glavnici trgovačkih društava izvan javnog sektora (AOP 581+582)</t>
  </si>
  <si>
    <t>Izdaci za otplatu glavnice primljenih kredita i zajmova (AOP 584+589+593+595+602+607)</t>
  </si>
  <si>
    <t>Otplata glavnice primljenih kredita i zajmova od međunarodnih organizacija, institucija i tijela EU te inozemnih vlada (AOP 585 do 588)</t>
  </si>
  <si>
    <t>Otplata glavnice primljenih kredita i zajmova od kreditnih i ostalih financijskih institucija u javnom sektoru (AOP 590 do 592)</t>
  </si>
  <si>
    <t>Otplata glavnice primljenih zajmova od trgovačkih društava u javnom sektoru (AOP 594)</t>
  </si>
  <si>
    <t>Zbroj AOP-a: 801+801 je samo dio AOP-a 421 i mora biti manji ili jednak njemu u oba stupca podataka</t>
  </si>
  <si>
    <t>Zbroj AOP-a: 803+804 je samo dio AOP-a 422 i mora biti manji ili jednak njemu u oba stupca podataka</t>
  </si>
  <si>
    <t>Zbroj AOP-a: 805+806 je samo dio AOP-a 423 i mora biti manji ili jednak njemu u oba stupca podataka</t>
  </si>
  <si>
    <t>AOP 424 mora biti jednak zbroju AOP-a 807 do 809 u oba stupca podataka. Dopušteno je odstupanje od 1 kn zbog zaokruživanja</t>
  </si>
  <si>
    <t>Zbroj AOP-a: 810+811 je samo dio AOP-a 426 i mora biti manji ili jednak njemu u oba stupca podataka</t>
  </si>
  <si>
    <t>Zbroj AOP-a: 812+813 je samo dio AOP-a 427 i mora biti manji ili jednak njemu u oba stupca podataka</t>
  </si>
  <si>
    <t>Gornja Vrba</t>
  </si>
  <si>
    <t>Orehovica</t>
  </si>
  <si>
    <t>Veliki Grđevac</t>
  </si>
  <si>
    <t>Gornji Bogićevci</t>
  </si>
  <si>
    <t>Oriovac</t>
  </si>
  <si>
    <t>Veliko Trgovišće</t>
  </si>
  <si>
    <t>Gornji Kneginec</t>
  </si>
  <si>
    <t>Orle</t>
  </si>
  <si>
    <t>Veliko Trojstvo</t>
  </si>
  <si>
    <t>Gornji Mihaljevec</t>
  </si>
  <si>
    <t>Oroslavje</t>
  </si>
  <si>
    <t>Vidovec</t>
  </si>
  <si>
    <t>Proizvodnja ostale pletene i kukičane odjeće</t>
  </si>
  <si>
    <t>NOVA RAČA</t>
  </si>
  <si>
    <t>NOVALJA</t>
  </si>
  <si>
    <t>NOVI MAROF</t>
  </si>
  <si>
    <t>Primljeni zajmovi od inozemnih vlada u EU - dugoročni</t>
  </si>
  <si>
    <t>Primljeni zajmovi od inozemnih vlada izvan EU - dugoročni</t>
  </si>
  <si>
    <t>Primljeni krediti od kreditnih institucija u javnom sektoru - kratkoročni</t>
  </si>
  <si>
    <t>Primljeni krediti od kreditnih institucija u javnom sektoru - dugoročni</t>
  </si>
  <si>
    <t>Primljeni zajmovi od osiguravajućih društava u javnom sektoru - dugoročni</t>
  </si>
  <si>
    <t>Primljeni zajmovi od ostalih financijskih institucija u javnom sektoru - dugoročni</t>
  </si>
  <si>
    <t>Primljeni zajmovi od trgovačkih društava u javnom sektoru - dugoročni</t>
  </si>
  <si>
    <t>Primljeni krediti od tuzemnih kreditnih institucija izvan javnog sektora - kratkoročni</t>
  </si>
  <si>
    <t>Primljeni krediti od tuzemnih kreditnih institucija izvan javnog sektora - dugoročni</t>
  </si>
  <si>
    <t>Primljeni zajmovi od tuzemnih osiguravajućih društava izvan javnog sektora - dugoročni</t>
  </si>
  <si>
    <t>Primljeni zajmovi od ostalih tuzemnih financijskih institucija izvan javnog sektora - dugoročni</t>
  </si>
  <si>
    <t>Primljeni krediti od inozemnih kreditnih institucija - kratkoročni</t>
  </si>
  <si>
    <t>Postrojenja i oprema u pripremi</t>
  </si>
  <si>
    <t>053</t>
  </si>
  <si>
    <t>Od 2017. Potvrda o primitku se izdaje samo za potpun i ispravan izvještaj (svi potrebni obrasci popunjeni i sve kontrole točne). U slučaju nepotpunog ili neispravnog izvještaja, korisniku se izdaje samo lista pogrešaka. S obzirom da su od 2017. godine novi obrasci, još uvijek je moguće da neka od kontrola sadrži pogrešku. Utvrdite li takvu pogrešku, ili prilikom predaje u Finu dobijete ispis pogrešaka koje smatrate da ne stoje, dostavite popunjenu Excel datoteku ili izlist pogreški na adresu e-pošte: rgfi@fina.hr</t>
  </si>
  <si>
    <t>Dorađene kontrole izuzetaka koji mogu imati popunjen AOP 031 (a time i 024) za razinu 11, tj. kontrola 154 je podijeljena na 154. i 155., a kontrola 157 na 158 i 159, pa se i broj kontrola povećao za 2. Ispravljena kontrola 14. umjesto AOP-a 159 kontrolira se AOP 158. Popravljene neke kontrole koje ne dopuštaju da neka razina ima popunjen neki određeni AOP.</t>
  </si>
  <si>
    <r>
      <t>Analizom najčešćih pogrešaka</t>
    </r>
    <r>
      <rPr>
        <sz val="8"/>
        <rFont val="Arial"/>
        <family val="2"/>
        <charset val="238"/>
      </rPr>
      <t xml:space="preserve"> prilikom popunjavanja i predaje, nastojali smo na najmanju moguću mjeru smanjiti mogućnost pogreške pri popunjavanju te olakšati pronalaženje pogrešaki. Novost je da će se ćelija sa upisanim iznosom obojati žutom bojom ako iznos nije zaokružena vrijednost, a pozadina ćelije koja je upisana s predznakom minus tamo gdje to nije dopušteno obojat će se crvenom bojom. Iako je onemogućen ručni upis takvih podataka, programi koji pune Excel datoteku mogu u svaku ćeliju "zgurati" bilo kakvu vrijednost pa je kontrola ovog tipa potrebna. Na referentnoj stranici je pored svakog obrasca koji je popunjen upsan tekst "NE" ako obrazac nema matematičko logičkih pogrešaka, a u slučaju da ih ima, pisat će broj pogrešaka u crvenoj boji kako bi pogreške bile uočljivije. Na radnom listu Kont (kontrole), status ispravne kontrole "Ispravna" biti će zelene boje na bijeloj podlozi, a status kontrole u grešci biti će "Pogreška" bijelim slovima na crvenoj podlozi. Status kontrole upozorenja koje upozoravaju da provjerite neki iznos biti će "Pozor!" napisano žutim slovima na rozoj podlozi.</t>
    </r>
  </si>
  <si>
    <r>
      <t>Excel datoteka može javiti pogrešku</t>
    </r>
    <r>
      <rPr>
        <sz val="8"/>
        <rFont val="Arial"/>
        <family val="2"/>
        <charset val="238"/>
      </rPr>
      <t xml:space="preserve"> iako je pored svih naziva obrazaca broj pogrešaka nula. To je moguće samo na godišnjoj razini kada postoje kontrole između obrazaca, tj. svaki obrazac sam za sebe može biti točan, ali kontrole između obrazaca uspoređuju istovjernte stavke u raznim obrascima, ako se one ne slažu (nisu iste), cijeli paket je u grešci, tj. neispravan.</t>
    </r>
  </si>
  <si>
    <t>Primijećeno je da se Excel datoteke često ne daju učitati jer sve formule nisu izračunate. Praksa je pokazala da se to puno rjeđe događa ako se obrazac prvo snimi, pa se onda izađe iz Excel-a (ili aplikacije za unos) nego ako se odabere izlaz iz aplikacije pa tek onda na poruku "želite li snimiti promjene prilikom izlaska iz aplikacije" odaberete "snimi". Zato pokušajte uvijek kad želite izaći iz datoteke koju popunjavate ili ste popunili, prvo izabrati snimi promjene, pa onda napustiti aplikaciju (bez snimanja promjena).</t>
  </si>
  <si>
    <t>Prijevoz robe unutrašnjim vodenim putovima</t>
  </si>
  <si>
    <t>Zračni prijevoz putnika</t>
  </si>
  <si>
    <t>Zračni prijevoz robe</t>
  </si>
  <si>
    <t>Uslužne djelatnosti u vezi s kopnenim prijevozom</t>
  </si>
  <si>
    <t>Uslužne djelatnosti u vezi s vodenim prijevozom</t>
  </si>
  <si>
    <t>Trgovina na veliko satovima i nakitom</t>
  </si>
  <si>
    <t>Trgovina na veliko ostalim proizvodima za kućanstvo</t>
  </si>
  <si>
    <t>Proizvodnja farmaceutskih pripravaka</t>
  </si>
  <si>
    <t>Proizvodnja eksploziva</t>
  </si>
  <si>
    <t>Proizvodnja eteričnih ulja</t>
  </si>
  <si>
    <t>Proizvodnja ostalih proizvoda od gume</t>
  </si>
  <si>
    <t>Proizvodnja ambalaže od plastike</t>
  </si>
  <si>
    <t>1341</t>
  </si>
  <si>
    <t>Zajmovi trgovačkim društvima u javnom sektoru</t>
  </si>
  <si>
    <t>1313</t>
  </si>
  <si>
    <t xml:space="preserve">Zajmovi međunarodnim organizacijama </t>
  </si>
  <si>
    <t>1322</t>
  </si>
  <si>
    <t>92222</t>
  </si>
  <si>
    <t xml:space="preserve">Manjak prihoda od nefinancijske imovine - preneseni </t>
  </si>
  <si>
    <t>97</t>
  </si>
  <si>
    <t>Ostala nematerijalna imovina</t>
  </si>
  <si>
    <t>Vižinada</t>
  </si>
  <si>
    <t>Hlebine</t>
  </si>
  <si>
    <t>Petrijanec</t>
  </si>
  <si>
    <t>Dovršavanje tekstila</t>
  </si>
  <si>
    <t>BIL (VP 152)</t>
  </si>
  <si>
    <r>
      <t>Obrazac BIL</t>
    </r>
    <r>
      <rPr>
        <b/>
        <sz val="11"/>
        <color indexed="9"/>
        <rFont val="Arial"/>
        <family val="2"/>
        <charset val="238"/>
      </rPr>
      <t xml:space="preserve">
</t>
    </r>
    <r>
      <rPr>
        <b/>
        <sz val="10"/>
        <color indexed="9"/>
        <rFont val="Arial"/>
        <family val="2"/>
        <charset val="238"/>
      </rPr>
      <t>VP 152</t>
    </r>
  </si>
  <si>
    <t>Ugrađena je nova Bilanca koja vrijedi od 2015. godine. Kontrole 15 i 16 su dorađene i spojene u jednu (kontrola 15, a stara kontrola 16 je obrisana te je broj kontrola manji). S proširenjem broja AOP oznaka u dodatnim podacima u Bilanci promijenjeni su opisi kontrola 224 do 232 u Bilanci, tj. kontrole se nisu mijenjali ali su opisi prilagođeni novim AOP oznakama. Dodano je 7 novih kontrola na obrazac Bilancu. Kako se obrazac Bilanca promijenio, dodana mu je nova (stara) šifra vrste posla 152.</t>
  </si>
  <si>
    <t>Omogućen je unos mjesečnih Obveza i za razinu 11. Nova Bilanca za 2015. još nije ugrađena u obrazac.</t>
  </si>
  <si>
    <t>4.0.8.</t>
  </si>
  <si>
    <t>Kapitalne pomoći iz općinskih proračuna</t>
  </si>
  <si>
    <t>Povrat zajmova danih kreditnim institucijama u javnom sektoru</t>
  </si>
  <si>
    <t>dio 25,26</t>
  </si>
  <si>
    <t>254</t>
  </si>
  <si>
    <t>256</t>
  </si>
  <si>
    <t>Pomoćne djelatnosti za vađenje nafte i prirodnog plina</t>
  </si>
  <si>
    <t>Istraživanje i eksperimentalni razvoj u društvenim i humanističkim znanostima</t>
  </si>
  <si>
    <t>Agencije za promidžbu (reklamu i propagandu)</t>
  </si>
  <si>
    <t>Povrat zajmova danih državnom proračunu</t>
  </si>
  <si>
    <t>Povrat zajmova danih županijskim proračunima</t>
  </si>
  <si>
    <t>Povrat zajmova danih gradskim proračunima</t>
  </si>
  <si>
    <t>Povrat zajmova danih općinskim proračunima</t>
  </si>
  <si>
    <t>Povrat zajmova danih HZMO-u, HZZ-u i HZZO-u</t>
  </si>
  <si>
    <t>Povrat zajmova danih ostalim izvanproračunskim korisnicima državnog proračuna</t>
  </si>
  <si>
    <t>Povrat zajmova danih izvanproračunskim korisnicima županijskih, gradskih i općinskih proračuna</t>
  </si>
  <si>
    <t>Trezorski zapisi - tuzemni</t>
  </si>
  <si>
    <t>Trezorski zapisi - inozemni</t>
  </si>
  <si>
    <t>Dionice i udjeli u glavnici kreditnih institucija u javnom sektoru</t>
  </si>
  <si>
    <t>Zajmovi neprofitnim organizacijama, građanima i kućanstvima u inozemstvu</t>
  </si>
  <si>
    <t>139</t>
  </si>
  <si>
    <t>Ispravak vrijednosti danih zajmova</t>
  </si>
  <si>
    <t>14</t>
  </si>
  <si>
    <t>1411</t>
  </si>
  <si>
    <t>Čekovi</t>
  </si>
  <si>
    <t>1421</t>
  </si>
  <si>
    <t>Komercijalni i blagajnički zapisi</t>
  </si>
  <si>
    <t>1431</t>
  </si>
  <si>
    <t>Mjenice</t>
  </si>
  <si>
    <t>1441</t>
  </si>
  <si>
    <t>Obveznice</t>
  </si>
  <si>
    <t>1451</t>
  </si>
  <si>
    <t>Opcije i drugi financijski derivati</t>
  </si>
  <si>
    <t>1461</t>
  </si>
  <si>
    <t>Prijevoz putnika unutrašnjim vodenim putovima</t>
  </si>
  <si>
    <t>Prihodi od kamata na dane zajmove HZMO-u, HZZ-u i HZZO-u</t>
  </si>
  <si>
    <t>Tekuće pomoći izvanproračunskim korisnicima županijskih, gradskih i općinskih proračuna</t>
  </si>
  <si>
    <r>
      <t xml:space="preserve">Vrlo važno: </t>
    </r>
    <r>
      <rPr>
        <b/>
        <sz val="8"/>
        <rFont val="Arial"/>
        <family val="2"/>
        <charset val="238"/>
      </rPr>
      <t>Kod unosa vrijednosti</t>
    </r>
    <r>
      <rPr>
        <sz val="8"/>
        <rFont val="Arial"/>
        <family val="2"/>
        <charset val="238"/>
      </rPr>
      <t xml:space="preserve"> naprednijim metodama Kopiraj/Zalijepi (Copy/Paste) iz nekih drugih dokumenata </t>
    </r>
    <r>
      <rPr>
        <b/>
        <sz val="8"/>
        <rFont val="Arial"/>
        <family val="2"/>
        <charset val="238"/>
      </rPr>
      <t>OBAVEZNO</t>
    </r>
    <r>
      <rPr>
        <sz val="8"/>
        <rFont val="Arial"/>
        <family val="2"/>
        <charset val="238"/>
      </rPr>
      <t xml:space="preserve"> koristite metodu Copy (Kopiraj), a ne Cut (Izreži), jer se kod korištenja metode Cut/Paste nepovratno pokvari struktura datoteke. Isto tako, kod Paste metode koristite opciju Paste Special (Posebno lijepljenje), pa odaberite Vrijednosti (Value). Ni u kom slučaju ne prenosite krivo upisane iznose s jedne AOP pozicije na drugu tako da ih prenosite mišem. Isto tako, ne brišite postojeće radne listove, ne mijenjajte nazive postojećih, ne uključujte dijeljenje ili zaštitu radne knjige, ne ubacujte linkove na neke druge dokumente. S obzirom da su svi radni listovi međusobno povezani formulama koje služe kao kontrola, svaka od spomenutih radnji rezultira da Excel datoteka postane neupotrebljiva za računalnu obradu i morat ćete ispuniti novu datoteku.</t>
    </r>
  </si>
  <si>
    <t>Klanjec</t>
  </si>
  <si>
    <t>Pučišća</t>
  </si>
  <si>
    <t>Bakar</t>
  </si>
  <si>
    <t>Klenovnik</t>
  </si>
  <si>
    <t>Pula</t>
  </si>
  <si>
    <t>Bale</t>
  </si>
  <si>
    <t>Klinča Sela</t>
  </si>
  <si>
    <t>Punat</t>
  </si>
  <si>
    <t>Obračunati prihodi od prodaje proizvoda i robe i pruženih usluga - nenaplaćeni</t>
  </si>
  <si>
    <t>ŽMINJ</t>
  </si>
  <si>
    <t>KRAŠIĆ</t>
  </si>
  <si>
    <t>ŽUPANJA</t>
  </si>
  <si>
    <t>OTOK (VINKOVCI)</t>
  </si>
  <si>
    <t xml:space="preserve">Proizvodnja ostalih metalnih cisterni, rezervoara i sličnih posuda </t>
  </si>
  <si>
    <t>IZNOS01</t>
  </si>
  <si>
    <t>IZNOS02</t>
  </si>
  <si>
    <t>IZNOS03</t>
  </si>
  <si>
    <t>IZNOS04</t>
  </si>
  <si>
    <t>Obveznik:</t>
  </si>
  <si>
    <t>Rbr.</t>
  </si>
  <si>
    <t>Proizvodnja glazbenih instrumenata</t>
  </si>
  <si>
    <t>Proizvodnja sportske opreme</t>
  </si>
  <si>
    <t>Proizvodnja igara i igračaka</t>
  </si>
  <si>
    <t>Proizvodnja električne energije</t>
  </si>
  <si>
    <t>Prijenos električne energije</t>
  </si>
  <si>
    <t>Proizvodnja plina</t>
  </si>
  <si>
    <t>Zajmovi tuzemnim kreditnim institucijama izvan javnog sektora</t>
  </si>
  <si>
    <t>1354</t>
  </si>
  <si>
    <t>Zajmovi tuzemnim osiguravajućim društvima izvan javnog sektora</t>
  </si>
  <si>
    <t>1355</t>
  </si>
  <si>
    <t>Kontrolni zbroj (AOP 001+018+024+031+071+078+085+103+110+125)</t>
  </si>
  <si>
    <t>Izvršna i zakonodavna tijela, financijski i fiskalni poslovi, vanjski poslovi (AOP 003 do 005)</t>
  </si>
  <si>
    <t>Brojč. ozn. funk. klas.</t>
  </si>
  <si>
    <t>Dugotrajna nefinancijska imovina u pripremi</t>
  </si>
  <si>
    <t xml:space="preserve">Potraživanja za dane zajmove </t>
  </si>
  <si>
    <t>Obveze za kredite i zajmove</t>
  </si>
  <si>
    <t>U ___________________________________ dana _________________ 20____ godine.</t>
  </si>
  <si>
    <t>Ostale djelatnosti socijalne skrbi sa smještajem</t>
  </si>
  <si>
    <t>Obveze
(VP 159)</t>
  </si>
  <si>
    <t>4.2.1.</t>
  </si>
  <si>
    <t>Posredovanje u trgovini hranom, pićima i duhanom</t>
  </si>
  <si>
    <t>Posredovanje u trgovini specijaliziranoj za određene proizvode</t>
  </si>
  <si>
    <t>Posredovanje u trgovini raznovrsnim proizvodima</t>
  </si>
  <si>
    <t>Porez na dobit po godišnjoj prijavi</t>
  </si>
  <si>
    <t>Povrat poreza na dobit po godišnjoj prijavi</t>
  </si>
  <si>
    <t>Stalni porezi na nepokretnu imovinu</t>
  </si>
  <si>
    <t>Porez na nasljedstva i darove</t>
  </si>
  <si>
    <t>Slavonski Brod</t>
  </si>
  <si>
    <t>Budinščina</t>
  </si>
  <si>
    <t>Legrad</t>
  </si>
  <si>
    <t>Slavonski Šamac</t>
  </si>
  <si>
    <t>Buje</t>
  </si>
  <si>
    <t>Lekenik</t>
  </si>
  <si>
    <t>Slivno</t>
  </si>
  <si>
    <t>Bukovlje</t>
  </si>
  <si>
    <t>Lepoglava</t>
  </si>
  <si>
    <t>Slunj</t>
  </si>
  <si>
    <t>Buzet</t>
  </si>
  <si>
    <t>Levanjska Varoš</t>
  </si>
  <si>
    <t>Smokvica</t>
  </si>
  <si>
    <t>Cerna</t>
  </si>
  <si>
    <t>Lipik</t>
  </si>
  <si>
    <t>Sokolovac</t>
  </si>
  <si>
    <t>Naknade šteta pravnim i fizičkim osobama</t>
  </si>
  <si>
    <t xml:space="preserve">Naknade šteta zaposlenicima </t>
  </si>
  <si>
    <t>Ugovorene kazne i ostale naknade šteta</t>
  </si>
  <si>
    <t>Kapitalne pomoći kreditnim i ostalim financijskim institucijama te trgovačkim društvima u javnom sektoru</t>
  </si>
  <si>
    <t>Kapitalne pomoći kreditnim i ostalim financijskim institucijama te trgovačkim društvima izvan javnog sektora</t>
  </si>
  <si>
    <t>Kapitalne pomoći poljoprivrednicima i obrtnicima</t>
  </si>
  <si>
    <t>Obrazovanje i poučavanje u području sporta i rekreacije</t>
  </si>
  <si>
    <t>Obrazovanje i poučavanje u području kulture</t>
  </si>
  <si>
    <t>Djelatnosti vozačkih škola</t>
  </si>
  <si>
    <t>Ostalo obrazovanje i poučavanje, d. n.</t>
  </si>
  <si>
    <t>Pomoćne uslužne djelatnosti u obrazovanju</t>
  </si>
  <si>
    <t>Djelatnosti bolnica</t>
  </si>
  <si>
    <t>3681</t>
  </si>
  <si>
    <t>Tekuće pomoći temeljem prijenosa EU sredstava</t>
  </si>
  <si>
    <t>3682</t>
  </si>
  <si>
    <t>Kapitalne pomoći temeljem prijenosa EU sredstava</t>
  </si>
  <si>
    <t>Primljeni zajmovi od inozemnih vlada izvan EU</t>
  </si>
  <si>
    <t>Primljeni krediti od kreditnih institucija u javnom sektoru</t>
  </si>
  <si>
    <t>Primljeni zajmovi od osiguravajućih društava u javnom sektoru</t>
  </si>
  <si>
    <t>Primljeni zajmovi od ostalih financijskih institucija u javnom sektoru</t>
  </si>
  <si>
    <t>Primljeni krediti od tuzemnih kreditnih institucija izvan javnog sektora</t>
  </si>
  <si>
    <t>Primljeni zajmovi od tuzemnih osiguravajućih društava izvan javnog sektora</t>
  </si>
  <si>
    <t>Primljeni zajmovi od ostalih tuzemnih financijskih institucija izvan javnog sektora</t>
  </si>
  <si>
    <t>Primljeni krediti od inozemnih kreditnih institucija</t>
  </si>
  <si>
    <t>Primljeni zajmovi od inozemnih osiguravajućih društava</t>
  </si>
  <si>
    <t>Primljeni zajmovi od ostalih inozemnih financijskih institucija</t>
  </si>
  <si>
    <t>Primljeni zajmovi od općinskih proračuna - kratkoročni</t>
  </si>
  <si>
    <t>Primljeni zajmovi od općinskih proračuna - dugoročni</t>
  </si>
  <si>
    <t>Uzgoj uljanih plodova</t>
  </si>
  <si>
    <t>Uzgoj usjeva za pripremanje napitaka</t>
  </si>
  <si>
    <t xml:space="preserve">Uzgoj bilja za uporabu u farmaciji, aromatskog, začinskog i ljekovitog bilja </t>
  </si>
  <si>
    <t xml:space="preserve">Uzgoj ostalih višegodišnjih usjeva </t>
  </si>
  <si>
    <t>Uzgoj sadnog materijala i ukrasnog bilja</t>
  </si>
  <si>
    <t>Uzgoj muznih krava</t>
  </si>
  <si>
    <t>Uzgoj ostalih goveda i bivola</t>
  </si>
  <si>
    <t>9221-9222</t>
  </si>
  <si>
    <t>9222-9221</t>
  </si>
  <si>
    <t>191</t>
  </si>
  <si>
    <t>11</t>
  </si>
  <si>
    <t>Proizvodnja sječiva</t>
  </si>
  <si>
    <t>Proizvodnja alata</t>
  </si>
  <si>
    <t>Proizvodnja brava i okova</t>
  </si>
  <si>
    <t>Proizvodnja uređaja za dizanje i prenošenje</t>
  </si>
  <si>
    <t>Proizvodnja strojeva za metalurgiju</t>
  </si>
  <si>
    <t>Ukupni priljevi na novčane račune i blagajne</t>
  </si>
  <si>
    <t>KAO_KONS</t>
  </si>
  <si>
    <t>Na godišnjoj razini, ako je u Bilanci AOP 232 &gt; 236, tada AOP 635 u PR-RAS-u mora biti jednak AOP 232-236 u Bilanci, a AOP 636 mora biti nula. Ako je u Bilanci AOP 236 &gt; 232 tada AOP 636 u PR-RAS-u mora biti jednak AOP 236 - 232 u Bilanci, a AOP 635 u PR-RAS-u mora biti nula. Ova kontrola vrijedi za obje godine osim u slučaju kada je u PR-RAS obrascu kolana prethodne godine nepopunjena. Pri tome je dopuštena razlika od 1 kn zbog zaokruživanja.</t>
  </si>
  <si>
    <t>AOP 647 je samo dio AOP-a 019 i mora biti manji ili jednak njemu u oba stupca podataka</t>
  </si>
  <si>
    <t>Kontrole na obrascu PR-RAS</t>
  </si>
  <si>
    <t>Primici od prodaje dionica i udjela u glavnici kreditnih i ostalih financijskih institucija u javnom sektoru (AOP 464 do 466)</t>
  </si>
  <si>
    <t>Primici od prodaje dionica i udjela u glavnici trgovačkih društava u javnom sektoru</t>
  </si>
  <si>
    <t>Primici od zaduživanja (AOP 475+480+484+485+492+497)</t>
  </si>
  <si>
    <t>ŠPIŠIĆ BUKOVICA</t>
  </si>
  <si>
    <t>ŠTEFANJE</t>
  </si>
  <si>
    <t>ŠTRIGOVA</t>
  </si>
  <si>
    <t>TINJAN</t>
  </si>
  <si>
    <t>TISNO</t>
  </si>
  <si>
    <t>PLITVIČKA JEZERA</t>
  </si>
  <si>
    <t>TOMPOJEVCI</t>
  </si>
  <si>
    <t>TOPUSKO</t>
  </si>
  <si>
    <t>TORDINCI</t>
  </si>
  <si>
    <t>TOVARNIK</t>
  </si>
  <si>
    <t>TRILJ</t>
  </si>
  <si>
    <t>TRNAVA</t>
  </si>
  <si>
    <t>TRNOVEC BARTOLOVEČKI</t>
  </si>
  <si>
    <t>TROGIR</t>
  </si>
  <si>
    <t>TRPINJA</t>
  </si>
  <si>
    <t>TUHELJ</t>
  </si>
  <si>
    <t>UDBINA</t>
  </si>
  <si>
    <t>UMAG</t>
  </si>
  <si>
    <t>UNEŠIĆ</t>
  </si>
  <si>
    <t>VALPOVO</t>
  </si>
  <si>
    <t>VARAŽDIN</t>
  </si>
  <si>
    <t>368</t>
  </si>
  <si>
    <t>4.0.2.</t>
  </si>
  <si>
    <t>Obveze za zajmove od HZMO-a, HZZ-a i HZZO-a</t>
  </si>
  <si>
    <t>2676</t>
  </si>
  <si>
    <t>Obveze za zajmove od ostalih izvanproračunskih korisnika državnog proračuna</t>
  </si>
  <si>
    <t>2677</t>
  </si>
  <si>
    <t>Primljeni zajmovi od tuzemnih obrtnika - dugoročni</t>
  </si>
  <si>
    <t>Otplata glavnice primljenih zajmova od tuzemnih obrtnika – dugoročnih</t>
  </si>
  <si>
    <t>Ostvareno u izvještajnom razdoblju 
tekuće godine</t>
  </si>
  <si>
    <t>&lt;–––– Povratak na RefStr</t>
  </si>
  <si>
    <t>Kontrole RAS-funkcijski</t>
  </si>
  <si>
    <t>Usluge unapređenja stanovanja i zajednice (AOP 079 do 084)</t>
  </si>
  <si>
    <t>Zaštita okoliša (AOP 072 do 077)</t>
  </si>
  <si>
    <t>Ostale industrije (AOP 058 do 061)</t>
  </si>
  <si>
    <t>Promet (AOP 051 do 055)</t>
  </si>
  <si>
    <t>Primljeni zajmovi od međunarodnih organizacija</t>
  </si>
  <si>
    <t xml:space="preserve">Uvođenje instalacija vodovoda, kanalizacije i plina i instalacija za grijanje i klimatizaciju </t>
  </si>
  <si>
    <t>Ostali građevinski instalacijski radovi</t>
  </si>
  <si>
    <t>Fasadni i štukaturski radovi</t>
  </si>
  <si>
    <t>Ostali završni građevinski radovi</t>
  </si>
  <si>
    <t>MINISTARSTVO PRAVOSUĐA</t>
  </si>
  <si>
    <t>Proizvodnja ostalih slavina i ventila</t>
  </si>
  <si>
    <t>1212</t>
  </si>
  <si>
    <t>Kontrola upozorenja na popunjenost podataka o stanju na računu, priljevima i odljevima s računa. Kontrola upozorava ako su u nekoj koloni podataka stanja na računu i/ili priljevi te odljevi s računa nula što je vrlo malo vjerojatno. Popunite podatke ako ih niste popunili.</t>
  </si>
  <si>
    <t xml:space="preserve">Popravak ostalih predmeta za osobnu uporabu i kućanstvo </t>
  </si>
  <si>
    <t>Višak prihoda od nefinancijske imovine</t>
  </si>
  <si>
    <t>Višak primitaka od financijske imovine</t>
  </si>
  <si>
    <t>9222</t>
  </si>
  <si>
    <t>Manjak prihoda poslovanja</t>
  </si>
  <si>
    <t>Manjak prihoda od nefinancijske imovine</t>
  </si>
  <si>
    <t>Manjak primitaka od financijske imovine</t>
  </si>
  <si>
    <t>Obračunati prihodi poslovanja</t>
  </si>
  <si>
    <t>KLENOVNIK</t>
  </si>
  <si>
    <t>KLINČA SELA</t>
  </si>
  <si>
    <t>KLIS</t>
  </si>
  <si>
    <t>KLOŠTAR IVANIĆ</t>
  </si>
  <si>
    <t>Usluge preseljenja</t>
  </si>
  <si>
    <t>NOVI VINODOLSKI</t>
  </si>
  <si>
    <t>NOVIGRAD</t>
  </si>
  <si>
    <t>NOVIGRAD PODRAVSKI</t>
  </si>
  <si>
    <t>Povrat zajmova danih županijskim proračunima - kratkoročni</t>
  </si>
  <si>
    <t>Povrat zajmova danih županijskim proračunima - dugoročni</t>
  </si>
  <si>
    <t>Povrat zajmova danih gradskim proračunima - kratkoročni</t>
  </si>
  <si>
    <t>Povrat zajmova danih gradskim proračunima - dugoročni</t>
  </si>
  <si>
    <t>Povrat zajmova danih općinskim proračunima - kratkoročni</t>
  </si>
  <si>
    <t>Povrat zajmova danih općinskim proračunima - dugoročni</t>
  </si>
  <si>
    <t>Obveze za kamate na primljene kredite i zajmove</t>
  </si>
  <si>
    <t>2343</t>
  </si>
  <si>
    <t>Obveze za ostale financijske rashode</t>
  </si>
  <si>
    <t>Vrijednosti svih AOP oznaka moraju biti zaokružene, cjelobrojne vrijednosti, ako je vrijednost neke AOP oznake upisana s decimalama kontrola javlja pogrešku i takav obrazac je neispravan.</t>
  </si>
  <si>
    <t>Ovo je osnovna kontrola u Bilanci: Imovina = Obveze i vlastiti izvori (AOP 001 = AOP 162). Dopušteno je odstupanje od 1kn zbog zaokruživanja. Ako kontrola javlja pogrešku, znači da je razlika iznosa za ove dvije AOP oznake veća od 1. Ispravite podatke.</t>
  </si>
  <si>
    <t>Obveze za zajmove po faktoringu od tuzemnih osiguravajućih društava izvan javnog sektora</t>
  </si>
  <si>
    <t>26453</t>
  </si>
  <si>
    <t>Obveze za financijski leasing od ostalih tuzemnih financijskih institucija izvan javnog sektora</t>
  </si>
  <si>
    <t>Obveze za zajmove po faktoringu od ostalih tuzemnih financijskih institucija izvan javnog sektora</t>
  </si>
  <si>
    <t>26463</t>
  </si>
  <si>
    <t>Obveze za financijski leasing od inozemnih kreditnih institucija</t>
  </si>
  <si>
    <t>Obveze za zajmove po faktoringu od inozemnih kreditnih institucija</t>
  </si>
  <si>
    <t>Djelatnosti opće medicinske prakse</t>
  </si>
  <si>
    <t>2.9.0.</t>
  </si>
  <si>
    <t>Omogućen unos obrazaca za I. kvartal 2011. godine - nepotpune kontrole.</t>
  </si>
  <si>
    <t>Primljeni zajmovi od međunarodnih organizacija - dugoročni</t>
  </si>
  <si>
    <t>RH SIGURNOSNO-OBAVJEŠTAJNA AGENCIJA</t>
  </si>
  <si>
    <t>Obveze za financijske rashode (AOP 168 do 170)</t>
  </si>
  <si>
    <t>2341</t>
  </si>
  <si>
    <t>Obveze za kamate za izdane vrijednosne papire</t>
  </si>
  <si>
    <t>2342</t>
  </si>
  <si>
    <r>
      <t>Razina 21</t>
    </r>
    <r>
      <rPr>
        <sz val="8"/>
        <rFont val="Arial"/>
        <charset val="238"/>
      </rPr>
      <t xml:space="preserve"> (od 2016. godine)</t>
    </r>
    <r>
      <rPr>
        <b/>
        <sz val="8"/>
        <rFont val="Arial"/>
        <charset val="238"/>
      </rPr>
      <t xml:space="preserve">
</t>
    </r>
    <r>
      <rPr>
        <sz val="8"/>
        <rFont val="Arial"/>
        <charset val="238"/>
      </rPr>
      <t>-</t>
    </r>
    <r>
      <rPr>
        <b/>
        <sz val="8"/>
        <rFont val="Arial"/>
        <charset val="238"/>
      </rPr>
      <t xml:space="preserve"> za kvartale</t>
    </r>
    <r>
      <rPr>
        <sz val="8"/>
        <rFont val="Arial"/>
        <charset val="238"/>
      </rPr>
      <t xml:space="preserve"> (prvi i treći kvartal) predaje samo obrazac PR-RAS
- </t>
    </r>
    <r>
      <rPr>
        <b/>
        <sz val="8"/>
        <rFont val="Arial"/>
        <charset val="238"/>
      </rPr>
      <t>za polugodište</t>
    </r>
    <r>
      <rPr>
        <sz val="8"/>
        <rFont val="Arial"/>
        <charset val="238"/>
      </rPr>
      <t xml:space="preserve"> predaje obrasce PR-RAS i Obveze,
- </t>
    </r>
    <r>
      <rPr>
        <b/>
        <sz val="8"/>
        <rFont val="Arial"/>
        <charset val="238"/>
      </rPr>
      <t>na godišnjoj</t>
    </r>
    <r>
      <rPr>
        <sz val="8"/>
        <rFont val="Arial"/>
        <charset val="238"/>
      </rPr>
      <t xml:space="preserve"> razini predaje sve obrasce: PR-RAS, BIL, RAS-funkcijski, P-VRIO i Obveze.
Ova kontrola javlja pogrešku ako je popunjen obrazac koji se za upisano razdoblje i razinu ne treba popuniti, ili ako nije popunjen neki koji se treba popuniti.</t>
    </r>
  </si>
  <si>
    <t>Trgovina na veliko strojevima za tekstilnu industriju te strojevima za šivanje i pletenje</t>
  </si>
  <si>
    <t>Trgovina na veliko uredskim namještajem</t>
  </si>
  <si>
    <t>Trgovina na veliko ostalim strojevima i opremom</t>
  </si>
  <si>
    <t>Rudarstvo, mineralni resursi i ostala mineralna goriva</t>
  </si>
  <si>
    <t>0442</t>
  </si>
  <si>
    <t xml:space="preserve">Proizvodnja </t>
  </si>
  <si>
    <t>Doprinosi na plaće (AOP 157 do 159)</t>
  </si>
  <si>
    <t>Kod tromjesečnih i devetomjesečnih izvještaja ne predaju se konsolidirani izvještaji razine 23. Kontrola javlja pogrešku ako ste za jedno od tih razdoblja upisali oznaku razine 23. Za razinu 12 moguće je predati samo obrazac Obveze.</t>
  </si>
  <si>
    <t>Skupljanje šumskih plodova i proizvoda, osim šumskih sortimenata</t>
  </si>
  <si>
    <t>Pomoćne usluge u šumarstvu</t>
  </si>
  <si>
    <t>Morski ribolov</t>
  </si>
  <si>
    <t>Morska akvakultura</t>
  </si>
  <si>
    <t>Slatkovodna akvakultura</t>
  </si>
  <si>
    <t>Vađenje kamenog ugljena</t>
  </si>
  <si>
    <t>92211</t>
  </si>
  <si>
    <t>Primorski Dolac</t>
  </si>
  <si>
    <t>Župa Dubrovačka</t>
  </si>
  <si>
    <t>Ispravak vrijednosti višegodišnjih nasada i osnovnog stada</t>
  </si>
  <si>
    <t>026 i 02926</t>
  </si>
  <si>
    <t>0261</t>
  </si>
  <si>
    <t>Proizvodnja gotove betonske smjese</t>
  </si>
  <si>
    <t>Proizvodnja žbuke</t>
  </si>
  <si>
    <t>Proizvodnja fibro-cementa</t>
  </si>
  <si>
    <t>0231</t>
  </si>
  <si>
    <t>0232</t>
  </si>
  <si>
    <t xml:space="preserve">Prijevozna sredstva u željezničkom prometu </t>
  </si>
  <si>
    <t>0233</t>
  </si>
  <si>
    <t>0234</t>
  </si>
  <si>
    <t>02923</t>
  </si>
  <si>
    <t xml:space="preserve">Ispravak vrijednosti prijevoznih sredstava </t>
  </si>
  <si>
    <t>024 i 02924</t>
  </si>
  <si>
    <t>0241</t>
  </si>
  <si>
    <t>0242</t>
  </si>
  <si>
    <t>0243</t>
  </si>
  <si>
    <t>0244</t>
  </si>
  <si>
    <t>Ceste, željeznice i ostali prometni objekti</t>
  </si>
  <si>
    <t>Knjige</t>
  </si>
  <si>
    <t>Umjetnička djela (izložena u galerijama, muzejima i slično)</t>
  </si>
  <si>
    <t>Istraživanje rudnih bogatstava</t>
  </si>
  <si>
    <t xml:space="preserve">Knjige </t>
  </si>
  <si>
    <r>
      <t xml:space="preserve">Obveznici razine </t>
    </r>
    <r>
      <rPr>
        <b/>
        <sz val="8"/>
        <rFont val="Arial"/>
        <charset val="238"/>
      </rPr>
      <t>11 ne mogu imati popunjene AOP oznake:</t>
    </r>
    <r>
      <rPr>
        <sz val="8"/>
        <rFont val="Arial"/>
        <charset val="238"/>
      </rPr>
      <t xml:space="preserve"> 003 do 010. Iznimka od tog pravila je obveznik s RKP-om </t>
    </r>
    <r>
      <rPr>
        <b/>
        <sz val="8"/>
        <rFont val="Arial"/>
        <family val="2"/>
        <charset val="238"/>
      </rPr>
      <t>47123</t>
    </r>
    <r>
      <rPr>
        <sz val="8"/>
        <rFont val="Arial"/>
        <charset val="238"/>
      </rPr>
      <t>. Ako ova kontrola javlja pogrešku znači da je za obrazac razine 11 unesen iznos na neku od ovih pozicija.</t>
    </r>
  </si>
  <si>
    <t>Kaštelir - Labinci</t>
  </si>
  <si>
    <t>Primošten</t>
  </si>
  <si>
    <t>Županja</t>
  </si>
  <si>
    <t>Kijevo</t>
  </si>
  <si>
    <t>Privlaka</t>
  </si>
  <si>
    <t>Kistanje</t>
  </si>
  <si>
    <t>Uzgoj žitarica (osim riže), mahunarki i uljanog sjemenja</t>
  </si>
  <si>
    <t>Uzgoj riže</t>
  </si>
  <si>
    <t>Uzgoj povrća, dinja i lubenica, korjenastog i gomoljastog povrća</t>
  </si>
  <si>
    <t>Uzgoj šećerne trske</t>
  </si>
  <si>
    <t>Uzgoj duhana</t>
  </si>
  <si>
    <t xml:space="preserve">Uzgoj predivog bilja </t>
  </si>
  <si>
    <t>Opis promjene u odnosu na prethodnu verziju</t>
  </si>
  <si>
    <t>Svi obrasci proračuna i proračunskih korisnika objedinjeni su zbog potreba kontrola između obrazaca te lakšu kontrolu obveznosti (koja razina je obvezna podnositi koji obrazac).</t>
  </si>
  <si>
    <t>Proizvodnja brusnih proizvoda</t>
  </si>
  <si>
    <t>Proizvodnja plemenitih metala</t>
  </si>
  <si>
    <t>Proizvodnja aluminija</t>
  </si>
  <si>
    <t>Proizvodnja bakra</t>
  </si>
  <si>
    <t>Proizvodnja ostalih obojenih metala</t>
  </si>
  <si>
    <t>Lijevanje željeza</t>
  </si>
  <si>
    <t>Lijevanje čelika</t>
  </si>
  <si>
    <t>HRVATSKI SABOR</t>
  </si>
  <si>
    <t>Gradnja vodova za električnu struju i telekomunikacije</t>
  </si>
  <si>
    <t>Gradnja vodnih građevina</t>
  </si>
  <si>
    <t>Gradnja ostalih građevina niskogradnje, d. n.</t>
  </si>
  <si>
    <t>Religijske i druge službe zajednice</t>
  </si>
  <si>
    <t>085</t>
  </si>
  <si>
    <t>Istraživanje i razvoj rekreacije, kulture i religije</t>
  </si>
  <si>
    <t>086</t>
  </si>
  <si>
    <t>Rashodi za rekreaciju, kulturu i religiju koji nisu drugdje svrstani</t>
  </si>
  <si>
    <t>09</t>
  </si>
  <si>
    <t>091</t>
  </si>
  <si>
    <t>0911</t>
  </si>
  <si>
    <t>0912</t>
  </si>
  <si>
    <t>092</t>
  </si>
  <si>
    <t>0921</t>
  </si>
  <si>
    <t>Niže srednjoškolsko obrazovanje</t>
  </si>
  <si>
    <t>0922</t>
  </si>
  <si>
    <t>Višak prihoda poslovanja - preneseni</t>
  </si>
  <si>
    <t>92221</t>
  </si>
  <si>
    <t>Proizvodnja strojeva za plastiku i gumu</t>
  </si>
  <si>
    <t>Proizvodnja ostalih strojeva za posebne namjene, d. n.</t>
  </si>
  <si>
    <t>Proizvodnja karoserija za motorna vozila, prikolica i poluprikolica</t>
  </si>
  <si>
    <t xml:space="preserve">Proizvodnja električne i elektroničke opreme za motorna vozila </t>
  </si>
  <si>
    <t xml:space="preserve">Proizvodnja ostalih dijelova i pribora za motorna vozila </t>
  </si>
  <si>
    <t>Gradnja brodova i plutajućih objekata</t>
  </si>
  <si>
    <t>Gradnja čamaca za razonodu i sportskih čamaca</t>
  </si>
  <si>
    <t>02924</t>
  </si>
  <si>
    <t>025 i 02925</t>
  </si>
  <si>
    <t>162</t>
  </si>
  <si>
    <t>Potraživanja za doprinose</t>
  </si>
  <si>
    <t>164</t>
  </si>
  <si>
    <t>Otplata glavnice primljenih zajmova od trgovačkih društava u javnom sektoru</t>
  </si>
  <si>
    <t>Izdaci za otplatu glavnice za izdane trezorske zapise u inozemstvu</t>
  </si>
  <si>
    <t>Izdaci za otplatu glavnice za izdane obveznice u zemlji</t>
  </si>
  <si>
    <t>Zajmovi ostalim izvanproračunskim korisnicima državnog proračuna</t>
  </si>
  <si>
    <t>1377</t>
  </si>
  <si>
    <t>Zajmovi izvanproračunskim korisnicima županijskih, gradskih i općinskih proračuna</t>
  </si>
  <si>
    <t>FERIČANCI</t>
  </si>
  <si>
    <t>FUŽINE</t>
  </si>
  <si>
    <t>Depoziti u inozemnim kreditnim i ostalim financijskim institucijama</t>
  </si>
  <si>
    <t>Potraživanja za dane zajmove (AOP 082+100-111)</t>
  </si>
  <si>
    <t>Zajmovi - tuzemni (AOP 083 do 099)</t>
  </si>
  <si>
    <t>Zajmovi - inozemni (AOP 101 do 110)</t>
  </si>
  <si>
    <t>Vrijednosni papiri (AOP 113+120-127)</t>
  </si>
  <si>
    <t>Vrijednosni papiri - tuzemni (AOP 114 do 119)</t>
  </si>
  <si>
    <t>Vrijednosni papiri - inozemni (AOP 121 do 126)</t>
  </si>
  <si>
    <t>Dionice i udjeli u glavnici (AOP 129+136-139)</t>
  </si>
  <si>
    <t>Dionice i udjeli u glavnici - tuzemni (AOP 130 do 135)</t>
  </si>
  <si>
    <t>4.0.6.</t>
  </si>
  <si>
    <t>Opis AOP oznake 639 je ispravljen, glasio je "Rashodi budućih razdoblja", novi opis je "Unaprijed plaćeni rashodi budućih razdoblja". Ispravljena pogrešna formula na AOP-u 407. Ispravljena je pogrešna formula u kontroli 028.</t>
  </si>
  <si>
    <t>Bošnjaci</t>
  </si>
  <si>
    <t>Kršan</t>
  </si>
  <si>
    <t>Senj</t>
  </si>
  <si>
    <t>Brckovljani</t>
  </si>
  <si>
    <t>Kukljica</t>
  </si>
  <si>
    <t>Severin</t>
  </si>
  <si>
    <t>Brdovec</t>
  </si>
  <si>
    <t>Kula Norinska</t>
  </si>
  <si>
    <t>Sibinj</t>
  </si>
  <si>
    <t>Brela</t>
  </si>
  <si>
    <t>Zajmovi tuzemnim trgovačkim društvima izvan javnog sektora</t>
  </si>
  <si>
    <t>1364</t>
  </si>
  <si>
    <t>Zajmovi tuzemnim obrtnicima</t>
  </si>
  <si>
    <t>1371</t>
  </si>
  <si>
    <t>Zajmovi državnom proračunu</t>
  </si>
  <si>
    <t>1372</t>
  </si>
  <si>
    <t>Zajmovi županijskim proračunima</t>
  </si>
  <si>
    <t>1373</t>
  </si>
  <si>
    <t>Zajmovi gradskim proračunima</t>
  </si>
  <si>
    <t>1374</t>
  </si>
  <si>
    <t>Zajmovi općinskim proračunima</t>
  </si>
  <si>
    <t>1375</t>
  </si>
  <si>
    <t>Zajmovi HZMO-u, HZZ-u, HZZO-u</t>
  </si>
  <si>
    <t>1376</t>
  </si>
  <si>
    <t>Obveze za kazne, naknade šteta i kapitalne pomoći</t>
  </si>
  <si>
    <t>2622</t>
  </si>
  <si>
    <t>Obveze za kredite od kreditnih institucija u javnom sektoru</t>
  </si>
  <si>
    <t>2623</t>
  </si>
  <si>
    <t>Obveze za zajmove od osiguravajućih društava u javnom sektoru</t>
  </si>
  <si>
    <t>2624</t>
  </si>
  <si>
    <t>Obveze za zajmove od ostalih financijskih institucija u javnom sektoru</t>
  </si>
  <si>
    <t>Obveze za zajmove od trgovačkih društava u javnom sektoru</t>
  </si>
  <si>
    <t>2643</t>
  </si>
  <si>
    <t>Obvez za kredite od tuzemnih kreditnih institucija izvan javnog sektora</t>
  </si>
  <si>
    <t>2644</t>
  </si>
  <si>
    <t>Kazne za prekršaje na kulturnim dobrima</t>
  </si>
  <si>
    <t>Upravne mjere</t>
  </si>
  <si>
    <t>Ostali prihodi</t>
  </si>
  <si>
    <t>Doprinosi za obvezno zdravstveno osiguranje</t>
  </si>
  <si>
    <t>Ostale naknade troškova zaposlenima</t>
  </si>
  <si>
    <t>Stručno usavršavanje zaposlenika</t>
  </si>
  <si>
    <t>Uredski materijal i ostali materijalni rashodi</t>
  </si>
  <si>
    <t>Materijal i sirovine</t>
  </si>
  <si>
    <t>Energija</t>
  </si>
  <si>
    <t>DRAŽ</t>
  </si>
  <si>
    <t>DRENOVCI</t>
  </si>
  <si>
    <t>DRENJE</t>
  </si>
  <si>
    <t>DRNIŠ</t>
  </si>
  <si>
    <t>DRNJE</t>
  </si>
  <si>
    <t>DUBRAVA</t>
  </si>
  <si>
    <t>DUBROVNIK</t>
  </si>
  <si>
    <t>DUGA RESA</t>
  </si>
  <si>
    <t>DUGI RAT</t>
  </si>
  <si>
    <t>DUGO SELO</t>
  </si>
  <si>
    <t>DVOR</t>
  </si>
  <si>
    <t>Opće javne usluge (AOP 002+006+009+013 do 017)</t>
  </si>
  <si>
    <t>Uslužne djelatnosti uređenja i održavanja krajolika</t>
  </si>
  <si>
    <t>Prosječan broj zaposlenih u tijelima na osnovi sati rada (cijeli broj)</t>
  </si>
  <si>
    <t>dio 611</t>
  </si>
  <si>
    <t>Ostvareni prihodi iz dodatnog udjela poreza na dohodak za decentralizirane funkcije</t>
  </si>
  <si>
    <t>Rashodi za nabavu nefinancijske imovine (AOP 342+354+387+391+393)</t>
  </si>
  <si>
    <t>Rashodi za nabavu neproizvedene dugotrajne imovine (AOP 343+347)</t>
  </si>
  <si>
    <t>Materijalna imovina - prirodna bogatstva (AOP 344 do 346)</t>
  </si>
  <si>
    <t>Nematerijalna imovina (AOP 348 do 353)</t>
  </si>
  <si>
    <t>Rashodi za nabavu proizvedene dugotrajne imovine (AOP 355+360+369+374+379+382)</t>
  </si>
  <si>
    <t>Kontrole Bilanca ––––&gt;</t>
  </si>
  <si>
    <t>Nadležno ministarstvo/razdjel - konsolidirani izvještaj</t>
  </si>
  <si>
    <t>Proračunski korisnik državnog proračuna i glava unutar nadležnog ministarstva</t>
  </si>
  <si>
    <t>Državni proračun</t>
  </si>
  <si>
    <t>Proračunski korisnik jedinice lokalne i područne (regionalne) samouprave</t>
  </si>
  <si>
    <t>Proračun jedinice lokalne i područne (regionalne) samouprave</t>
  </si>
  <si>
    <t>Konsolidirani proračun jedinice lokalne i područne (regionalne) samouprave</t>
  </si>
  <si>
    <t>Proračunski korisnik jedinice lokalne i područne (regionalne) samouprave koji obavlja poslove u sklopu funkcija koje se decentraliziraju</t>
  </si>
  <si>
    <t>Ostale tekuće obveze</t>
  </si>
  <si>
    <t>24</t>
  </si>
  <si>
    <t>Obveze za nabavu nefinancijske imovine</t>
  </si>
  <si>
    <t>25</t>
  </si>
  <si>
    <t>2511</t>
  </si>
  <si>
    <t>Obveze za čekove</t>
  </si>
  <si>
    <t>Ispravak vrijednosti knjiga, umjetničkih djela i ostalih izložbenih vrijednosti</t>
  </si>
  <si>
    <t>Sitni inventar u upotrebi</t>
  </si>
  <si>
    <t>Ostala nefinancijska dugotrajna imovina u pripremi</t>
  </si>
  <si>
    <t>Odnosi s javnošću i djelatnosti priopćivanja</t>
  </si>
  <si>
    <t>Savjetovanje u vezi s poslovanjem i ostalim upravljanjem</t>
  </si>
  <si>
    <t>Arhitektonske djelatnosti</t>
  </si>
  <si>
    <t>Inženjerstvo i s njim povezano tehničko savjetovanje</t>
  </si>
  <si>
    <t>Istraživanje i eksperimentalni razvoj u biotehnologiji</t>
  </si>
  <si>
    <t>Ostalo istraživanje i eksperimentalni razvoj u prirodnim, tehničkim i tehnološkim znanostima</t>
  </si>
  <si>
    <t>Proizvodnja radijatora i kotlova za centralno grijanje</t>
  </si>
  <si>
    <t>BRKONT</t>
  </si>
  <si>
    <t>Proizvodnja motornih vozila</t>
  </si>
  <si>
    <t>Kamate za izdane trezorske zapise u inozemstvu</t>
  </si>
  <si>
    <t>Porez na cestovna motorna vozila</t>
  </si>
  <si>
    <t>Potraživanja za pomoći od međunarodnih organizacija te institucija i tijela EU</t>
  </si>
  <si>
    <t>1633</t>
  </si>
  <si>
    <t>Primljeni zajmovi od ostalih izvanproračunskih korisnika državnog proračuna</t>
  </si>
  <si>
    <t>8477</t>
  </si>
  <si>
    <t>Primljeni zajmovi od izvanproračunskih korisnika županijskih, gradskih i općinskih proračuna</t>
  </si>
  <si>
    <t>Kutjevo</t>
  </si>
  <si>
    <t>Sirač</t>
  </si>
  <si>
    <t>Breznički Hum</t>
  </si>
  <si>
    <t>Labin</t>
  </si>
  <si>
    <t>Sisak</t>
  </si>
  <si>
    <t>Brinje</t>
  </si>
  <si>
    <t>Lanišće</t>
  </si>
  <si>
    <t xml:space="preserve">Kapitalne pomoći subjektima izvan javnog sektora iz EU sredstava </t>
  </si>
  <si>
    <t>Obvezni dodatni podaci</t>
  </si>
  <si>
    <t>26224,26233, 26244,26314</t>
  </si>
  <si>
    <t>Promjene u obujmu imovine (AOP 019+026)</t>
  </si>
  <si>
    <t>Promjene u obujmu nefinancijske imovine (AOP 020 do 025)</t>
  </si>
  <si>
    <t>Promjene u obujmu financijske imovine (AOP 027 do 033)</t>
  </si>
  <si>
    <t>9152</t>
  </si>
  <si>
    <t>6528</t>
  </si>
  <si>
    <t>Prihodi od novčane naknade poslodavca zbog nezapošljavanja osoba s invaliditetom</t>
  </si>
  <si>
    <t>Ostali tuzemni vrijednosni papiri</t>
  </si>
  <si>
    <t>Dani zajmovi institucijama i tijelima EU</t>
  </si>
  <si>
    <t>Dani zajmovi inozemnim vladama u EU</t>
  </si>
  <si>
    <t>Dani zajmovi inozemnim vladama izvan EU</t>
  </si>
  <si>
    <t>Ostala trgovina na malo u nespecijaliziranim prodavaonicama</t>
  </si>
  <si>
    <t>Obveze za rashode poslovanja (AOP 005 do 011)</t>
  </si>
  <si>
    <t>Obveze za financijsku imovinu (AOP 014 do 018)</t>
  </si>
  <si>
    <t>Podmirene obveze u izvještajnom razdoblju (AOP 020+021+029+030)</t>
  </si>
  <si>
    <t>Obveze za rashode poslovanja (AOP 022 do 028)</t>
  </si>
  <si>
    <t>Obveze za financijsku imovinu (AOP 031 do 035)</t>
  </si>
  <si>
    <t>Stanje obveza na kraju izvještajnog razdoblja (AOP 001+002-019) i (AOP 037+090)</t>
  </si>
  <si>
    <t>Stanje dospjelih obveza na kraju izvještajnog razdoblja (AOP 038+043+079+084)</t>
  </si>
  <si>
    <t>Međusobne obveze proračunskih korisnika (AOP 039 do 042)</t>
  </si>
  <si>
    <t>Ukupno obveze za rashode poslovanja (AOP 044+049+054+059+064+069+074)</t>
  </si>
  <si>
    <t>Obveze za zaposlene (AOP 045 do 048)</t>
  </si>
  <si>
    <t>Obveze za materijalne rashode (AOP 050 do 053)</t>
  </si>
  <si>
    <t>Obveze za financijske rashode (AOP 055 do 058)</t>
  </si>
  <si>
    <t>Obveze za subvencije (AOP 060 do 063)</t>
  </si>
  <si>
    <t>Obveze za naknade građanima i kućanstvima (AOP 065 do 068)</t>
  </si>
  <si>
    <t>Obveze za kazne, naknade šteta i kapitalne pomoći (AOP 070 do 073)</t>
  </si>
  <si>
    <t>Ostale tekuće obveze (AOP 075 do 078)</t>
  </si>
  <si>
    <t>Obveze za nabavu nefinancijske imovine (AOP 080 do 083)</t>
  </si>
  <si>
    <t>Obveze za financijsku imovinu (AOP 085 do 089)</t>
  </si>
  <si>
    <t>Stanje nedospjelih obveza na kraju izvještajnog razdoblja (AOP 091 do 094)</t>
  </si>
  <si>
    <t>* U 2017. godini, pozicija se odnosi na AOP 038 iz izvještaja za 2016. godinu kada je broj AOP pozicija bio drugačiji</t>
  </si>
  <si>
    <t>Farmaceutski proizvodi</t>
  </si>
  <si>
    <t>0712</t>
  </si>
  <si>
    <t>Ostali medicinski proizvodi</t>
  </si>
  <si>
    <t>0713</t>
  </si>
  <si>
    <t>Terapeutski pribor i oprema</t>
  </si>
  <si>
    <t>072</t>
  </si>
  <si>
    <t>0721</t>
  </si>
  <si>
    <t>Opće medicinske usluge</t>
  </si>
  <si>
    <t>0722</t>
  </si>
  <si>
    <t>Specijalističke medicinske usluge</t>
  </si>
  <si>
    <t>0723</t>
  </si>
  <si>
    <t>Zubarske usluge</t>
  </si>
  <si>
    <t>0724</t>
  </si>
  <si>
    <t xml:space="preserve">Paramedicinske usluge </t>
  </si>
  <si>
    <t>073</t>
  </si>
  <si>
    <t>0731</t>
  </si>
  <si>
    <t>Usluge općih bolnica</t>
  </si>
  <si>
    <t>0732</t>
  </si>
  <si>
    <t>Usluge specijalističkih bolnica</t>
  </si>
  <si>
    <t>0733</t>
  </si>
  <si>
    <t>Više srednjoškolsko obrazovanje</t>
  </si>
  <si>
    <t>093</t>
  </si>
  <si>
    <t>Poslije srednjoškolsko, ali ne visoko obrazovanje</t>
  </si>
  <si>
    <t>094</t>
  </si>
  <si>
    <t>Tekuće pomoći od međunarodnih organizacija</t>
  </si>
  <si>
    <t>Kapitalne pomoći od međunarodnih organizacija</t>
  </si>
  <si>
    <t>Broj RKP-a:</t>
  </si>
  <si>
    <t>Matični broj:</t>
  </si>
  <si>
    <t>Naziv obveznika:</t>
  </si>
  <si>
    <t>Ulica i kućni broj:</t>
  </si>
  <si>
    <t>AOP oznaka razdoblja:</t>
  </si>
  <si>
    <t>Šifra djelatnosti:</t>
  </si>
  <si>
    <t>Razina:</t>
  </si>
  <si>
    <t>Razdjel:</t>
  </si>
  <si>
    <t>Kontrolni broj izvještaja</t>
  </si>
  <si>
    <t>Prijevozna sredstva (AOP 025 do 028 - 029)</t>
  </si>
  <si>
    <t>Knjige, umjetnička djela i ostale izložbene vrijednosti (AOP 031 do 034 - 035)</t>
  </si>
  <si>
    <t>(potpis odgovorne osobe)</t>
  </si>
  <si>
    <t>Kapitalne pomoći proračunskim korisnicima iz proračuna JLP(R)S koji im nije nadležan</t>
  </si>
  <si>
    <t>Tekuće pomoći iz državnog proračuna temeljem prijenosa EU sredstava</t>
  </si>
  <si>
    <t>Tekuće pomoći iz proračuna JLP(R)S temeljem prijenosa EU sredstava</t>
  </si>
  <si>
    <t>63813</t>
  </si>
  <si>
    <t>Povrat zajmova danih kreditnim institucijama u javnom sektoru – dugoročni</t>
  </si>
  <si>
    <t>Pranje i kemijsko čišćenje tekstila i krznenih proizvoda</t>
  </si>
  <si>
    <t>OIB</t>
  </si>
  <si>
    <t>KONTAKT</t>
  </si>
  <si>
    <t>TEL</t>
  </si>
  <si>
    <t>FAX</t>
  </si>
  <si>
    <t>E_POSTA</t>
  </si>
  <si>
    <t>E_POSTAOBV</t>
  </si>
  <si>
    <t>ZAK_PREDST</t>
  </si>
  <si>
    <t>KONTBR</t>
  </si>
  <si>
    <t>Tekuće pomoći gradskim proračunima</t>
  </si>
  <si>
    <t>Tekuće pomoći općinskim proračunima</t>
  </si>
  <si>
    <t>Tekuće pomoći HZMO-u, HZZ-u i HZZO-u</t>
  </si>
  <si>
    <t>0228</t>
  </si>
  <si>
    <t>AOP 785 je samo dio AOP-a 259 i mora biti manji ili jednak njemu u oba stupca podataka</t>
  </si>
  <si>
    <t>AOP 273 mora biti jednak zbroju AOP-a: 786 do 789 u oba stupca podataka. Dopušteno je odstupanje od 1kn zbog zaokruživanja.</t>
  </si>
  <si>
    <t>Kamate na oročena sredstva i depozite po viđenju</t>
  </si>
  <si>
    <t xml:space="preserve">Prihodi od zateznih kamata </t>
  </si>
  <si>
    <t>Prihodi od dividendi</t>
  </si>
  <si>
    <t>GROŽNJAN</t>
  </si>
  <si>
    <t>GRUBIŠNO POLJE</t>
  </si>
  <si>
    <t>GUNDINCI</t>
  </si>
  <si>
    <t>GUNJA</t>
  </si>
  <si>
    <t>HERCEGOVAC</t>
  </si>
  <si>
    <t>HLEBINE</t>
  </si>
  <si>
    <t>HRAŠĆINA</t>
  </si>
  <si>
    <t>HRVACE</t>
  </si>
  <si>
    <t>HRVATSKA DUBICA</t>
  </si>
  <si>
    <t>dio 13</t>
  </si>
  <si>
    <t>Potraživanja za dane zajmove - dospjela</t>
  </si>
  <si>
    <t>Potraživanja za dane zajmove - nedospjela</t>
  </si>
  <si>
    <t>dio 16</t>
  </si>
  <si>
    <t>Potraživanja za prihode poslovanja - dospjela</t>
  </si>
  <si>
    <t>Potraživanja za prihode poslovanja - nedospjela</t>
  </si>
  <si>
    <t>dio 17</t>
  </si>
  <si>
    <t>Potraživanja od prodaje nefinancijske imovine - dospjela</t>
  </si>
  <si>
    <t>Potraživanja od prodaje nefinancijske imovine - nedospjela</t>
  </si>
  <si>
    <t>dio 23</t>
  </si>
  <si>
    <t>AOP 500 mora biti jednak zbroju AOP-a: 873+874 u oba stupca podataka. Dopušteno je odstupanje od 1kn zbog zaokruživanja.</t>
  </si>
  <si>
    <t>AOP 501 mora biti jednak zbroju AOP-a: 875+876 u oba stupca podataka. Dopušteno je odstupanje od 1kn zbog zaokruživanja.</t>
  </si>
  <si>
    <t>AOP 502 mora biti jednak zbroju AOP-a: 877+878 u oba stupca podataka. Dopušteno je odstupanje od 1kn zbog zaokruživanja.</t>
  </si>
  <si>
    <t>AOP 503 mora biti jednak zbroju AOP-a: 879+880 u oba stupca podataka. Dopušteno je odstupanje od 1kn zbog zaokruživanja.</t>
  </si>
  <si>
    <t>AOP 504 mora biti jednak zbroju AOP-a: 881+882 u oba stupca podataka. Dopušteno je odstupanje od 1kn zbog zaokruživanja.</t>
  </si>
  <si>
    <t>AOP 883 je samo dio AOP-a 516 i mora biti manji ili jednak njemu u oba stupca podataka</t>
  </si>
  <si>
    <t>Zbroj AOP-a: 884+885 je samo dio AOP-a 526 i mora biti manji ili jednak njemu u oba stupca podataka</t>
  </si>
  <si>
    <t>Zbroj AOP-a: 886+887 je samo dio AOP-a 529 i mora biti manji ili jednak njemu u oba stupca podataka</t>
  </si>
  <si>
    <t>Zbroj AOP-a: 888+889 je samo dio AOP-a 530 i mora biti manji ili jednak njemu u oba stupca podataka</t>
  </si>
  <si>
    <t>Zbroj AOP-a: 890+891 je samo dio AOP-a 531 i mora biti manji ili jednak njemu u oba stupca podataka</t>
  </si>
  <si>
    <t>AOP 532 mora biti jednak zbroju AOP-a: 892 do 894 u oba stupca podataka. Dopušteno je odstupanje od 1kn zbog zaokruživanja.</t>
  </si>
  <si>
    <t>Zbroj AOP-a: 895+896 je samo dio AOP-a 534 i mora biti manji ili jednak njemu u oba stupca podataka</t>
  </si>
  <si>
    <t>Zbroj AOP-a: 897+898 je samo dio AOP-a 535 i mora biti manji ili jednak njemu u oba stupca podataka</t>
  </si>
  <si>
    <t>Zbroj AOP-a: 899+900 je samo dio AOP-a 536 i mora biti manji ili jednak njemu u oba stupca podataka</t>
  </si>
  <si>
    <t>Varaždinske Toplice</t>
  </si>
  <si>
    <t>Garešnica</t>
  </si>
  <si>
    <t>Omiš</t>
  </si>
  <si>
    <t>Vela Luka</t>
  </si>
  <si>
    <t>Generalski Stol</t>
  </si>
  <si>
    <t>Omišalj</t>
  </si>
  <si>
    <t>Velika</t>
  </si>
  <si>
    <t>Glina</t>
  </si>
  <si>
    <t>Opatija</t>
  </si>
  <si>
    <t>Velika Gorica</t>
  </si>
  <si>
    <t>Gola</t>
  </si>
  <si>
    <t>Oprisavci</t>
  </si>
  <si>
    <t>Velika Kopanica</t>
  </si>
  <si>
    <t>Goričan</t>
  </si>
  <si>
    <t>Oprtalj</t>
  </si>
  <si>
    <t>Prvi stupanj visoke naobrazbe</t>
  </si>
  <si>
    <t>0942</t>
  </si>
  <si>
    <t>Drugi stupanj visoke naobrazbe</t>
  </si>
  <si>
    <t>095</t>
  </si>
  <si>
    <t>Obrazovanje koje se ne može definirati po stupnju</t>
  </si>
  <si>
    <t>096</t>
  </si>
  <si>
    <t>Dodatne usluge u obrazovanju</t>
  </si>
  <si>
    <t>097</t>
  </si>
  <si>
    <t>Istraživanje i razvoj obrazovanja</t>
  </si>
  <si>
    <t>098</t>
  </si>
  <si>
    <t>Usluge obrazovanja koje nisu drugdje svrstane</t>
  </si>
  <si>
    <t>10</t>
  </si>
  <si>
    <t>101</t>
  </si>
  <si>
    <t>Bolest i invaliditet (AOP 127+128)</t>
  </si>
  <si>
    <t>1011</t>
  </si>
  <si>
    <t>Bolest</t>
  </si>
  <si>
    <t>1012</t>
  </si>
  <si>
    <t>Invaliditet</t>
  </si>
  <si>
    <t>102</t>
  </si>
  <si>
    <t>Starost</t>
  </si>
  <si>
    <t>103</t>
  </si>
  <si>
    <t>104</t>
  </si>
  <si>
    <t>Obitelj i djeca</t>
  </si>
  <si>
    <t>105</t>
  </si>
  <si>
    <t>Nezaposlenost</t>
  </si>
  <si>
    <t>106</t>
  </si>
  <si>
    <t>Stanovanje</t>
  </si>
  <si>
    <t>107</t>
  </si>
  <si>
    <t>Socijalna pomoć stanovništvu koje nije obuhvaćeno redovnim socijalnim programima</t>
  </si>
  <si>
    <t>108</t>
  </si>
  <si>
    <t>Prihodi od prodaje nefinancijske imovine (AOP 290+302+335+339)</t>
  </si>
  <si>
    <t>Prihodi od prodaje neproizvedene dugotrajne imovine (AOP 291+295)</t>
  </si>
  <si>
    <t>Prihodi od prodaje materijalne imovine - prirodnih bogatstava (AOP 292 do 294)</t>
  </si>
  <si>
    <t>Prihodi od prodaje nematerijalne imovine (AOP 296 do 301)</t>
  </si>
  <si>
    <t>Prihodi od prodaje proizvedene dugotrajne imovine (AOP 303+308+317+322+327+330)</t>
  </si>
  <si>
    <t>Prihodi od prodaje građevinskih objekata (AOP 304 do 307)</t>
  </si>
  <si>
    <t>Službena putovanja</t>
  </si>
  <si>
    <t>JASENICE</t>
  </si>
  <si>
    <t>JASENOVAC</t>
  </si>
  <si>
    <t>Popravak i održavanje brodova i čamaca</t>
  </si>
  <si>
    <t>URED VIJEĆA ZA NACIONALNU SIGURNOST</t>
  </si>
  <si>
    <t>0941</t>
  </si>
  <si>
    <t>Ispravljena kontrola u PR-RAS obrascu koja je AOP 010 zbrajala u AOP oznaku 003, umjesto da je oduzimala od sume svih ostalih AOP oznaka.</t>
  </si>
  <si>
    <t>Proizvodnja kablova od optičkih vlakana</t>
  </si>
  <si>
    <t>Proizvodnja ostalih elektroničkih i električnih žica i kablova</t>
  </si>
  <si>
    <t>NEMA RAZDJELA</t>
  </si>
  <si>
    <t>Trgovina na malo rabljenom robom u specijaliziranim prodavaonicama</t>
  </si>
  <si>
    <t>Trgovina na malo hranom, pićima i duhanskim proizvodima na štandovima i tržnicama</t>
  </si>
  <si>
    <t>Subvencije poljoprivrednicima</t>
  </si>
  <si>
    <t>Subvencije obrtnicima</t>
  </si>
  <si>
    <t>Prijevozna sredstva u zračnom prometu</t>
  </si>
  <si>
    <t>Iznos</t>
  </si>
  <si>
    <t>Neproizvedena dugotrajna imovina (AOP 004+005-006)</t>
  </si>
  <si>
    <t>011</t>
  </si>
  <si>
    <t>Materijalna imovina - prirodna bogatstva</t>
  </si>
  <si>
    <t>012</t>
  </si>
  <si>
    <t>Tekuće pomoći izravnanja za decentralizirane funkcije</t>
  </si>
  <si>
    <t>Kapitalne pomoći izravnanja za decentralizirane funkcije</t>
  </si>
  <si>
    <t>NOVSKA</t>
  </si>
  <si>
    <t>NUŠTAR</t>
  </si>
  <si>
    <t>NIJEMCI</t>
  </si>
  <si>
    <t>OBROVAC</t>
  </si>
  <si>
    <t>OGULIN</t>
  </si>
  <si>
    <t>Trgovina na malo glazbenim i videozapisima u specijaliziranim prodavaonicama</t>
  </si>
  <si>
    <t>Trgovina na malo sportskom opremom u specijaliziranim prodavaonicama</t>
  </si>
  <si>
    <t>Trgovina na malo igrama i igračkama u specijaliziranim prodavaonicama</t>
  </si>
  <si>
    <t>Obveze za rashode poslovanja - dospjele</t>
  </si>
  <si>
    <t>Obveze za rashode poslovanja - nedospjele</t>
  </si>
  <si>
    <t>dio 24</t>
  </si>
  <si>
    <t>Obveze za nabavu nefinancijske imovine - dospjele</t>
  </si>
  <si>
    <t>Obveze za nabavu nefinancijske imovine - nedospjele</t>
  </si>
  <si>
    <t>dio 25</t>
  </si>
  <si>
    <t>Obveze za vrijednosne papire - dospjele</t>
  </si>
  <si>
    <t>Obveze za vrijednosne papire - nedospjele</t>
  </si>
  <si>
    <t>dio 26</t>
  </si>
  <si>
    <t>Obveze za kredite i zajmove - dospjele</t>
  </si>
  <si>
    <t>Obveze za kredite i zajmove - nedospjele</t>
  </si>
  <si>
    <t>818</t>
  </si>
  <si>
    <t>8181</t>
  </si>
  <si>
    <t>Primici od povrata depozita od kreditnih i ostalih financijskih institucija - tuzemni</t>
  </si>
  <si>
    <t>8182</t>
  </si>
  <si>
    <t>Primici od povrata depozita od kreditnih i ostalih financijskih institucija - inozemni</t>
  </si>
  <si>
    <t>8183</t>
  </si>
  <si>
    <t>Primici od povrata jamčevnih pologa</t>
  </si>
  <si>
    <t>Zajmovi ostalim tuzemnim financijskim institucijama izvan javnog sektora</t>
  </si>
  <si>
    <t>1363</t>
  </si>
  <si>
    <t>Izdaci za financijsku imovinu i otplate zajmova (AOP 519+557+570+583+615)</t>
  </si>
  <si>
    <t>Izdaci za dane zajmove i depozite (AOP 520+525+528+532+533+540+545+553)</t>
  </si>
  <si>
    <t>Izdaci za dane zajmove međunarodnim organizacijama, institucijama i tijelima EU te inozemnim vladama (AOP 521 do 524)</t>
  </si>
  <si>
    <t>Izdaci za dane zajmove neprofitnim organizacijama, građanima i kućanstvima (AOP 526+527)</t>
  </si>
  <si>
    <t>Izdaci za dane zajmove kreditnim i ostalim financijskim institucijama u javnom sektoru (AOP 529 do 531)</t>
  </si>
  <si>
    <t>Izdaci za dane zajmove trgovačkim društvima u javnom sektoru</t>
  </si>
  <si>
    <t>Dani zajmovi neprofitnim organizacijama, građanima i kućanstvima u tuzemstvu po protestiranim jamstvima</t>
  </si>
  <si>
    <t>51323</t>
  </si>
  <si>
    <t>Dani zajmovi kreditnim institucijama u javnom sektoru po protestiranim jamstvima</t>
  </si>
  <si>
    <t>51333</t>
  </si>
  <si>
    <t>Ispravljena je kontrola broj 16 koja nije uzimala u obzir iznos prikazan na AOP oznaci 234 PR-RAS-a. Ispravljen opis kontrole 13 koji je kod zadnje izmjene greškom ostao 159. Obveznici koji nisu imali popunjen iznos na AOP 234 ni u jednoj godini mogu predati i na starijoj verziji obrasca jer im ova kontrola neće javljati pogrešku.</t>
  </si>
  <si>
    <t>Obračunati prihodi od prodaje nefinancijske imovine - nenaplaćeni</t>
  </si>
  <si>
    <t>Promjene u vrijednosti i obujmu imovine (AOP 002+018)</t>
  </si>
  <si>
    <t>91511</t>
  </si>
  <si>
    <t>Promjene u vrijednosti (revalorizacija) imovine (AOP 003+010)</t>
  </si>
  <si>
    <t>Promjene u vrijednosti (revalorizacija) nefinancijske imovine (AOP 004 do 009)</t>
  </si>
  <si>
    <t xml:space="preserve">Doprinosi za obvezno zdravstveno osiguranje </t>
  </si>
  <si>
    <t>Povrat zajmova danih tuzemnim trgovačkim društvima izvan javnog sektora - kratkoročni</t>
  </si>
  <si>
    <t>Povrat zajmova danih tuzemnim trgovačkim društvima izvan javnog sektora - dugoročni</t>
  </si>
  <si>
    <t>Kontrola upozorenja broj 156 je obrisana jer više nema u dodatnim podacima razrade koja je bila prije za ovaj konto. Ispravljena je kontrola 147 koja nije dopuštala da razina 11 ima upisan broj zaposlenih u tijelima s obzirom da nadležna ministarstva imaju te zaposlene, a oni također predaju izvještaje razine 11. Ispravljena je kontrola 58. koja nije dobro radila na koloni tekuće godine. Ispravljena je automatska suma na AOP oznaci 224 u koloni prethodne godine u Bilanci. Unesene su sitne ispravke "tipfelera" u nekim kontrolama.</t>
  </si>
  <si>
    <t>&lt;–––– Povratak na Referentnu stranicu</t>
  </si>
  <si>
    <t>Trgovina na malo kruhom, pecivom, kolačima, tjesteninama, bombonima i slatkišima u specijaliziranim prodavaonicama</t>
  </si>
  <si>
    <t>Trgovina na malo pićima u specijaliziranim prodavaonicama</t>
  </si>
  <si>
    <t>URED PREDSJEDNICE REPUBLIKE HRVATSKE</t>
  </si>
  <si>
    <t>SREDIŠNJI DRŽAVNI URED ZA RAZVOJ DIGITALNOG DRUŠTVA</t>
  </si>
  <si>
    <t>SREDIŠNJI DRŽAVNI URED ZA ŠPORT</t>
  </si>
  <si>
    <t>MINISTARSTVO HRVATSKIH BRANITELJA</t>
  </si>
  <si>
    <t>MINISTARSTVO GOSPODARSTVA, PODUZETNIŠTVA I OBRTA</t>
  </si>
  <si>
    <t>MINISTARSTVO DRŽAVNE IMOVINE</t>
  </si>
  <si>
    <t>MINISTARSTVO MORA, PROMETA I INFRASTRUKTURE</t>
  </si>
  <si>
    <t>MINISTARSTVO ZAŠTITE OKOLIŠA I ENERGETIKE</t>
  </si>
  <si>
    <t>MINISTARSTVO ZNANOSTI I OBRAZOVANJA</t>
  </si>
  <si>
    <t>MINISTARSTVO ZDRAVSTVA</t>
  </si>
  <si>
    <t>MINISTARSTVO ZA DEMOGRAFIJU, OBITELJ, MLADE I SOC. POLITIKU</t>
  </si>
  <si>
    <t>KBR_151</t>
  </si>
  <si>
    <t>KBR_152</t>
  </si>
  <si>
    <t>KBR_154</t>
  </si>
  <si>
    <t>KBR_159</t>
  </si>
  <si>
    <t>KBR_156</t>
  </si>
  <si>
    <t>Otplata glavnice primljenih zajmova od ostalih financijskih institucija u javnom sektoru</t>
  </si>
  <si>
    <t>Otplata glavnice primljenih kredita od tuzemnih kreditnih institucija izvan javnog sektora</t>
  </si>
  <si>
    <t>Otplata glavnice primljenih zajmova od tuzemnih osiguravajućih društava izvan javnog sektora</t>
  </si>
  <si>
    <t>Otplata glavnice primljenih kredita od inozemnih kreditnih institucija</t>
  </si>
  <si>
    <t>Otplata glavnice primljenih zajmova od inozemnih osiguravajućih društava</t>
  </si>
  <si>
    <t>Ako je u nekom stupcu na AOP-u 643 broj veći od nule, tada i na AOP-u 645 mora biti broj veći od nule i obrnuto.</t>
  </si>
  <si>
    <t>Vrijednost AOP oznake 263 mora biti manja ili jednaka vrijednosti AOP-a 088. Ako je AOP 263 veći kontrola javlja grešku.</t>
  </si>
  <si>
    <t>Vrijednost AOP oznake 264 moram biti manja ili jednaka vrijednosti AOP-a 089. AKO je AOP 264 veći kontrola javlja grešku.</t>
  </si>
  <si>
    <t>Vrijednost AOP oznake 265 mora biti manja ili jednaka vrijednosti AOP-a 090. Ako je AOP 265 veći kontrola javlja grešku.</t>
  </si>
  <si>
    <t>Vrijednost AOP oznake 266 mora biti manja ili jednaka vrijednosti AOP-a 091. Ako je AOP 266 veći kontrola javlja pogrešku.</t>
  </si>
  <si>
    <t>Vrijednost AOP oznake 267 mora biti manja ili jednaka vrijednosti AOP-a 092. Ako je AOP 267 veći kontrola javlja pogrešku.</t>
  </si>
  <si>
    <t>Vrijednost AOP oznake 268 mora biti manja ili jednaka vrijednosti AOP-a 094. Ako je AOP 268 veći kontrola javlja pogrešku.</t>
  </si>
  <si>
    <t>SVETA NEDJELJA</t>
  </si>
  <si>
    <t>SVETI ĐURĐ</t>
  </si>
  <si>
    <t>SVETI ILIJA</t>
  </si>
  <si>
    <t>SVETI IVAN ŽABNO</t>
  </si>
  <si>
    <t>SVETI JURAJ NA BREGU</t>
  </si>
  <si>
    <t>SVETI MARTIN NA MURI</t>
  </si>
  <si>
    <t>SVETI PETAR OREHOVEC</t>
  </si>
  <si>
    <t>OPĆE KONTROLE - Kontrole podataka iz zaglavlja i kontrole popunjenosti obrazaca</t>
  </si>
  <si>
    <t>Promjene u vrijednosti (revalorizacija) i obujmu obveza (AOP 035+040)</t>
  </si>
  <si>
    <t>91521</t>
  </si>
  <si>
    <t>Promjene u vrijednosti (revalorizacija) obveza (AOP 036 do 039)</t>
  </si>
  <si>
    <t>Kamate za primljene zajmove od ostalih financijskih institucija u javnom sektoru</t>
  </si>
  <si>
    <t>Kamate za primljene kredite od tuzemnih kreditnih institucija izvan javnog sektora</t>
  </si>
  <si>
    <t>Kamate za primljene zajmove od tuzemnih osiguravajućih društava izvan javnog sektora</t>
  </si>
  <si>
    <t>Kamate za primljene zajmove od ostalih tuzemnih financijskih institucija izvan javnog sektora</t>
  </si>
  <si>
    <t>Naknade troškova zaposlenima (AOP 162 do 165)</t>
  </si>
  <si>
    <t>Rashodi za materijal i energiju (AOP 167 do 173)</t>
  </si>
  <si>
    <t>2673</t>
  </si>
  <si>
    <t>Obveze za zajmove od gradskih proračuna</t>
  </si>
  <si>
    <t>2674</t>
  </si>
  <si>
    <t>Obveze za zajmove od općinskih proračuna</t>
  </si>
  <si>
    <t>2675</t>
  </si>
  <si>
    <t>VP152</t>
  </si>
  <si>
    <t>Kapitalne pomoći državnom proračunu</t>
  </si>
  <si>
    <t>Kapitalne pomoći županijskim proračunima</t>
  </si>
  <si>
    <t>Kapitalne pomoći gradskim proračunima</t>
  </si>
  <si>
    <t>Kapitalne pomoći općinskim proračunima</t>
  </si>
  <si>
    <t>Kapitalne pomoći HZMO-u, HZZ-u i HZZO-u</t>
  </si>
  <si>
    <t>Kapitalne pomoći ostalim izvanproračunskim korisnicima državnog proračuna</t>
  </si>
  <si>
    <t>Tekuće pomoći međunarodnim organizacijama te institucijama i tijelima EU</t>
  </si>
  <si>
    <t>Ostali prihodi od poreza koje plaćaju fizičke osobe</t>
  </si>
  <si>
    <t>Ostali vrijednosni papiri</t>
  </si>
  <si>
    <t>1412</t>
  </si>
  <si>
    <t>1422</t>
  </si>
  <si>
    <t>1432</t>
  </si>
  <si>
    <t>1442</t>
  </si>
  <si>
    <t>1452</t>
  </si>
  <si>
    <t>1462</t>
  </si>
  <si>
    <t>Kontrole obrasca PR-RAS ––––&gt;</t>
  </si>
  <si>
    <t>Dugotrajna nefinancijska imovina u pripremi (AOP 052 do 057)</t>
  </si>
  <si>
    <t>Proizvedena kratkotrajna imovina (AOP 059 do 062)</t>
  </si>
  <si>
    <t>Zalihe vojnih sredstava za jednokratnu upotrebu</t>
  </si>
  <si>
    <t>Povrat zajmova danih tuzemnim obrtnicima - kratkoročni</t>
  </si>
  <si>
    <t>Ako je iznos na AOP-u 488 veći od nule, a iznos na AOP-ima 858 i 859 jednaki nuli, provjerite AOP-e 858 i 859. Ako je njihov iznos stvarno toliki, zanemarite ovu kontrolu.</t>
  </si>
  <si>
    <t>Obveze za vrijednosne papire - tuzemne (AOP 178 do 183)</t>
  </si>
  <si>
    <t>Obveze za vrijednosne papire - inozemne (AOP 185 do 190)</t>
  </si>
  <si>
    <t>Obveze za kredite i zajmove (AOP 193+210)</t>
  </si>
  <si>
    <t>Obveze za kredite i zajmove - tuzemne (AOP 194 do 209)</t>
  </si>
  <si>
    <t>Obveze za kredite i zajmove - inozemne (AOP 211 do 219)</t>
  </si>
  <si>
    <t>Odgođeno plaćanje rashoda i prihodi budućih razdoblja (AOP 221+222)</t>
  </si>
  <si>
    <t>Vlastiti izvori (224 + 232 - 236 + 240 do 242)</t>
  </si>
  <si>
    <t>Vlastiti izvori i ispravak vlastitih izvora (AOP 225-228)</t>
  </si>
  <si>
    <t>Vlastiti izvori (AOP 226+227)</t>
  </si>
  <si>
    <t>Ispravak vlastitih izvora za obveze (AOP 229+230)</t>
  </si>
  <si>
    <t>Višak prihoda (AOP 233 do 235)</t>
  </si>
  <si>
    <t>Manjak prihoda (AOP 237 do 239)</t>
  </si>
  <si>
    <t>Izvanbilančni zapisi - aktiva (AOP 245)</t>
  </si>
  <si>
    <t>12911</t>
  </si>
  <si>
    <t>Potraživanja za naknade koje se refundiraju</t>
  </si>
  <si>
    <t>12912</t>
  </si>
  <si>
    <t>Potraživanja za predujmove</t>
  </si>
  <si>
    <t>12913</t>
  </si>
  <si>
    <t>Potraživanja za dane predujmove za EU projekte</t>
  </si>
  <si>
    <t>12921</t>
  </si>
  <si>
    <t>Ostala nespomenuta potraživanja</t>
  </si>
  <si>
    <t>12931</t>
  </si>
  <si>
    <t>Potraživanja za prodana potraživanja (faktoring)</t>
  </si>
  <si>
    <t>12941</t>
  </si>
  <si>
    <t>Potraživanja proračuna od proračunskih korisnika za povrat u nadležni proračun</t>
  </si>
  <si>
    <t>16721</t>
  </si>
  <si>
    <t>Potraživanja za prihode proračunskih korisnika uplaćene u proračun</t>
  </si>
  <si>
    <t>23952</t>
  </si>
  <si>
    <t>Obveze za depozite</t>
  </si>
  <si>
    <t>23953</t>
  </si>
  <si>
    <r>
      <t xml:space="preserve">U obrasce se unose iznosi </t>
    </r>
    <r>
      <rPr>
        <b/>
        <sz val="8"/>
        <rFont val="Arial"/>
        <family val="2"/>
        <charset val="238"/>
      </rPr>
      <t>samo pojedinačnih</t>
    </r>
    <r>
      <rPr>
        <sz val="8"/>
        <rFont val="Arial"/>
        <family val="2"/>
        <charset val="238"/>
      </rPr>
      <t xml:space="preserve"> AOP oznaka. </t>
    </r>
    <r>
      <rPr>
        <b/>
        <sz val="8"/>
        <rFont val="Arial"/>
        <family val="2"/>
        <charset val="238"/>
      </rPr>
      <t>Sumarne</t>
    </r>
    <r>
      <rPr>
        <sz val="8"/>
        <rFont val="Arial"/>
        <family val="2"/>
        <charset val="238"/>
      </rPr>
      <t xml:space="preserve"> AOP oznake se zaštićene su, u njih nije moguć unos, a izračunavaju se automatski na osnovu upisanih pojedinačnih iznosa. Upisuju se samo cjelobrojne vrijednosti. Iznosi s lipama nisu dopušteni. Sumarne AOP oznake u obrascu plave boje s podebljanim tipom slova (bold) da se bolje razlikuju. Vrijednosti tih pozicija izračunat će se automatski na osnovu upisanih pojedinačnih stavaka. Na obrascima koji imaju stupac indeks, taj podatak se ne upisuje već se izračunava automatski na osnovu upisanih vrijednosti. Tamo gdje indeks nije moguće izračunati pojavit će se crtica "-", a tamo gdje je indeks veći od 1000 pojavit će se tekst "&gt;&gt;100".</t>
    </r>
  </si>
  <si>
    <r>
      <t xml:space="preserve">Imate li problema tehničke naravi s popunjavanjem obrasca, radom kontrola i slično, dostavite nam popunjenu </t>
    </r>
    <r>
      <rPr>
        <b/>
        <sz val="8"/>
        <color indexed="12"/>
        <rFont val="Arial"/>
        <family val="2"/>
        <charset val="238"/>
      </rPr>
      <t>problematičnu Excel datoteku</t>
    </r>
    <r>
      <rPr>
        <b/>
        <sz val="8"/>
        <rFont val="Arial"/>
        <family val="2"/>
        <charset val="238"/>
      </rPr>
      <t xml:space="preserve"> zajedno s Vašim </t>
    </r>
    <r>
      <rPr>
        <b/>
        <sz val="8"/>
        <color indexed="12"/>
        <rFont val="Arial"/>
        <family val="2"/>
        <charset val="238"/>
      </rPr>
      <t>kontakt podacima</t>
    </r>
    <r>
      <rPr>
        <b/>
        <sz val="8"/>
        <rFont val="Arial"/>
        <family val="2"/>
        <charset val="238"/>
      </rPr>
      <t xml:space="preserve"> te podacima o programu koji i koju verziju koristite za popunjavanje na adresu e-pošte: </t>
    </r>
    <r>
      <rPr>
        <b/>
        <sz val="8"/>
        <color indexed="12"/>
        <rFont val="Arial"/>
        <family val="2"/>
        <charset val="238"/>
      </rPr>
      <t>rgfi@fina.hr</t>
    </r>
    <r>
      <rPr>
        <b/>
        <sz val="8"/>
        <rFont val="Arial"/>
        <family val="2"/>
        <charset val="238"/>
      </rPr>
      <t>.</t>
    </r>
  </si>
  <si>
    <t>056</t>
  </si>
  <si>
    <t>06</t>
  </si>
  <si>
    <t>061</t>
  </si>
  <si>
    <t>Zalihe za obavljanje djelatnosti</t>
  </si>
  <si>
    <t>062</t>
  </si>
  <si>
    <t>Proizvodnja i proizvodi</t>
  </si>
  <si>
    <t>064</t>
  </si>
  <si>
    <t>Roba za daljnju prodaju</t>
  </si>
  <si>
    <t>1</t>
  </si>
  <si>
    <t>111</t>
  </si>
  <si>
    <t>Iznajmljivanje i davanje u zakup (leasing) uredskih strojeva i opreme (uključujući računala)</t>
  </si>
  <si>
    <t>Iznajmljivanje i davanje u zakup (leasing) plovnih prijevoznih sredstava</t>
  </si>
  <si>
    <t>Iznajmljivanje i davanje u zakup (leasing) zračnih prijevoznih sredstava</t>
  </si>
  <si>
    <t>Konsolidirani proračun jedinice lokalne i područne (regionalne) samouprave;</t>
  </si>
  <si>
    <t>Oznaka</t>
  </si>
  <si>
    <t>Značenje oznake razine</t>
  </si>
  <si>
    <t>S obzirom na objedinjavanje svih obrazaca proračuna i proračunskih korisnika u jednu datoteku, kako bi se smanjio broj radnih listova u Excel datoteci oznake razina, šifre gradova/općina, šifre djelatnosti i popis razdjela spojeni su u ovaj jedan radni list. Šifrarnici su dani u nastavku jedan iza drugoga.</t>
  </si>
  <si>
    <t>5.0.1.</t>
  </si>
  <si>
    <t>Povećanje zaliha proizvodnje i gotovih proizvoda (AOP 278-277)</t>
  </si>
  <si>
    <t xml:space="preserve">Smanjenje zaliha proizvodnje i gotovih proizvoda (AOP 277-278) </t>
  </si>
  <si>
    <t>Ukupni rashodi poslovanja (AOP 148-279+280)</t>
  </si>
  <si>
    <t xml:space="preserve">VIŠAK PRIHODA POSLOVANJA (AOP 001-281) </t>
  </si>
  <si>
    <t>MANJAK PRIHODA POSLOVANJA (AOP 281-001)</t>
  </si>
  <si>
    <t>Prihodi i rashodi od nefinancijske imovine</t>
  </si>
  <si>
    <t>Ako ova kontrola javlja pogrešku znači da je na nekoj od AOP pozicija upisana negativna vrijednost. Ovaj obrazac ne može sadržavati niti jednu negativnu vrijednost.</t>
  </si>
  <si>
    <t>Dionice i udjeli u glavnici ostalih financijskih institucija u javnom sektoru</t>
  </si>
  <si>
    <t>Izdavanje računalnih igara</t>
  </si>
  <si>
    <t>Izdavanje ostalog softvera</t>
  </si>
  <si>
    <t>Proizvodnja filmova, videofilmova i televizijskog programa</t>
  </si>
  <si>
    <t>Djelatnosti koje slijede nakon proizvodnje filmova, videofilmova i televizijskog programa</t>
  </si>
  <si>
    <t>Distribucija filmova, videofilmova i televizijskog programa</t>
  </si>
  <si>
    <t>Djelatnosti prikazivanja filmova</t>
  </si>
  <si>
    <t>Proizvodnja parnih kotlova, osim kotlova za centralno grijanje toplom vodom</t>
  </si>
  <si>
    <t>Proizvodnja oružja i streljiva</t>
  </si>
  <si>
    <t>Kovanje, prešanje, štancanje i valjanje metala; metalurgija praha</t>
  </si>
  <si>
    <t>Obrada i prevlačenje metala</t>
  </si>
  <si>
    <t>Strojna obrada metala</t>
  </si>
  <si>
    <t xml:space="preserve">Proizvodnja čeličnih bačava i sličnih posuda </t>
  </si>
  <si>
    <t>Proizvodnja ambalaže od lakih metala</t>
  </si>
  <si>
    <t>Proizvodnja proizvoda od žice, lanaca i opruga</t>
  </si>
  <si>
    <t>Proizvodnja zakovica i vijčane robe</t>
  </si>
  <si>
    <r>
      <t>Važno:</t>
    </r>
    <r>
      <rPr>
        <sz val="8"/>
        <rFont val="Arial"/>
        <family val="2"/>
        <charset val="238"/>
      </rPr>
      <t xml:space="preserve"> S obzirom da velik broj obveznika obrasce popunjava direktno iz svojih računovodstvenih aplikacija, prije dostavljanja takvog obrasca u poslovnicu FINA-e (bez obzira u kojem programu je popunjavan) neophodno je da tako popunjene obrasce otvore u Excel-u, te nakon toga neki od AOP-a ili neki od datuma razdoblja pobrišete i upišete ponovo, kako biste u Excel-u pokrenuli izračun formula jer vanjske aplikacije popune samo pojedinačna polja u obrascu i nemaju mogućnost da pokrenu i sve izračune i kontrole u obrascima. Znači, nakon što obrazac popuni vanjska aplikacija, te ga otvorite kako biste ispisali referentnu stranicu, pobrišite i ponovo upište recimo datum od i datum do razdoblja, te obavezno nakon ispisa te stranice snimite ponovo sve promjene u obrascu (kod izlaska iz Excel-a on Vas pita želite li snimiti promjene, treba obavezno odgovoriti sa Da. </t>
    </r>
  </si>
  <si>
    <t>Dani zajmovi općinskim proračunima po protestiranim jamstvima</t>
  </si>
  <si>
    <t>51753</t>
  </si>
  <si>
    <t>Dani zajmovi HZMO-u, HZZ-u i HZZO-u po protestiranim jamstvima</t>
  </si>
  <si>
    <t>51763</t>
  </si>
  <si>
    <t>Dani zajmovi ostalim izvanproračunskim korisnicima državnog proračuna po protestiranim jamstvima</t>
  </si>
  <si>
    <t>51773</t>
  </si>
  <si>
    <t>Uzgoj deva i ljama</t>
  </si>
  <si>
    <t>Mješovita proizvodnja</t>
  </si>
  <si>
    <t>Pomoćne djelatnosti za uzgoj usjeva</t>
  </si>
  <si>
    <t>Proizvodnja sastavljenog parketa</t>
  </si>
  <si>
    <t>Proizvodnja ostale građevne stolarije i elemenata</t>
  </si>
  <si>
    <t>Osnovno stado</t>
  </si>
  <si>
    <t>Iznajmljivanje videokaseta i diskova</t>
  </si>
  <si>
    <t>Iznajmljivanje i davanje u zakup (leasing) ostalih predmeta za osobnu uporabu i kućanstvo</t>
  </si>
  <si>
    <t>Naknade građanima i kućanstvima u novcu - neposredno ili putem ustanova izvan javnog sektora</t>
  </si>
  <si>
    <t>Naknade građanima i kućanstvima u naravi - neposredno ili putem ustanova izvan javnog sektora</t>
  </si>
  <si>
    <t>3713</t>
  </si>
  <si>
    <t>Naknade građanima i kućanstvima u novcu - putem ustanova u javnom sektoru</t>
  </si>
  <si>
    <t>3714</t>
  </si>
  <si>
    <t>Naknade građanima i kućanstvima u naravi - putem ustanova u javnom sektoru</t>
  </si>
  <si>
    <t>Kamate za primljene zajmove od županijskih proračuna</t>
  </si>
  <si>
    <t>Kamate za primljene zajmove od gradskih proračuna</t>
  </si>
  <si>
    <t>Kamate za primljene zajmove od općinskih proračuna</t>
  </si>
  <si>
    <t>Kamate za primljene kredite i zajmove od međunarodnih organizacija, institucija i tijela EU te inozemnih vlada</t>
  </si>
  <si>
    <t>Proizvodnja punih elektroničkih ploča</t>
  </si>
  <si>
    <t>063</t>
  </si>
  <si>
    <t>Opskrba vodom</t>
  </si>
  <si>
    <t>Ulična rasvjeta</t>
  </si>
  <si>
    <t>065</t>
  </si>
  <si>
    <t>Istraživanje i razvoj stanovanja i komunalnih pogodnosti</t>
  </si>
  <si>
    <t>066</t>
  </si>
  <si>
    <t>Proizvodnja ostalih gotovih proizvoda od metala, d. n.</t>
  </si>
  <si>
    <t xml:space="preserve">Proizvodnja elektroničkih komponenata </t>
  </si>
  <si>
    <t>MARKUŠICA</t>
  </si>
  <si>
    <t>NEGOSLAVCI</t>
  </si>
  <si>
    <t>ŠODOLOVCI</t>
  </si>
  <si>
    <t>PODRAVSKE SESVETE</t>
  </si>
  <si>
    <t>MURTER</t>
  </si>
  <si>
    <t>GORNJA REKA</t>
  </si>
  <si>
    <t>FAŽANA</t>
  </si>
  <si>
    <t>Uzgoj šuma i ostale djelatnosti u šumarstvu povezane s njime</t>
  </si>
  <si>
    <t xml:space="preserve">Sječa drva </t>
  </si>
  <si>
    <t>Markušica</t>
  </si>
  <si>
    <t>Sveti Juraj na Bregu</t>
  </si>
  <si>
    <t>Donja Voća</t>
  </si>
  <si>
    <t>Martinska Ves</t>
  </si>
  <si>
    <t>Primljeni financijski leasing od ostalih financijskih institucija u javnom sektoru</t>
  </si>
  <si>
    <t>84433</t>
  </si>
  <si>
    <t>Primljeni financijski leasing od tuzemnih kreditnih institucija izvan javnog sektora</t>
  </si>
  <si>
    <t>84453</t>
  </si>
  <si>
    <t>Primljeni financijski leasing od ostalih tuzemnih financijskih institucija izvan javnog sektora</t>
  </si>
  <si>
    <t>84463</t>
  </si>
  <si>
    <r>
      <t xml:space="preserve">Na referentnoj stranici pored imena svakog obrasca postoji stupac "Kontroliran" u kojem piše "DA" ako su sve kontrole zadovoljene, a ako nisu, umjesto teksta "DA" pojavljuje se broj kontrola na razini tog obrasca koje su još u grešci. Ako na Referentnoj stranici, pored imena nekog obrasca u stupcu "Popunjen" stoji "NE" eventualne kontrole na razini tog obrasca koje nisu zadovoljene možete zanemariti jer se taj obrazac neće ni učitati. Ako pored svakog obrasca piše da je kontroliran ("DA"), a i dalje na referentnoj stranici piše da obrazac nije ispravan, nije zadovoljena neka od </t>
    </r>
    <r>
      <rPr>
        <b/>
        <sz val="8"/>
        <rFont val="Arial"/>
        <family val="2"/>
        <charset val="238"/>
      </rPr>
      <t>općenitih kontrola</t>
    </r>
    <r>
      <rPr>
        <sz val="8"/>
        <rFont val="Arial"/>
        <family val="2"/>
        <charset val="238"/>
      </rPr>
      <t>.</t>
    </r>
  </si>
  <si>
    <t>Muzejski izlošci i predmeti prirodnih rijetkosti</t>
  </si>
  <si>
    <t>Ostale nespomenute izložbene vrijednosti</t>
  </si>
  <si>
    <t>Višegodišnji nasadi</t>
  </si>
  <si>
    <t>Izvještaji proračuna, proračunskih i izvanproračunskih korisnika</t>
  </si>
  <si>
    <t>Šifra grada/opć.:</t>
  </si>
  <si>
    <t>Proizvodnja sapuna i deterdženata, sredstava za čišćenje i poliranje</t>
  </si>
  <si>
    <t>Dionice i udjeli u glavnici tuzemnih kreditnih i ostalih financijskih institucija izvan javnog sektora</t>
  </si>
  <si>
    <t>262,263,2643,2644,
2645,2653,2654,267</t>
  </si>
  <si>
    <t>262,263,2643,2644, 2645,2653,2654,267</t>
  </si>
  <si>
    <t>Proizvodnja industrijskih plinova</t>
  </si>
  <si>
    <t>Proizvodnja koloranata i pigmenata</t>
  </si>
  <si>
    <t>Proizvodnja madraca</t>
  </si>
  <si>
    <t>Proizvodnja novca</t>
  </si>
  <si>
    <t>Ako su u nekom stupcu na AOP-ima 642 do 645 (brojevi zaposlenih) podaci veći od nule, tada u toj istom stupcu mora biti postojati podatak veći od nule i na AOP-u 149 (rashodi za zaposlene). Isto tako, ako postoje zaposleni, moraju postojati i rashodi za zaposlene.</t>
  </si>
  <si>
    <t>Oznaka "DA" na referentnoj stranici pored imena svakog obrasca pojavit će se nakon unosa barem jednog iznosa različitog od nule. To još uvijek ne znači da je taj obrazac potpun, i ispravan ali signalizira da je nešto upisano u taj obrazac, i smatra se da je korisnik i taj obrazac predao. Ne unosite iznose u obrasce koje niste dužni predati. Posebnost je obrazac P-VRIO, koji kod nekih obveznika može sadržavati sve nule, tj. nema niti jednu vrijednost različitu od nule. Kod obrasca P-VRIO oznaka "DA" ili "NE" ne dodjeljuje se automatski nego je mora upisati (ili odabrati s popisa) korisnik.</t>
  </si>
  <si>
    <t>Proizvodnja obuće</t>
  </si>
  <si>
    <t>Piljenje i blanjanje drva</t>
  </si>
  <si>
    <t>Proizvodnja furnira i ostalih ploča od drva</t>
  </si>
  <si>
    <t>Rashodi za javni red i sigurnost koji nisu drugdje svrstani</t>
  </si>
  <si>
    <t>Ekonomski poslovi (AOP 032+035+039+046+050+056+057+062+070)</t>
  </si>
  <si>
    <t xml:space="preserve">Opći ekonomski, trgovački i poslovi vezani uz rad (AOP 033+034) </t>
  </si>
  <si>
    <t>0411</t>
  </si>
  <si>
    <t>Opći ekonomski i trgovački poslovi</t>
  </si>
  <si>
    <t>0412</t>
  </si>
  <si>
    <t>Opći poslovi vezani uz rad</t>
  </si>
  <si>
    <t>0421</t>
  </si>
  <si>
    <t>Poljoprivreda</t>
  </si>
  <si>
    <t>0422</t>
  </si>
  <si>
    <t>Šumarstvo</t>
  </si>
  <si>
    <t>0423</t>
  </si>
  <si>
    <t>Ribarstvo i lov</t>
  </si>
  <si>
    <t>043</t>
  </si>
  <si>
    <t>0431</t>
  </si>
  <si>
    <t xml:space="preserve">Ulaganja u računalne programe </t>
  </si>
  <si>
    <t>Umjetnička, literarna i znanstvena djela</t>
  </si>
  <si>
    <t>Ostala nematerijalna proizvedena imovina</t>
  </si>
  <si>
    <t>Plemeniti metali i drago kamenje</t>
  </si>
  <si>
    <t>Pohranjene knjige, umjetnička djela i slične vrijednosti</t>
  </si>
  <si>
    <t>DRŽAVNI URED ZA REVIZIJU</t>
  </si>
  <si>
    <t>Razdjel</t>
  </si>
  <si>
    <t>Prosječan broj zaposlenih kod korisnika na osnovi sati rada (cijeli broj)</t>
  </si>
  <si>
    <t>Porez na korištenje javnih površina</t>
  </si>
  <si>
    <t>Prihodi od poreza (AOP 003+012+018+024+032+035)</t>
  </si>
  <si>
    <t>Primljeni zajmovi od državnog proračuna - dugoročni</t>
  </si>
  <si>
    <t>Primljeni zajmovi od županijskih proračuna - kratkoročni</t>
  </si>
  <si>
    <t>Primljeni zajmovi od županijskih proračuna - dugoročni</t>
  </si>
  <si>
    <t>Primljeni zajmovi od gradskih proračuna - kratkoročni</t>
  </si>
  <si>
    <t>Primljeni zajmovi od gradskih proračuna - dugoročni</t>
  </si>
  <si>
    <t>Rastavljanje olupina</t>
  </si>
  <si>
    <t>Oporaba posebno izdvojenih materijala</t>
  </si>
  <si>
    <t>Djelatnosti sanacije okoliša te ostale djelatnosti gospodarenja otpadom</t>
  </si>
  <si>
    <t>Organizacija izvedbe projekata za zgrade</t>
  </si>
  <si>
    <t>Gradnja stambenih i nestambenih zgrada</t>
  </si>
  <si>
    <t>-</t>
  </si>
  <si>
    <t>RAZDJEL</t>
  </si>
  <si>
    <t>OPIS2
kvartal</t>
  </si>
  <si>
    <t>Donja Motičina</t>
  </si>
  <si>
    <t>Marina</t>
  </si>
  <si>
    <t>Sveti Ivan Žabno</t>
  </si>
  <si>
    <t>Donja Stubica</t>
  </si>
  <si>
    <t>VARAŽDINSKE TOPLICE</t>
  </si>
  <si>
    <t>VELA LUKA</t>
  </si>
  <si>
    <t>VELIKA</t>
  </si>
  <si>
    <t>VELIKA KOPANICA</t>
  </si>
  <si>
    <t>VELIKA LUDINA</t>
  </si>
  <si>
    <t>VELIKA PISANICA</t>
  </si>
  <si>
    <t>VELIKI GRĐEVAC</t>
  </si>
  <si>
    <t>Prihodi iz  nadležnog proračuna za financiranje rashoda poslovanja</t>
  </si>
  <si>
    <t>Službena, radna i zaštitna odjeća i obuća</t>
  </si>
  <si>
    <t>Naknade troškova osobama izvan radnog odnosa</t>
  </si>
  <si>
    <t>Pristojbe i naknade</t>
  </si>
  <si>
    <t>Ukupni odljevi s novčanih računa i blagajni</t>
  </si>
  <si>
    <t>Bankarske usluge i usluge platnog prometa</t>
  </si>
  <si>
    <t>Đurđenovac</t>
  </si>
  <si>
    <t>Novalja</t>
  </si>
  <si>
    <t>Trilj</t>
  </si>
  <si>
    <t>Đurđevac</t>
  </si>
  <si>
    <t>Novi Golubovec</t>
  </si>
  <si>
    <t>Trnava</t>
  </si>
  <si>
    <t>Đurmanec</t>
  </si>
  <si>
    <t>Novi Marof</t>
  </si>
  <si>
    <t>Trnovec Bartolovečki</t>
  </si>
  <si>
    <t>Erdut</t>
  </si>
  <si>
    <t>Novi Vinodolski</t>
  </si>
  <si>
    <t>Trogir</t>
  </si>
  <si>
    <t>Ernestinovo</t>
  </si>
  <si>
    <t>Novigrad</t>
  </si>
  <si>
    <t>Trpanj</t>
  </si>
  <si>
    <t>Ervenik</t>
  </si>
  <si>
    <t>Trpinja</t>
  </si>
  <si>
    <t>Farkaševac</t>
  </si>
  <si>
    <t>USTAVNI SUD REPUBLIKE HRVATSKE</t>
  </si>
  <si>
    <t>VLADA REPUBLIKE HRVATSKE</t>
  </si>
  <si>
    <t>MINISTARSTVO FINANCIJA</t>
  </si>
  <si>
    <t>DRŽAVNI URED ZA SREDIŠNJU JAVNU NABAVU</t>
  </si>
  <si>
    <t>MINISTARSTVO VANJSKIH I EUROPSKIH POSLOVA</t>
  </si>
  <si>
    <t>PRAVOBRANITELJ ZA DJECU</t>
  </si>
  <si>
    <t>PRAVOBRANITELJ ZA OSOBE S INVALIDITETOM</t>
  </si>
  <si>
    <t>OPERATIVNO-TEHNIČKI CENTAR ZA NADZOR TELEKOMUNIKACIJA</t>
  </si>
  <si>
    <t>DRŽAVNI ZAVOD ZA RADIOLOŠKU I NUKLEARNU SIGURNOST</t>
  </si>
  <si>
    <t>Prihodi od kamata na dane zajmove općinskim proračunima</t>
  </si>
  <si>
    <t>SENJ</t>
  </si>
  <si>
    <t>SIBINJ</t>
  </si>
  <si>
    <t>SINJ</t>
  </si>
  <si>
    <t>SIRAČ</t>
  </si>
  <si>
    <t>SISAK</t>
  </si>
  <si>
    <t>SKRAD</t>
  </si>
  <si>
    <t>SKRADIN</t>
  </si>
  <si>
    <t>SLATINA</t>
  </si>
  <si>
    <t>SLAVONSKI BROD</t>
  </si>
  <si>
    <t>SLAVONSKI ŠAMAC</t>
  </si>
  <si>
    <t>SLIVNO</t>
  </si>
  <si>
    <t>SLUNJ</t>
  </si>
  <si>
    <t>SMOKVICA</t>
  </si>
  <si>
    <t>SOKOLOVAC</t>
  </si>
  <si>
    <t>SOLIN</t>
  </si>
  <si>
    <t>SOPJE</t>
  </si>
  <si>
    <t>SPLIT</t>
  </si>
  <si>
    <t>SRAČINEC</t>
  </si>
  <si>
    <t>STANKOVCI</t>
  </si>
  <si>
    <t>STARA GRADIŠKA</t>
  </si>
  <si>
    <t>STARI GRAD</t>
  </si>
  <si>
    <t>STARI JANKOVCI</t>
  </si>
  <si>
    <t>STARI MIKANOVCI</t>
  </si>
  <si>
    <t>STARIGRAD</t>
  </si>
  <si>
    <t>STARO PETROVO SELO</t>
  </si>
  <si>
    <t>STON</t>
  </si>
  <si>
    <t>STRIZIVOJNA</t>
  </si>
  <si>
    <t>STUBIČKE TOPLICE</t>
  </si>
  <si>
    <t>SUĆURAJ</t>
  </si>
  <si>
    <t>SUHOPOLJE</t>
  </si>
  <si>
    <t>SUKOŠAN</t>
  </si>
  <si>
    <t>SUNJA</t>
  </si>
  <si>
    <t>SUPETAR</t>
  </si>
  <si>
    <t>SVETI FILIP I JAKOV</t>
  </si>
  <si>
    <t>SVETI IVAN ZELINA</t>
  </si>
  <si>
    <t>SVETI KRIŽ ZAČRETJE</t>
  </si>
  <si>
    <t>SVETI LOVREČ</t>
  </si>
  <si>
    <t>SVETA NEDELJA</t>
  </si>
  <si>
    <t>SVETI PETAR U ŠUMI</t>
  </si>
  <si>
    <t>SVETVINČENAT</t>
  </si>
  <si>
    <t>Proizvodnja uredskih strojeva i opreme (osim proizvodnje računala i periferne opreme)</t>
  </si>
  <si>
    <t>Proizvodnja mehaniziranoga ručnog alata</t>
  </si>
  <si>
    <t>Proizvodnja rashladne i ventilacijske opreme, osim za kućanstvo</t>
  </si>
  <si>
    <t>Proizvodnja ostalih strojeva za opće namjene, d. n.</t>
  </si>
  <si>
    <t>2521</t>
  </si>
  <si>
    <t>Obveze za trezorske zapise</t>
  </si>
  <si>
    <t>2531</t>
  </si>
  <si>
    <t>Obveze za mjenice</t>
  </si>
  <si>
    <t>2541</t>
  </si>
  <si>
    <t>Obveze za obveznice</t>
  </si>
  <si>
    <t>2551</t>
  </si>
  <si>
    <t>Obveze za opcije i druge financijske derivate</t>
  </si>
  <si>
    <t>2561</t>
  </si>
  <si>
    <t>Obveze za ostale vrijednosne papire</t>
  </si>
  <si>
    <t>2512</t>
  </si>
  <si>
    <t>2522</t>
  </si>
  <si>
    <t>2532</t>
  </si>
  <si>
    <t>2542</t>
  </si>
  <si>
    <t>2552</t>
  </si>
  <si>
    <t>2562</t>
  </si>
  <si>
    <t>259</t>
  </si>
  <si>
    <t>Ispravak vrijednosti obveza za vrijednosne papire</t>
  </si>
  <si>
    <t>26</t>
  </si>
  <si>
    <t>2631</t>
  </si>
  <si>
    <t>Osoba za kontaktiranje:</t>
  </si>
  <si>
    <t>Telefon:</t>
  </si>
  <si>
    <t>Opis šifre djelatnosti (prema NKD2007)</t>
  </si>
  <si>
    <t>Šifarnik djelatnosti</t>
  </si>
  <si>
    <t>Ostale djelatnosti socijalne skrbi bez smještaja, d. n.</t>
  </si>
  <si>
    <t>Izvođačka umjetnost</t>
  </si>
  <si>
    <t>Pomoćne djelatnosti u izvođačkoj umjetnosti</t>
  </si>
  <si>
    <t>Umjetničko stvaralaštvo</t>
  </si>
  <si>
    <t>Rad umjetničkih objekata</t>
  </si>
  <si>
    <t>Djelatnosti knjižnica i arhiva</t>
  </si>
  <si>
    <t>Djelatnosti muzeja</t>
  </si>
  <si>
    <t>Rad povijesnih mjesta i građevina te sličnih zanimljivosti za posjetitelje</t>
  </si>
  <si>
    <t>Djelatnosti botaničkih i zooloških vrtova i prirodnih rezervata</t>
  </si>
  <si>
    <t>Djelatnosti kockanja i klađenja</t>
  </si>
  <si>
    <t>Rad sportskih objekata</t>
  </si>
  <si>
    <t>Proizvodnja elektroinstalacijskog materijala</t>
  </si>
  <si>
    <t>4.0.0.</t>
  </si>
  <si>
    <t xml:space="preserve">Tekuće pomoći proračunu iz drugih proračuna </t>
  </si>
  <si>
    <t xml:space="preserve">Kapitalne pomoći proračunu iz drugih proračuna </t>
  </si>
  <si>
    <t>Tekuće pomoći od izvanproračunskih korisnika</t>
  </si>
  <si>
    <t>Izdaci za dane zajmove kreditnim i ostalim financijskim institucijama izvan javnog sektora (AOP 534 do 539)</t>
  </si>
  <si>
    <t>Izdaci za dane zajmove trgovačkim društvima i obrtnicima izvan javnog sektora (AOP 541 do 544)</t>
  </si>
  <si>
    <t>Dani zajmovi drugim razinama vlasti (AOP 546 do 552)</t>
  </si>
  <si>
    <t>Izdaci za depozite i jamčevne pologe (AOP 554 do 556)</t>
  </si>
  <si>
    <t>Izdaci za ulaganja u vrijednosne papire (AOP 558+561+564+567)</t>
  </si>
  <si>
    <t>Izdaci za komercijalne i blagajničke zapise (AOP 559+560)</t>
  </si>
  <si>
    <t>Izdaci za obveznice (AOP 562+563)</t>
  </si>
  <si>
    <t>Zbroj AOP-a: 814+815 je samo dio AOP-a 428 i mora biti manji ili jednak njemu u oba stupca podataka</t>
  </si>
  <si>
    <t>AOP 433 mora biti jednak zbroju AOP-a: 816 do 818 u oba stupca podataka. Dopušteno je odstupanje od 1 kn zbog zaokruživanja</t>
  </si>
  <si>
    <t>AOP 433 mora biti jednak zbroju AOP-a: 819 do 821 u oba stupca podataka. Dopušteno je odstupanje od 1 kn zbog zaokruživanja</t>
  </si>
  <si>
    <t>AOP 438 mora biti jednak zbroju AOP-a: 822+823 u oba stupca podataka. Dopušteno je odstupanje od 1 kn zbog zaokruživanja</t>
  </si>
  <si>
    <t>AOP 439 mora biti jednak zbroju AOP-a: 824 do 826 u oba stupca podataka. Dopušteno je odstupanje od 1 kn zbog zaokruživanja</t>
  </si>
  <si>
    <t>Ostali prihodi od financijske imovine</t>
  </si>
  <si>
    <t>Naknade za koncesije</t>
  </si>
  <si>
    <t>PR-RAS</t>
  </si>
  <si>
    <t>Referentna stranica</t>
  </si>
  <si>
    <t>(potpis voditelja računovodstva)</t>
  </si>
  <si>
    <t>54223</t>
  </si>
  <si>
    <t>Otplata glavnice po financijskom leasingu od kreditnih institucija u javnom sektoru</t>
  </si>
  <si>
    <t>54243</t>
  </si>
  <si>
    <t>AOP 440 mora biti jednak zbroju AOP-a: 827 do 829 u oba stupca podataka. Dopušteno je odstupanje od 1 kn zbog zaokruživanja</t>
  </si>
  <si>
    <t>AOP 441 mora biti jednak zbroju AOP-a: 830 do 832 u oba stupca podataka. Dopušteno je odstupanje od 1 kn zbog zaokruživanja</t>
  </si>
  <si>
    <t>AOP 442 mora biti jednak zbroju AOP-a: 833 do 835 u oba stupca podataka. Dopušteno je odstupanje od 1 kn zbog zaokruživanja</t>
  </si>
  <si>
    <t>AOP 443 mora biti jednak zbroju AOP-a: 836 do 838 u oba stupca podataka. Dopušteno je odstupanje od 1 kn zbog zaokruživanja</t>
  </si>
  <si>
    <t>AOP 842 je samo dio AOP-a 460 i mora biti manji ili jednak njemu u oba stupca podataka</t>
  </si>
  <si>
    <t>AOP 844 je samo dio AOP-a 477 i mora biti manji ili jednak njemu u oba stupca podataka</t>
  </si>
  <si>
    <t>AOP 843 je samo dio AOP-a 476 i mora biti manji ili jednak njemu u oba stupca podataka</t>
  </si>
  <si>
    <t>AOP 845 je samo dio AOP-a 478 i mora biti manji ili jednak njemu u oba stupca podataka</t>
  </si>
  <si>
    <t>AOP 846 je samo dio AOP-a 479 i mora biti manji ili jednak njemu u oba stupca podataka</t>
  </si>
  <si>
    <t>LUDBREG</t>
  </si>
  <si>
    <t>LUKAČ</t>
  </si>
  <si>
    <t>LUPOGLAV</t>
  </si>
  <si>
    <t>LJUBEŠĆICA</t>
  </si>
  <si>
    <t>MAČE</t>
  </si>
  <si>
    <t>MAKARSKA</t>
  </si>
  <si>
    <t>MALA SUBOTICA</t>
  </si>
  <si>
    <t>MALI BUKOVEC</t>
  </si>
  <si>
    <t>MALI LOŠINJ</t>
  </si>
  <si>
    <t>MALINSKA-DUBAŠNICA</t>
  </si>
  <si>
    <t>MARČANA</t>
  </si>
  <si>
    <t>MARIJA BISTRICA</t>
  </si>
  <si>
    <t>MARIJANCI</t>
  </si>
  <si>
    <t>MARINA</t>
  </si>
  <si>
    <t>MARTINSKA VES</t>
  </si>
  <si>
    <t>MARUŠEVEC</t>
  </si>
  <si>
    <t>MATULJI</t>
  </si>
  <si>
    <t>MEDULIN</t>
  </si>
  <si>
    <t>METKOVIĆ</t>
  </si>
  <si>
    <t>MIHOVLJAN</t>
  </si>
  <si>
    <t>MIKLEUŠ</t>
  </si>
  <si>
    <t>MILNA</t>
  </si>
  <si>
    <t>MLJET</t>
  </si>
  <si>
    <t>MOLVE</t>
  </si>
  <si>
    <t>PODRAVSKA MOSLAVINA</t>
  </si>
  <si>
    <t>MOŠĆENIČKA DRAGA</t>
  </si>
  <si>
    <t>Promjene u obujmu obveza (AOP 041 do 044)</t>
  </si>
  <si>
    <t>109</t>
  </si>
  <si>
    <t>IZVJEŠTAJ O RASHODIMA PREMA FUNKCIJSKOJ KLASIFIKACIJI</t>
  </si>
  <si>
    <t>0111</t>
  </si>
  <si>
    <t>Medicinski proizvodi, pribor i oprema (AOP 087 do 089)</t>
  </si>
  <si>
    <t>Službe za vanjske pacijente (AOP 091 do 094)</t>
  </si>
  <si>
    <t>Bolničke službe (AOP 096 do 099)</t>
  </si>
  <si>
    <t>Rekreacija, kultura i religija (AOP 104 do 109)</t>
  </si>
  <si>
    <t>za odabrano razdoblje i razinu obrazac se ne popunjava</t>
  </si>
  <si>
    <t>OIB:</t>
  </si>
  <si>
    <t>ANDRIJAŠEVCI</t>
  </si>
  <si>
    <t>ANTUNOVAC</t>
  </si>
  <si>
    <t>BABINA GREDA</t>
  </si>
  <si>
    <t>BAKAR</t>
  </si>
  <si>
    <t>BALE</t>
  </si>
  <si>
    <t>BARBAN</t>
  </si>
  <si>
    <t>BARILOVIĆI</t>
  </si>
  <si>
    <t>BAŠKA</t>
  </si>
  <si>
    <t>BAŠKA VODA</t>
  </si>
  <si>
    <t>BEBRINA</t>
  </si>
  <si>
    <t>BEDEKOVČINA</t>
  </si>
  <si>
    <t>BEDNJA</t>
  </si>
  <si>
    <t>BELI MANASTIR</t>
  </si>
  <si>
    <t>BELICA</t>
  </si>
  <si>
    <t>BELIŠĆE</t>
  </si>
  <si>
    <t>BENKOVAC</t>
  </si>
  <si>
    <t>Reguliranje djelatnosti subjekata koji pružaju zdravstvenu zaštitu, usluge u obrazovanju i kulturi i druge društvene usluge, osim obveznoga socijalnog osiguranja</t>
  </si>
  <si>
    <t>Izdavanje časopisa i periodičnih publikacija</t>
  </si>
  <si>
    <t>Ostala izdavačka djelatnost</t>
  </si>
  <si>
    <t>AGENCIJA ZA ZAŠTITU TRŽIŠNOG NATJECANJA</t>
  </si>
  <si>
    <t>MINISTARSTVO OBRANE</t>
  </si>
  <si>
    <t>Istraživanje i razvoj: Zaštita okoliša</t>
  </si>
  <si>
    <t>Poslovi i usluge zaštite okoliša koji nisu drugdje svrstani</t>
  </si>
  <si>
    <t>Razvoj stanovanja</t>
  </si>
  <si>
    <t>Razvoj zajednice</t>
  </si>
  <si>
    <t>Prihodi od kamata na dane zajmove drugim razinama vlasti</t>
  </si>
  <si>
    <t>Ostale upravne pristojbe i naknade</t>
  </si>
  <si>
    <t>Sufinanciranje cijene prijevoza</t>
  </si>
  <si>
    <t>Kapitalne pomoći trgovačkim društvima u javnom sektoru</t>
  </si>
  <si>
    <t>Kapitalne pomoći trgovačkim društvima izvan javnog sektora</t>
  </si>
  <si>
    <t>Kapitalne pomoći poljoprivrednicima</t>
  </si>
  <si>
    <t>Otpremnine</t>
  </si>
  <si>
    <t>Naknade za prijevoz na posao i s posla</t>
  </si>
  <si>
    <t>32371</t>
  </si>
  <si>
    <t>Autorski honorari</t>
  </si>
  <si>
    <t>32372</t>
  </si>
  <si>
    <t>Ugovori o djelu</t>
  </si>
  <si>
    <t>Kamate za izdane trezorske zapise u zemlji</t>
  </si>
  <si>
    <t>Porez i prirez na dohodak od nesamostalnog rada</t>
  </si>
  <si>
    <t>165</t>
  </si>
  <si>
    <t>166</t>
  </si>
  <si>
    <t>169</t>
  </si>
  <si>
    <t>Ispravak vrijednosti potraživanja</t>
  </si>
  <si>
    <t>17</t>
  </si>
  <si>
    <t>Potraživanja od prodaje nefinancijske imovine</t>
  </si>
  <si>
    <t>19</t>
  </si>
  <si>
    <t>192</t>
  </si>
  <si>
    <t>Nedospjela naplata prihoda</t>
  </si>
  <si>
    <t>2</t>
  </si>
  <si>
    <t>Proizvodnja motocikala</t>
  </si>
  <si>
    <t>Proizvodnja bicikala i invalidskih kolica</t>
  </si>
  <si>
    <t xml:space="preserve">Proizvodnja ostalih prijevoznih sredstava, d. n. </t>
  </si>
  <si>
    <t>Proizvodnja namještaja za poslovne i prodajne prostore</t>
  </si>
  <si>
    <t>Proizvodnja kuhinjskog namještaja</t>
  </si>
  <si>
    <t>Proizvodnja ostalog namještaja</t>
  </si>
  <si>
    <t>Proizvodnja nakita i srodnih proizvoda</t>
  </si>
  <si>
    <t>Proizvodnja imitacije nakita (bižuterije) i srodnih proizvoda</t>
  </si>
  <si>
    <t>Proizvodnja medicinskih i stomatoloških instrumenata i pribora</t>
  </si>
  <si>
    <t>Proizvodnja metla i četaka</t>
  </si>
  <si>
    <t xml:space="preserve">Ostala prerađivačka industrija, d. n. </t>
  </si>
  <si>
    <t>Popravak proizvoda od metala</t>
  </si>
  <si>
    <t>Popravak strojeva</t>
  </si>
  <si>
    <t>Popravak elektroničke i optičke opreme</t>
  </si>
  <si>
    <t>Popravak električne opreme</t>
  </si>
  <si>
    <t>AOP 200 mora biti jednak zbroju AOP-a: 706 do 709 u oba stupca podataka. Dopušteno je odstupanje od 1kn zbog zaokruživanja.</t>
  </si>
  <si>
    <t>AOP 201 mora biti jednak zbroju AOP-a: 710 do 712 u oba stupca podataka. Dopušteno je odstupanje od 1kn zbog zaokruživanja.</t>
  </si>
  <si>
    <t>AOP 202 mora biti jednak zbroju AOP-a: 713 do 718 u oba stupca podataka. Dopušteno je odstupanje od 1kn zbog zaokruživanja.</t>
  </si>
  <si>
    <t>Zbroj AOP-a 719 do 721 je samo dio AOP-a 205 i mora biti manji ili jednak njemu u oba stupca podataka</t>
  </si>
  <si>
    <t>AOP 206 mora biti jednak zbroju AOP-a: 722 do 728 u oba stupca podataka. Dopušteno je odstupanje od 1kn zbog zaokruživanja.</t>
  </si>
  <si>
    <t>AOP 729 je samo dio AOP-a 211 i mora biti manji ili jednak njemu u oba stupca podataka</t>
  </si>
  <si>
    <t>AOP 219 mora biti jednak zbroju AOP-a: 730+731 u oba stupca podataka. Dopušteno je odstupanje od 1kn zbog zaokruživanja.</t>
  </si>
  <si>
    <t>AOP 229 mora biti jednak zbroju AOP-a: 732 do 738 u oba stupca podataka. Dopušteno je odstupanje od 1kn zbog zaokruživanja.</t>
  </si>
  <si>
    <t>AOP 230 mora biti jednak zbroju AOP-a: 739 do 745 u oba stupca podataka. Dopušteno je odstupanje od 1kn zbog zaokruživanja.</t>
  </si>
  <si>
    <t>AOP 239 mora biti jednak zbroju AOP-a: 746 do 754 u oba stupca podataka. Dopušteno je odstupanje od 1kn zbog zaokruživanja.</t>
  </si>
  <si>
    <t>AOP 240 mora biti jednak zbroju AOP-a: 755 do 763 u oba stupca podataka. Dopušteno je odstupanje od 1kn zbog zaokruživanja.</t>
  </si>
  <si>
    <t>KONS_ISTI</t>
  </si>
  <si>
    <t>Trgovina na malo voćem i povrćem u specijaliziranim prodavaonicama</t>
  </si>
  <si>
    <t>Obrazac</t>
  </si>
  <si>
    <t>Dani zajmovi ostalim tuzemnim financijskim institucijama izvan javnog sektora – dugoročni</t>
  </si>
  <si>
    <t>Dani zajmovi tuzemnim trgovačkim društvima izvan javnog sektora – kratkoročni</t>
  </si>
  <si>
    <t>Dani zajmovi tuzemnim trgovačkim društvima izvan javnog sektora – dugoročni</t>
  </si>
  <si>
    <t>Dani zajmovi tuzemnim obrtnicima – kratkoročni</t>
  </si>
  <si>
    <t>Dani zajmovi tuzemnim obrtnicima – dugoročni</t>
  </si>
  <si>
    <t>Dani zajmovi državnom proračunu – kratkoročni</t>
  </si>
  <si>
    <t>Dani zajmovi državnom proračunu – dugoročni</t>
  </si>
  <si>
    <t>Dani zajmovi županijskim proračunima – kratkoročni</t>
  </si>
  <si>
    <t>Potraživanja za pomoći proračunu iz drugih proračuna</t>
  </si>
  <si>
    <t>1634</t>
  </si>
  <si>
    <t>Potraživanja za pomoći od izvanproračunskih korisnika</t>
  </si>
  <si>
    <t>1635</t>
  </si>
  <si>
    <t>Pomoći izravnanja za decentralizirane funkcije</t>
  </si>
  <si>
    <t>1636</t>
  </si>
  <si>
    <t>Ako je iznos na AOP-u 460 veći od nule, a iznos na AOP-u 842 (ostali vrijednosni papiri - dugoročni) je jednak nuli, provjerite AOP 842. Ako je njegov iznos stvarno toliki, zanemarite ovu kontrolu.</t>
  </si>
  <si>
    <t>Ako je iznos na AOP-u 476 veći od nule, a iznos na AOP-u 843 (primljeni zajmovi od međunarodnih organizacija - dugoročni) je jednak nuli, provjerite AOP 843. Ako je njegov iznos stvarno toliki, zanemarite ovu kontrolu.</t>
  </si>
  <si>
    <t>Ako je iznos na AOP-u 477 veći od nule, a iznos na AOP-u 844 (primljeni krediti i zajmovi od institucija i tijela EU - dugoročni) je jednak nuli, provjerite AOP 844 Ako je njegov iznos stvarno toliki, zanemarite ovu kontrolu.</t>
  </si>
  <si>
    <t>Ako je iznos na AOP-u 478 veći od nule, a iznos na AOP-u 845 (primljeni zajmovi od inozemnih vlada u EU - dugoročni) je jednak nuli, provjerite AOP 845. Ako je njegov iznos stvarno toliki, zanemarite ovu kontrolu.</t>
  </si>
  <si>
    <t>Ako je iznos na AOP-u 479 veći od nule, a iznos na AOP-u 846 (primljeni zajmovi od inozemnih vlada izvan EU - dugoročni) je jednak nuli, provjerite AOP 846. Ako je njegov iznos stvarno toliki, zanemarite ovu kontrolu.</t>
  </si>
  <si>
    <t>Ako je iznos na AOP-u 482 veći od nule, a iznos na AOP-u 850 (primljeni zajmovi od osiguravajućih društava u javnom sektoru - dugoročni) je jednak nuli, provjerite AOP 850. Ako je njegov iznos stvarno toliki, zanemarite ovu kontrolu.</t>
  </si>
  <si>
    <t>Ako je iznos na AOP-u 483 veći od nule, a iznos na AOP-ima 851 i 852 jednaki nuli, provjerite AOP-e 851 i 852. Ako je njihov iznos stvarno toliki, zanemarite ovu kontrolu.</t>
  </si>
  <si>
    <t>Ako je iznos na AOP-u 484 veći od nule, a iznos na AOP-u 853 (primljeni zajmovi od trgovačkih društava u javnom sektoru - dugoročni) je jednak nuli, provjerite AOP 853. Ako je njegov iznos stvarno toliki, zanemarite ovu kontrolu.</t>
  </si>
  <si>
    <t>Ako je iznos na AOP-u 487 veći od nule, a iznos na AOP-u 857 (primljeni zajmovi od tuzemnih osiguravajućih društava izvan javnog sektora - dugoročni) je jednak nuli, provjerite AOP 857. Ako je njegov iznos stvarno toliki, zanemarite ovu kontrolu.</t>
  </si>
  <si>
    <r>
      <t xml:space="preserve">Ako je iznos na AOP-u </t>
    </r>
    <r>
      <rPr>
        <b/>
        <sz val="8"/>
        <color indexed="12"/>
        <rFont val="Arial"/>
        <family val="2"/>
        <charset val="238"/>
      </rPr>
      <t>211</t>
    </r>
    <r>
      <rPr>
        <sz val="8"/>
        <rFont val="Arial"/>
        <charset val="238"/>
      </rPr>
      <t xml:space="preserve"> veći od nule, a iznos na AOP-u 729 (diskont na izdane vrijednosne papire) je jednak nuli, provjerite AOP 729. Ako je njegov iznos stvarno toliki, zanemarite ovu kontrolu.</t>
    </r>
  </si>
  <si>
    <t>Ispravljene kontrole 202 i 203 koje su provjeravale pogrešne AOP oznake u koloni tekuće godine. Ponovo je ispravljena kontrola 177, tj. isključen je AOP 246 iz liste onih koji ne mogu biti popunjeni. Popravljena je kontrola 168 koja se javljala kod razine 12 umjesto kod razine 13. Kontrole na razinu 12 nisu radile ako je bila upisana razina 11 i kad je izvještaj imao oznaku da vrijedi i kao konsolidirani.Ispravljena je kontrola 205 koja je greškom uspoređivala AOP-e 210 i 729, a treba 211 i 729.</t>
  </si>
  <si>
    <t>Potraživanja za pomoći proračunskim korisnicima iz proračuna koji im nije nadležan</t>
  </si>
  <si>
    <t>1638</t>
  </si>
  <si>
    <t>Usluge tekućeg i investicijskog održavanja</t>
  </si>
  <si>
    <t>Usluge promidžbe i informiranja</t>
  </si>
  <si>
    <t>Komunalne usluge</t>
  </si>
  <si>
    <t>Zakupnine i najamnine</t>
  </si>
  <si>
    <t>Zdravstvene i veterinarske usluge</t>
  </si>
  <si>
    <t>Intelektualne i osobne usluge</t>
  </si>
  <si>
    <t>Oglašavanje preko medija</t>
  </si>
  <si>
    <t>Istraživanje tržišta i ispitivanje javnoga mnijenja</t>
  </si>
  <si>
    <t>Specijalizirane dizajnerske djelatnosti</t>
  </si>
  <si>
    <t>Prevoditeljske djelatnosti i usluge tumača</t>
  </si>
  <si>
    <t>Ostale stručne, znanstvene i tehničke djelatnosti, d. n.</t>
  </si>
  <si>
    <t>Povrat danih zajmova tuzemnim obrtnicima po protestiranim jamstvima</t>
  </si>
  <si>
    <t>81723</t>
  </si>
  <si>
    <t>Povrat danih zajmova županijskim proračunima po protestiranim jamstvima</t>
  </si>
  <si>
    <t>Povrat danih zajmova gradskim proračunima po protestiranim jamstvima</t>
  </si>
  <si>
    <t>Povrat danih zajmova općinskim proračunima po protestiranim jamstvima</t>
  </si>
  <si>
    <t>Povrat danih zajmova HZMO-u, HZZ-u i HZZO-u po protestiranim jamstvima</t>
  </si>
  <si>
    <t>Ostale pristojbe i naknade</t>
  </si>
  <si>
    <t>Prihodi vodnog gospodarstva</t>
  </si>
  <si>
    <t>Naknade od financijske imovine</t>
  </si>
  <si>
    <t>Komunalni doprinosi</t>
  </si>
  <si>
    <t>Komunalne naknade</t>
  </si>
  <si>
    <t>Naknade za priključak</t>
  </si>
  <si>
    <t>Prihodi od prodaje proizvoda i robe</t>
  </si>
  <si>
    <t>Prihodi od pruženih usluga</t>
  </si>
  <si>
    <t>Kazne za carinske prekršaje</t>
  </si>
  <si>
    <t>Prihodi od kamata na dane zajmove izvanproračunskim korisnicima županijskih, gradskih i općinskih proračuna</t>
  </si>
  <si>
    <t>Radoboj</t>
  </si>
  <si>
    <t>Bebrina</t>
  </si>
  <si>
    <t>Knin</t>
  </si>
  <si>
    <t>Rakovec</t>
  </si>
  <si>
    <t>Bedekovčina</t>
  </si>
  <si>
    <t>Kolan</t>
  </si>
  <si>
    <t>Rakovica</t>
  </si>
  <si>
    <t>Bedenica</t>
  </si>
  <si>
    <t>Komiža</t>
  </si>
  <si>
    <t>Rasinja</t>
  </si>
  <si>
    <t>Bednja</t>
  </si>
  <si>
    <t>Konavle</t>
  </si>
  <si>
    <t>Raša</t>
  </si>
  <si>
    <t>Beli Manastir</t>
  </si>
  <si>
    <t>Končanica</t>
  </si>
  <si>
    <t>Ravna Gora</t>
  </si>
  <si>
    <t>Belica</t>
  </si>
  <si>
    <t>Konjščina</t>
  </si>
  <si>
    <t>Ražanac</t>
  </si>
  <si>
    <t>Belišće</t>
  </si>
  <si>
    <t>&lt;–––– Povratak na vrh lista</t>
  </si>
  <si>
    <r>
      <t>Navigacija</t>
    </r>
    <r>
      <rPr>
        <sz val="8"/>
        <rFont val="Arial"/>
        <family val="2"/>
        <charset val="238"/>
      </rPr>
      <t xml:space="preserve"> kroz Excel datoteku riješena je na način da se sa svakog obrasca možete se vratiti na Referentnu stranicu, ili direktno na kontrole vezane za taj obrazac (klikom na </t>
    </r>
    <r>
      <rPr>
        <sz val="8"/>
        <color indexed="12"/>
        <rFont val="Arial"/>
        <family val="2"/>
        <charset val="238"/>
      </rPr>
      <t>žuti tekst na plavoj</t>
    </r>
    <r>
      <rPr>
        <sz val="8"/>
        <rFont val="Arial"/>
        <family val="2"/>
        <charset val="238"/>
      </rPr>
      <t xml:space="preserve"> podlozi na vrhu ekrana), a sa referentne stranice možete se prebaciti na šifarnike, upute i kontrole. Sa referentne stranice na svaki od obrazaca prebacujete se klikom na ime obrasca na popisu obrazaca. Sa kontrola obrasca moguće je vratiti se na Referentnu stranicu (na vrhu ekrana) ili na svaki pojedini obrazac - klikom na ime obrasca u naslovima dijela kontrola koje se odnose na taj obrazac. Kako bi što bolje označili koja polja služe za navigaciju, ona su obojana tamnomodrozelenom bojom s žutim slovima. Mjesto za radni list Novosti je predviđeno, a ugradit ćemo ga neku novu verziju Excel datoteke kada to bude potrebno. Zbog toga je navigacija na List novosti bijela (Neaktivna).</t>
    </r>
  </si>
  <si>
    <t>Zbroj AOP-a: 847 do 849 je samo dio AOP-a 481 i mora biti manji ili jednak njemu u oba stupca podataka</t>
  </si>
  <si>
    <t>AOP 850 je samo dio AOP-a 482 i mora biti manji ili jednak njemu u oba stupca podataka</t>
  </si>
  <si>
    <t>Zbroj AOP-a: 854 do 856 je samo dio AOP-a 486 i mora biti manji ili jednak njemu u oba stupca podataka</t>
  </si>
  <si>
    <t>AOP 857 je samo dio AOP-a 487 i mora biti manji ili jednak njemu u oba stupca podataka</t>
  </si>
  <si>
    <t>Vrijednost AOP oznake 269 mora biti manja ili jednaka vrijednosti AOP-a 095. Ako je AOP 269 veći kontrola javlja pogrešku.</t>
  </si>
  <si>
    <t>Vrijednost AOP oznake 270 mora biti manja ili jednaka vrijednosti AOP-a 096. Ako je AOP 270 veći kontrola javlja pogrešku.</t>
  </si>
  <si>
    <t>Vrijednost AOP oznake 271 mora biti manja ili jednaka vrijednosti AOP-a 097. Ako je AOP 271 veći kontrola javlja pogrešku.</t>
  </si>
  <si>
    <t>Vrijednost AOP oznake 272 mora biti manja ili jednaka vrijednosti AOP-a 098. Ako je AOP 272 veći kontrola javlja pogrešku.</t>
  </si>
  <si>
    <t>Otplata glavnice primljenih zajmova od ostalih inozemnih financijskih institucija</t>
  </si>
  <si>
    <t>Građevinski objekti (AOP 009 do 012 - 013)</t>
  </si>
  <si>
    <t>Trgovina na malo audio i videoopremom u specijaliziranim prodavaonicama</t>
  </si>
  <si>
    <t>0251</t>
  </si>
  <si>
    <t>0252</t>
  </si>
  <si>
    <t>02925</t>
  </si>
  <si>
    <t>Dani zajmovi međunarodnim organizacijama</t>
  </si>
  <si>
    <t>Dani zajmovi neprofitnim organizacijama, građanima i kućanstvima u tuzemstvu</t>
  </si>
  <si>
    <t>Dani zajmovi neprofitnim organizacijama, građanima i kućanstvima u inozemstvu</t>
  </si>
  <si>
    <t>2.0.4.</t>
  </si>
  <si>
    <t>Pogrebne i srodne djelatnosti</t>
  </si>
  <si>
    <t>Subvencije trgovačkim društvima u javnom sektoru</t>
  </si>
  <si>
    <t>Tekuće pomoći inozemnim vladama</t>
  </si>
  <si>
    <t>Kapitalne pomoći inozemnim vladama</t>
  </si>
  <si>
    <t>Uredska oprema i namještaj</t>
  </si>
  <si>
    <t xml:space="preserve">Komunikacijska oprema </t>
  </si>
  <si>
    <t>Oprema za održavanje i zaštitu</t>
  </si>
  <si>
    <t>Medicinska i laboratorijska oprema</t>
  </si>
  <si>
    <t xml:space="preserve">Instrumenti, uređaji i strojevi </t>
  </si>
  <si>
    <t>Sportska i glazbena oprema</t>
  </si>
  <si>
    <t>Uređaji, strojevi i oprema za ostale namjene</t>
  </si>
  <si>
    <t>Prijevozna sredstva u cestovnom prometu</t>
  </si>
  <si>
    <t>Prijevozna sredstva u željezničkom prometu</t>
  </si>
  <si>
    <t>DARDA</t>
  </si>
  <si>
    <t>DARUVAR</t>
  </si>
  <si>
    <t>DAVOR</t>
  </si>
  <si>
    <t>DELNICE</t>
  </si>
  <si>
    <t>DESINIĆ</t>
  </si>
  <si>
    <t>DEŽANOVAC</t>
  </si>
  <si>
    <t>DICMO</t>
  </si>
  <si>
    <t>DOBRINJ</t>
  </si>
  <si>
    <t>DOMAŠINEC</t>
  </si>
  <si>
    <t>BRELA</t>
  </si>
  <si>
    <t>DONJA DUBRAVA</t>
  </si>
  <si>
    <t>DONJA STUBICA</t>
  </si>
  <si>
    <t>DONJA VOĆA</t>
  </si>
  <si>
    <t>DONJI ANDRIJEVCI</t>
  </si>
  <si>
    <r>
      <t xml:space="preserve">U polja </t>
    </r>
    <r>
      <rPr>
        <b/>
        <sz val="8"/>
        <rFont val="Arial"/>
        <family val="2"/>
        <charset val="238"/>
      </rPr>
      <t xml:space="preserve">Datum od </t>
    </r>
    <r>
      <rPr>
        <sz val="8"/>
        <rFont val="Arial"/>
        <family val="2"/>
        <charset val="238"/>
      </rPr>
      <t xml:space="preserve">i </t>
    </r>
    <r>
      <rPr>
        <b/>
        <sz val="8"/>
        <rFont val="Arial"/>
        <family val="2"/>
        <charset val="238"/>
      </rPr>
      <t xml:space="preserve">Datum do </t>
    </r>
    <r>
      <rPr>
        <sz val="8"/>
        <rFont val="Arial"/>
        <family val="2"/>
        <charset val="238"/>
      </rPr>
      <t>upisuju se stvarni datumi unutar razdoblja izvještavanja u kojem je obveznik bio aktivan (tj. poslovao). Obveznik koji je počeo s radom tokom godine, upisuje datum stvarnog početka rada, a obveznik koji je prestaje s radom ili postaje druga vrsta obveznika upisuju stvarni datum prestanka rada, što znači da se u tim slučajevima ne upisuju 1.1. u Datum od, niti 31.12 u Datum do polje. Isti upisani datumi se prenose i na naslovnicu Referentne stranice. Za razliku od upisanih datuma, datumi na pojedinačnom obrascu se određuju prema odabranoj AOP oznaci razdoblja, tj. bez obzira koliko je obveznik stvarno poslovao unutar razdoblja obrade. Primjerice, za odabrano razdoblje 2015-12 na bilanci će se pojaviti datumi razdoblja za koje se izvještava (tj. 1.1. do 31. 12. 2015.), dok će se na obrascu obveze pojaviti datumi 1.10 do 31. 12. 2015.  jer je to stvarno razdoblje izvještavanja za taj obrazac. Prema kontrolama obveznosti, razini i odabranoj AOP oznaci razdoblja, u zaglavlju nekih obrasca će biti ispisan tekst - "za odabrano razdoblje i razinu obrazac se ne popunjava" (primjerice, Bil se popunjava samo kada je obrada za cijelu godinu (razdoblje 20XX-12) dok se PR-RAS popunjava samo za kvartale, a mjesečne obveze predaju se za sve mjesece.</t>
    </r>
  </si>
  <si>
    <t>Komunikacijska oprema</t>
  </si>
  <si>
    <t xml:space="preserve">Višegodišnji nasadi </t>
  </si>
  <si>
    <t>Trgovina na veliko računalima, perifernom opremom i softverom</t>
  </si>
  <si>
    <t>Primljeni krediti od inozemnih kreditnih institucija - dugoročni</t>
  </si>
  <si>
    <t>Primljeni zajmovi od inozemnih osiguravajućih društava - dugoročni</t>
  </si>
  <si>
    <t>Primljeni zajmovi od ostalih inozemnih financijskih institucija - dugoročni</t>
  </si>
  <si>
    <t>Zdravstvo (AOP 086+090+095+100+101+102)</t>
  </si>
  <si>
    <t>Obrazovanje (AOP 111+114+117+118+121 do 124)</t>
  </si>
  <si>
    <t>Predškolsko i osnovno obrazovanje (AOP 112+113)</t>
  </si>
  <si>
    <t>Srednjoškolsko obrazovanje (AOP 115+116)</t>
  </si>
  <si>
    <t>Visoka naobrazba (AOP 119+120)</t>
  </si>
  <si>
    <t>Tiskanje novina</t>
  </si>
  <si>
    <t>Proizvodnja proizvoda koksnih peći</t>
  </si>
  <si>
    <t>Odmarališta i slični objekti za kraći odmor</t>
  </si>
  <si>
    <t>Kampovi i prostori za kampiranje</t>
  </si>
  <si>
    <t>Tekuće pomoći proračunskim korisnicima iz proračuna koji im nije nadležan</t>
  </si>
  <si>
    <t>6362</t>
  </si>
  <si>
    <t>Kapitalne pomoći proračunskim korisnicima iz proračuna koji im nije nadležan</t>
  </si>
  <si>
    <t>638</t>
  </si>
  <si>
    <t>6381</t>
  </si>
  <si>
    <t>6382</t>
  </si>
  <si>
    <t>6425</t>
  </si>
  <si>
    <t>Prihodi od prodaje kratkotrajne nefinancijske imovine</t>
  </si>
  <si>
    <t>AOP 967 je samo dio AOP-a 623 i mora biti manji ili jednak njemu u oba stupca podataka</t>
  </si>
  <si>
    <t>PETROVSKO</t>
  </si>
  <si>
    <t>PIĆAN</t>
  </si>
  <si>
    <t>PISAROVINA</t>
  </si>
  <si>
    <t>PITOMAČA</t>
  </si>
  <si>
    <t>PLAŠKI</t>
  </si>
  <si>
    <t>PLETERNICA</t>
  </si>
  <si>
    <t>PLOČE</t>
  </si>
  <si>
    <t>PODBABLJE</t>
  </si>
  <si>
    <t>PODCRKAVLJE</t>
  </si>
  <si>
    <t>PODGORA</t>
  </si>
  <si>
    <t>PODGORAČ</t>
  </si>
  <si>
    <t>PODSTRANA</t>
  </si>
  <si>
    <t>PODTUREN</t>
  </si>
  <si>
    <t>POJEZERJE</t>
  </si>
  <si>
    <t>POLAČA</t>
  </si>
  <si>
    <t>POLIČNIK</t>
  </si>
  <si>
    <t>POPOVAC</t>
  </si>
  <si>
    <t>POPOVAČA</t>
  </si>
  <si>
    <t>POREČ</t>
  </si>
  <si>
    <t>POSEDARJE</t>
  </si>
  <si>
    <t>POSTIRA</t>
  </si>
  <si>
    <t>POŽEGA</t>
  </si>
  <si>
    <t>PREGRADA</t>
  </si>
  <si>
    <t>PREKO</t>
  </si>
  <si>
    <t>PRELOG</t>
  </si>
  <si>
    <t>PRESEKA</t>
  </si>
  <si>
    <t>PRIMOŠTEN</t>
  </si>
  <si>
    <t>PUČIŠĆA</t>
  </si>
  <si>
    <t>PULA</t>
  </si>
  <si>
    <t>PUNAT</t>
  </si>
  <si>
    <t>PUNITOVCI</t>
  </si>
  <si>
    <t>PUŠĆA</t>
  </si>
  <si>
    <t>RAB</t>
  </si>
  <si>
    <t>RADOBOJ</t>
  </si>
  <si>
    <t>RAKOVICA</t>
  </si>
  <si>
    <t>RASINJA</t>
  </si>
  <si>
    <t>RAŠA</t>
  </si>
  <si>
    <t>RAVNA GORA</t>
  </si>
  <si>
    <t>RAŽANAC</t>
  </si>
  <si>
    <t>REŠETARI</t>
  </si>
  <si>
    <t>RIJEKA</t>
  </si>
  <si>
    <t>ROVINJ</t>
  </si>
  <si>
    <t>ROVIŠĆE</t>
  </si>
  <si>
    <t>RUGVICA</t>
  </si>
  <si>
    <t>RUŽIĆ</t>
  </si>
  <si>
    <t>Vojna oprema</t>
  </si>
  <si>
    <t>Otplata glavnice primljenih kredita od tuzemnih kreditnih institucija izvan javnog sektora – kratkoročnih</t>
  </si>
  <si>
    <t>Proizvodnja pripremljene hrane za kućne ljubimce</t>
  </si>
  <si>
    <t>IZVJEŠTAJ O PROMJENAMA U VRIJEDNOSTI
I OBUJMU IMOVINE I OBVEZA</t>
  </si>
  <si>
    <t>Proizvodnja motora i turbina, osim motora za zrakoplove i motorna vozila</t>
  </si>
  <si>
    <t>Proizvodnja hidrauličnih pogonskih uređaja</t>
  </si>
  <si>
    <t>Proizvodnja ostalih crpki i kompresora</t>
  </si>
  <si>
    <t>Međusobne obveze proračunskih korisnika</t>
  </si>
  <si>
    <t>NAZIV</t>
  </si>
  <si>
    <t>POSTA</t>
  </si>
  <si>
    <t>MJESTO</t>
  </si>
  <si>
    <t>ADRESA</t>
  </si>
  <si>
    <t>DJELAT</t>
  </si>
  <si>
    <t>OPCINA</t>
  </si>
  <si>
    <t>ZUPANIJA</t>
  </si>
  <si>
    <t>DATUMOD</t>
  </si>
  <si>
    <t>DATUMDO</t>
  </si>
  <si>
    <t>RAZDOBLJE</t>
  </si>
  <si>
    <t xml:space="preserve">Trgovina na malo obućom i proizvodima od kože </t>
  </si>
  <si>
    <t xml:space="preserve">Ljekarne </t>
  </si>
  <si>
    <t>Trgovina na malo medicinskim pripravcima i ortopedskim pomagalima u specijaliziranim prodavaonicama</t>
  </si>
  <si>
    <t>Trgovina na malo kozmetičkim i toaletnim proizvodima u specijaliziranim prodavaonicama</t>
  </si>
  <si>
    <t>Trgovina na malo cvijećem, sadnicama, sjemenjem, gnojivom, kućnim ljubimcima i hranom za kućne ljubimce u specijaliziranim prodavaonicama</t>
  </si>
  <si>
    <t>Trgovina na malo satovima i nakitom u specijaliziranim prodavaonicama</t>
  </si>
  <si>
    <t>Ostala trgovina na malo novom robom u specijaliziranim prodavaonicama</t>
  </si>
  <si>
    <t>Izdaci za otplatu glavnice za izdane trezorske zapise u zemlji</t>
  </si>
  <si>
    <t>2.5.0.</t>
  </si>
  <si>
    <t>Kamate za primljene zajmove od ostalih izvanproračunskih korisnika državnog proračuna</t>
  </si>
  <si>
    <t>Kamate za primljene zajmove od izvanproračunskih korisnika županijskih, gradskih i općinskih proračuna</t>
  </si>
  <si>
    <t>Diskont na izdane vrijednosne papire</t>
  </si>
  <si>
    <t>Tekuće pomoći državnom proračunu</t>
  </si>
  <si>
    <t>4.2.2.</t>
  </si>
  <si>
    <t>Djelatnosti posredovanja u poslovanju vrijednosnim papirima i robnim ugovorima</t>
  </si>
  <si>
    <t>Ostale pomoćne djelatnosti kod financijskih usluga, osim osiguranja i mirovinskih fondova</t>
  </si>
  <si>
    <t>Procjena rizika i štete</t>
  </si>
  <si>
    <t xml:space="preserve">Djelatnosti agenata i posrednika osiguranja </t>
  </si>
  <si>
    <t>Ostale pomoćne djelatnosti u osiguranju i mirovinskim fondovima</t>
  </si>
  <si>
    <t>Djelatnosti upravljanja fondovima</t>
  </si>
  <si>
    <t>Kupnja i prodaja vlastitih nekretnina</t>
  </si>
  <si>
    <t>Iznajmljivanje i upravljanje vlastitim nekretninama ili nekretninama uzetim u zakup (leasing)</t>
  </si>
  <si>
    <t>Agencije za poslovanje nekretninama</t>
  </si>
  <si>
    <t>Upravljanje nekretninama uz naplatu ili na osnovi ugovora</t>
  </si>
  <si>
    <t>Pravne djelatnosti</t>
  </si>
  <si>
    <t>Računovodstvene, knjigovodstvene i revizijske djelatnosti; porezno savjetovanje</t>
  </si>
  <si>
    <t>Tekuće pomoći proračunskim korisnicima iz proračuna JLP(R)S koji im nije nadležan</t>
  </si>
  <si>
    <t>Kapitalne pomoći iz državnog proračuna proračunskim korisnicima proračuna JLP(R)S</t>
  </si>
  <si>
    <t>Usluge zaštite uz pomoć sigurnosnih sustava</t>
  </si>
  <si>
    <t>Istražne djelatnosti</t>
  </si>
  <si>
    <t>Upravljanje zgradama</t>
  </si>
  <si>
    <t>Osnovno čišćenje zgrada</t>
  </si>
  <si>
    <t>Ostale djelatnosti čišćenja zgrada i objekata</t>
  </si>
  <si>
    <t>Službe javnog zdravstva</t>
  </si>
  <si>
    <t>075</t>
  </si>
  <si>
    <t>AOP 274 mora biti jednak zbroju AOP-a: 790 do 794 u oba stupca podataka. Dopušteno je odstupanje od 1kn zbog zaokruživanja.</t>
  </si>
  <si>
    <t>AOP 275 mora biti jednak zbroju AOP-a: 795+796 u oba stupca podataka. Dopušteno je odstupanje od 1kn zbog zaokruživanja.</t>
  </si>
  <si>
    <t>AOP 276 mora biti jednak zbroju AOP-a: 797+798 u oba stupca podataka. Dopušteno je odstupanje od 1kn zbog zaokruživanja.</t>
  </si>
  <si>
    <t>Zbroj AOP-a: 799+800 je samo dio AOP-a 418 i mora biti manji ili jednak njemu u oba stupca podataka</t>
  </si>
  <si>
    <t>Primljeni krediti i zajmovi od institucija i tijela EU - dugoročni</t>
  </si>
  <si>
    <t>Ispravak vlastitih izvora iz proračuna za obveze</t>
  </si>
  <si>
    <t>9122</t>
  </si>
  <si>
    <t>168</t>
  </si>
  <si>
    <t>Mljet</t>
  </si>
  <si>
    <t>Šestanovac</t>
  </si>
  <si>
    <t>Draganić</t>
  </si>
  <si>
    <t>Molve</t>
  </si>
  <si>
    <t>Šibenik</t>
  </si>
  <si>
    <t>Draž</t>
  </si>
  <si>
    <t>Mošćenička Draga</t>
  </si>
  <si>
    <t>Škabrnje</t>
  </si>
  <si>
    <t>Drenovci</t>
  </si>
  <si>
    <t>Motovun</t>
  </si>
  <si>
    <t>Šodolovci</t>
  </si>
  <si>
    <t>Drenje</t>
  </si>
  <si>
    <t>Mrkopalj</t>
  </si>
  <si>
    <t>Šolta</t>
  </si>
  <si>
    <t>Drniš</t>
  </si>
  <si>
    <t>Muć</t>
  </si>
  <si>
    <t>Špišić Bukovica</t>
  </si>
  <si>
    <t>Drnje</t>
  </si>
  <si>
    <t>Mursko Središće</t>
  </si>
  <si>
    <t>Štefanje</t>
  </si>
  <si>
    <t>Dubrava</t>
  </si>
  <si>
    <t>Murter</t>
  </si>
  <si>
    <t>Ispravak ostalih vlastitih izvora za obveze</t>
  </si>
  <si>
    <t>922</t>
  </si>
  <si>
    <t>Višak/manjak prihoda (ne upisuje se podatak)</t>
  </si>
  <si>
    <t>9221</t>
  </si>
  <si>
    <t>Višak prihoda poslovanja</t>
  </si>
  <si>
    <t>GRAD ZAGREB (ZAGREBAČKA ŽUPANIJA)</t>
  </si>
  <si>
    <t>ZAGREBAČKA</t>
  </si>
  <si>
    <t>KRAPINSKO-ZAGORSKA</t>
  </si>
  <si>
    <t>SISAČKO-MOSLAVAČKA</t>
  </si>
  <si>
    <t>KARLOVAČKA</t>
  </si>
  <si>
    <t>Tekuće donacije u novcu</t>
  </si>
  <si>
    <t>Otplata glavnice primljenih zajmova od inozemnih vlada u EU – dugoročnih</t>
  </si>
  <si>
    <t>Proizvodnja ostalih organskih osnovnih kemikalija</t>
  </si>
  <si>
    <t>Proizvodnja gnojiva i dušičnih spojeva</t>
  </si>
  <si>
    <t>Proizvodnja plastike u primarnim oblicima</t>
  </si>
  <si>
    <t>Višegodišnji nasadi i osnovno stado (AOP 037+038-039)</t>
  </si>
  <si>
    <t>Nematerijalna proizvedena imovina (AOP 041 do 044 - 045)</t>
  </si>
  <si>
    <t>Trgovina na veliko žitaricama, sirovim duhanom, sjemenjem i stočnom hranom</t>
  </si>
  <si>
    <t>Trgovina na veliko sirovim i štavljenim kožama</t>
  </si>
  <si>
    <t>Trgovina na veliko voćem i povrćem</t>
  </si>
  <si>
    <t>Trgovina na veliko mesom i mesnim proizvodima</t>
  </si>
  <si>
    <t>Trgovina na veliko mlijekom, mliječnim proizvodima, jajima, jestivim uljima i mastima</t>
  </si>
  <si>
    <t>Trgovina na veliko pićima</t>
  </si>
  <si>
    <t>Trgovina na veliko duhanskim proizvodima</t>
  </si>
  <si>
    <t>Trgovina na veliko šećerom, čokoladom i bombonima</t>
  </si>
  <si>
    <t>Trgovina na veliko kavom, čajem, kakaom i začinima</t>
  </si>
  <si>
    <t>Obrazac RAS-funkcijski
VP 154</t>
  </si>
  <si>
    <t>Trgovina na veliko kemijskim proizvodima</t>
  </si>
  <si>
    <t>Prihodi od kamata po vrijednosnim papirima</t>
  </si>
  <si>
    <t>Ako je iznos na AOP-u 605 veći od nule, a iznos na AOP-u 952 (otplata glavnice primljenih zajmova od inozemnih trgovačkih društava - dugoročnih) je jednak nuli, provjerite AOP 952. Ako je njegov iznos stvarno toliki, zanemarite ovu kontrolu.</t>
  </si>
  <si>
    <t>Ako je iznos na AOP-u 623 veći od nule, a iznos na AOP-u 967 (izdaci za otplatu glavnice za izdane ostale vrijednosne papire u zemlji - dugoročne) je jednak nuli, provjerite AOP 967. Ako je njegov iznos stvarno toliki, zanemarite ovu kontrolu.</t>
  </si>
  <si>
    <t>NISTA</t>
  </si>
  <si>
    <t>Kontrola na broj zaposlenih. Broj zaposlenih ni na jednoj od AOP oznaka 642 do 645 ne može biti iznad 100.000. Takav obrazac je u grešci. Osim toga, samo nekolicina obveznika mogu imati broj zaposlenih u tijelima veći od 10.000, a broj zaposlenih kod korisnika veći od 35.000. Oni su isključeni iz ove kontrole. Ostali obveznici su u grešci ako imaju na bilo kojoj poziciji broj zaposleni veći od ovoga. Osim ovoga, ova kontrola će javiti upozorenje ako je broj zaposlenih kod nekih od obveznika veći od 1.000. Upozorenje možete zanemariti ako je broj zaposlenih ispravno upisan.</t>
  </si>
  <si>
    <t>Zbroj AOP-a: 851+852 je samo dio AOP-a 483 i mora biti manji ili jednak njemu u oba stupca podataka</t>
  </si>
  <si>
    <t>AOP 853 je samo dio AOP-a 484 i mora biti manji ili jednak njemu u oba stupca podataka</t>
  </si>
  <si>
    <t>AOP oznake 233 i 237 ne mogu biti popunjene istovremeno ni u jednom stupcu obrasca</t>
  </si>
  <si>
    <r>
      <t xml:space="preserve">AOP oznake </t>
    </r>
    <r>
      <rPr>
        <sz val="8"/>
        <rFont val="Arial"/>
        <family val="2"/>
        <charset val="238"/>
      </rPr>
      <t xml:space="preserve">234 i 238 </t>
    </r>
    <r>
      <rPr>
        <sz val="8"/>
        <rFont val="Arial"/>
        <family val="2"/>
        <charset val="238"/>
      </rPr>
      <t>ne mogu biti popunjene istovremeno ni u jednom stupcu obrasca</t>
    </r>
  </si>
  <si>
    <t>Ostali kopneni prijevoz putnika, d. n.</t>
  </si>
  <si>
    <t>Proizvodnja osvježavajućih napitaka; proizvodnja mineralne i drugih flaširanih voda</t>
  </si>
  <si>
    <t>Proizvodnja duhanskih proizvoda</t>
  </si>
  <si>
    <t>Priprema i predenje tekstilnih vlakana</t>
  </si>
  <si>
    <t>Tkanje tekstila</t>
  </si>
  <si>
    <t>Proizvodnja gotovih tekstilnih proizvoda, osim odjeće</t>
  </si>
  <si>
    <t xml:space="preserve">Proizvodnja tepiha i sagova </t>
  </si>
  <si>
    <t>Proizvodnja užadi, konopaca, upletenoga konca i mreža</t>
  </si>
  <si>
    <t>Obveznice - tuzemne</t>
  </si>
  <si>
    <t>Aktivnosti socijalne zaštite koje nisu drugdje svrstane</t>
  </si>
  <si>
    <t>112</t>
  </si>
  <si>
    <t xml:space="preserve">Izdvojena novčana sredstva </t>
  </si>
  <si>
    <t>113</t>
  </si>
  <si>
    <t>Novac u blagajni</t>
  </si>
  <si>
    <t>114</t>
  </si>
  <si>
    <t>Vrijednosnice u blagajni</t>
  </si>
  <si>
    <t>12</t>
  </si>
  <si>
    <t>121</t>
  </si>
  <si>
    <t>122</t>
  </si>
  <si>
    <t>Jamčevni polozi</t>
  </si>
  <si>
    <t>123</t>
  </si>
  <si>
    <t>Potraživanja od zaposlenih</t>
  </si>
  <si>
    <t>124</t>
  </si>
  <si>
    <t>Potraživanja za više plaćene poreze i doprinose</t>
  </si>
  <si>
    <t>129</t>
  </si>
  <si>
    <t>Ostala potraživanja</t>
  </si>
  <si>
    <t>13</t>
  </si>
  <si>
    <t>1321</t>
  </si>
  <si>
    <t>ZLATAR</t>
  </si>
  <si>
    <t>ZLATAR-BISTRICA</t>
  </si>
  <si>
    <t>ZMIJAVCI</t>
  </si>
  <si>
    <t>ŽAKANJE</t>
  </si>
  <si>
    <t>5.0.6.</t>
  </si>
  <si>
    <t>506</t>
  </si>
  <si>
    <r>
      <t xml:space="preserve">Oznaka razdoblja, razine, šifre općine i djelatnosti možete upisati rukom ili izabrati s padajućeg izbornika na tom unosnom polju. Izbjegavajte unos ovih podataka metodama Copy/Paste iz nekih drugih Excel datoteka (Kopiraj/Zalijepi) kako ne biste prenijeli i neke formate iz te druge datoteke, a time spomenutu šifru učinili neprepoznatljivom za programsko učitavanje. Polja predviđena za unos u zaglavlju Referentne stranice </t>
    </r>
    <r>
      <rPr>
        <b/>
        <sz val="8"/>
        <rFont val="Arial"/>
        <family val="2"/>
        <charset val="238"/>
      </rPr>
      <t>označena su sivim rasterom</t>
    </r>
    <r>
      <rPr>
        <sz val="8"/>
        <rFont val="Arial"/>
        <family val="2"/>
        <charset val="238"/>
      </rPr>
      <t xml:space="preserve">. Razdoblje se unosi na način GGGG-MM gdje je GGGG godina, a MM mjesec u kojem završava razdoblje izvještavanja. Kako biste bili sigurni da nećete imati problema oko popunjavanja obrazaca, </t>
    </r>
    <r>
      <rPr>
        <b/>
        <sz val="8"/>
        <rFont val="Arial"/>
        <family val="2"/>
        <charset val="238"/>
      </rPr>
      <t xml:space="preserve">preporučeno je </t>
    </r>
    <r>
      <rPr>
        <sz val="8"/>
        <rFont val="Arial"/>
        <family val="2"/>
        <charset val="238"/>
      </rPr>
      <t xml:space="preserve">da regionalne postavke na računalu budu namještene za Hrvatsku, format datuma: DD.MM.GGGG (DD.MM.YYYY), a kod brojevnih vrijednosti točka za odvajanje tisućica, zarez kao decimalno mjesto. </t>
    </r>
  </si>
  <si>
    <t>AOP 689 je samo dio AOP-a 163 i mora biti manji ili jednak njemu u oba stupca podataka</t>
  </si>
  <si>
    <t>Zbroj AOP-a 684 do 686 je samo dio AOP-a 116 i mora biti manji ili jednak njemu u oba stupca podataka.</t>
  </si>
  <si>
    <t>Zbroj AOP-a 687 i 688 je samo dio AOP-a 155 i mora biti manji ili jednak njemu u oba stupca podataka</t>
  </si>
  <si>
    <t>Zbroj AOP-a 692 do 694 je samo dio AOP-a 181 i mora biti manji ili jednaki njemu u oba stupca podataka</t>
  </si>
  <si>
    <t>AOP 695 je samo dio AOP-a 183 i mora biti manji ili jednak njemu u oba stupca podataka</t>
  </si>
  <si>
    <t>AOP 696 je samo dio AOP-a 186 i mora biti manji ili jednak njemu u oba stupca podataka</t>
  </si>
  <si>
    <t>AOP 697 je samo dio AOP-a 187 i mora biti manji ili jednak njemu u oba stupca podataka</t>
  </si>
  <si>
    <t>Kontrole između dva različita obrasca</t>
  </si>
  <si>
    <t>Zbroj AOP-a: 648+649 je samo dio AOP-a 028 i mora biti manji ili jednak njemu u oba stupca podataka</t>
  </si>
  <si>
    <t>Primljeni zajmovi od trgovačkih društava i obrtnika izvan javnog sektora (AOP 493 do 496)</t>
  </si>
  <si>
    <t>Primljeni zajmovi od drugih razina vlasti (AOP 498 do 504)</t>
  </si>
  <si>
    <t>Primici od prodaje vrijednosnih papira iz portfelja (AOP 506+509+512+515)</t>
  </si>
  <si>
    <t>Primici za komercijalne i blagajničke zapise (AOP 507+508)</t>
  </si>
  <si>
    <t>Primici za obveznice (AOP 510+511)</t>
  </si>
  <si>
    <t>Primici za opcije i druge financijske derivate (AOP 513+514)</t>
  </si>
  <si>
    <t>Primci za ostale vrijednosne papire (AOP 516+517)</t>
  </si>
  <si>
    <t>VIŠAK PRIHODA OD NEFINANCIJSKE IMOVINE (AOP 289-341)</t>
  </si>
  <si>
    <t>Tekuće pomoći izvanproračunskim korisnicima državnog proračuna temeljem prijenosa EU sredstava</t>
  </si>
  <si>
    <t>36819</t>
  </si>
  <si>
    <t>Tekuće pomoći izvanproračunskim korisnicima županijskih, gradskih i općinskih proračuna temeljem prijenosa EU sredstava</t>
  </si>
  <si>
    <t>36821</t>
  </si>
  <si>
    <t>36822</t>
  </si>
  <si>
    <t>Kapitalne pomoći proračunskim korisnicima županijskih proračuna temeljem prijenosa EU sredstava</t>
  </si>
  <si>
    <t>36823</t>
  </si>
  <si>
    <t>Kapitalne pomoći proračunskim korisnicima gradskih proračuna temeljem prijenosa EU sredstava</t>
  </si>
  <si>
    <t>36824</t>
  </si>
  <si>
    <t>Kapitalne pomoći proračunskim korisnicima općinskih proračuna temeljem prijenosa EU sredstava</t>
  </si>
  <si>
    <t>36825</t>
  </si>
  <si>
    <t>Kapitalne pomoći županijskim proračunima temeljem prijenosa EU sredstava</t>
  </si>
  <si>
    <t>36826</t>
  </si>
  <si>
    <t>Kapitalne pomoći gradskim proračunima temeljem prijenosa EU sredstava</t>
  </si>
  <si>
    <t>36827</t>
  </si>
  <si>
    <t>Obveze za zajmove od izvanproračunskih korisnika županijskih, gradskih i općinskih proračuna</t>
  </si>
  <si>
    <t>2613</t>
  </si>
  <si>
    <t>Obveze za zajmove od međunarodnih organizacija</t>
  </si>
  <si>
    <t>2614</t>
  </si>
  <si>
    <t>Obveze za kredite i zajmove od institucija i tijela EU</t>
  </si>
  <si>
    <t>Obveze za zajmove od inozemnih vlada u EU</t>
  </si>
  <si>
    <t>Obveze za zajmove od inozemnih vlada izvan EU</t>
  </si>
  <si>
    <t>Obveze za kredite od inozemnih kreditnih institucija</t>
  </si>
  <si>
    <t>Obveze za zajmove od inozemnih osiguravajućih društava</t>
  </si>
  <si>
    <t>Obveze za zajmove od ostalih inozemnih financijskih institucija</t>
  </si>
  <si>
    <t>Obveze za zajmove od inozemnih trgovačkih društava</t>
  </si>
  <si>
    <t>Obveze za zajmove od inozemnih obrtnika</t>
  </si>
  <si>
    <t>Kapitalne pomoći ostalim financijskim institucijama izvan javnog sektora</t>
  </si>
  <si>
    <t>Kapitalne pomoći obrtnicima</t>
  </si>
  <si>
    <t>BR</t>
  </si>
  <si>
    <t>TOCAN</t>
  </si>
  <si>
    <t>Potraživanja za pomoći iz državnog proračuna temeljem prijenosa EU sredstava</t>
  </si>
  <si>
    <t>Rashodi budućih razdoblja i nedospjela naplata prihoda (AOP 159 do 161)</t>
  </si>
  <si>
    <r>
      <rPr>
        <sz val="9"/>
        <color indexed="8"/>
        <rFont val="Arial"/>
        <family val="2"/>
        <charset val="238"/>
      </rPr>
      <t>Unaprijed plaćeni rashodi budućih razdoblja</t>
    </r>
  </si>
  <si>
    <t>193</t>
  </si>
  <si>
    <t>Kontinuirani rashodi budućih razdoblja</t>
  </si>
  <si>
    <t>RKP 1087 dodan na listu izuzetaka za nepopunjavanje AOP oznake 474 do 478. Dorađen je opis kontrole 3, da dodatno pojasni oznaku "DA" za konsolidaciju jer korisnici proračuna razine 11 vrlo često pokušavaju upisati "DA" iako nisu ni obveznici predaje konsolidiranih izvještaja. Skriveni su redovi i stupci koji služe kao popis mogućih šifri, a koji su zbunjivali neke obveznike. Skriveni su stupci i redovi u obrascu verzije 5.0.5. koji se ne bi trebali vidjeti, a sadrže šifarnike potrebne za rad Kontrola, ne umanjuju funkcionalnost Excel-a, ali zbunjuju korisnike.</t>
  </si>
  <si>
    <r>
      <t xml:space="preserve">Obveznici razine </t>
    </r>
    <r>
      <rPr>
        <b/>
        <sz val="8"/>
        <rFont val="Arial"/>
        <charset val="238"/>
      </rPr>
      <t>11 ne mogu imati popunjenu AOP oznaku</t>
    </r>
    <r>
      <rPr>
        <sz val="8"/>
        <rFont val="Arial"/>
        <charset val="238"/>
      </rPr>
      <t xml:space="preserve"> 249 osim obveznika s RKP-om: </t>
    </r>
    <r>
      <rPr>
        <b/>
        <sz val="8"/>
        <rFont val="Arial"/>
        <family val="2"/>
        <charset val="238"/>
      </rPr>
      <t>47107</t>
    </r>
    <r>
      <rPr>
        <sz val="8"/>
        <rFont val="Arial"/>
        <charset val="238"/>
      </rPr>
      <t>. Ako ova kontrola javlja pogrešku znači da je za obrazac razine 11 unesen iznos na AOP poziciju 249.</t>
    </r>
  </si>
  <si>
    <r>
      <t xml:space="preserve">Obveznici razine </t>
    </r>
    <r>
      <rPr>
        <b/>
        <sz val="8"/>
        <rFont val="Arial"/>
        <charset val="238"/>
      </rPr>
      <t>11 ne mogu imati popunjenu AOP oznaku</t>
    </r>
    <r>
      <rPr>
        <sz val="8"/>
        <rFont val="Arial"/>
        <charset val="238"/>
      </rPr>
      <t xml:space="preserve"> 579 osim obveznika s RKP-om: </t>
    </r>
    <r>
      <rPr>
        <b/>
        <sz val="8"/>
        <rFont val="Arial"/>
        <family val="2"/>
        <charset val="238"/>
      </rPr>
      <t>46237</t>
    </r>
    <r>
      <rPr>
        <sz val="8"/>
        <rFont val="Arial"/>
        <charset val="238"/>
      </rPr>
      <t>. Ako ova kontrola javlja pogrešku znači da je za obrazac razine 11 unesen iznos na AOP poziciju 579.</t>
    </r>
  </si>
  <si>
    <r>
      <t xml:space="preserve">Obveznici razine </t>
    </r>
    <r>
      <rPr>
        <b/>
        <sz val="8"/>
        <rFont val="Arial"/>
        <charset val="238"/>
      </rPr>
      <t>11 ne mogu imati popunjenu AOP oznaku</t>
    </r>
    <r>
      <rPr>
        <sz val="8"/>
        <rFont val="Arial"/>
        <charset val="238"/>
      </rPr>
      <t xml:space="preserve"> 584 i 585 osim obveznika s RKP-om: </t>
    </r>
    <r>
      <rPr>
        <b/>
        <sz val="8"/>
        <rFont val="Arial"/>
        <family val="2"/>
        <charset val="238"/>
      </rPr>
      <t>174</t>
    </r>
    <r>
      <rPr>
        <sz val="8"/>
        <rFont val="Arial"/>
        <charset val="238"/>
      </rPr>
      <t>. Ako ova kontrola javlja pogrešku znači da je za obrazac razine 11 unesen iznos na jednu od ovih AOP pozicija.</t>
    </r>
  </si>
  <si>
    <r>
      <t xml:space="preserve">Obveznici razine </t>
    </r>
    <r>
      <rPr>
        <b/>
        <sz val="8"/>
        <rFont val="Arial"/>
        <charset val="238"/>
      </rPr>
      <t>11 ne mogu imati popunjenu AOP oznaku</t>
    </r>
    <r>
      <rPr>
        <sz val="8"/>
        <rFont val="Arial"/>
        <charset val="238"/>
      </rPr>
      <t xml:space="preserve"> 495 i 605 osim obveznika s RKP-om  </t>
    </r>
    <r>
      <rPr>
        <b/>
        <sz val="8"/>
        <rFont val="Arial"/>
        <family val="2"/>
        <charset val="238"/>
      </rPr>
      <t>721</t>
    </r>
    <r>
      <rPr>
        <sz val="8"/>
        <rFont val="Arial"/>
        <charset val="238"/>
      </rPr>
      <t xml:space="preserve">. Ako je na bilo kojoj od ovih AOP oznaka upisan iznos, a obrazac je razine 11, kontrola javlja grešku i obrazac je neispravan. </t>
    </r>
  </si>
  <si>
    <t>Uklanjanje građevina</t>
  </si>
  <si>
    <t>Pripremni radovi na gradilištu</t>
  </si>
  <si>
    <t>Pokusno bušenje i sondiranje terena za gradnju</t>
  </si>
  <si>
    <t>Proizvodnja sladoleda</t>
  </si>
  <si>
    <t>Upravljačke djelatnosti</t>
  </si>
  <si>
    <t>Popravljena kontrola broj 36 u PR-RAS-u koja je provjeravala pogrešne AOP pozicije. 
Popravljena kontrola koja je javljala pogrešku ako je bio popunjen polugodišnji obrazac NT za razine 22 i 23.</t>
  </si>
  <si>
    <t>Popravak i održavanje zrakoplova i svemirskih letjelica</t>
  </si>
  <si>
    <t>Popravak i održavanje ostalih prijevoznih sredstava</t>
  </si>
  <si>
    <t>Popravak ostale opreme</t>
  </si>
  <si>
    <t>Instaliranje industrijskih strojeva i opreme</t>
  </si>
  <si>
    <t>Distribucija električne energije</t>
  </si>
  <si>
    <t>Trgovina električnom energijom</t>
  </si>
  <si>
    <t>Distribucija plinovitih goriva distribucijskom mrežom</t>
  </si>
  <si>
    <t>Trgovina plinom distribucijskom mrežom</t>
  </si>
  <si>
    <t>Zbroj AOP-a: 948+949 je samo dio AOP-a 601 i mora biti manji ili jednak njemu u oba stupca podataka</t>
  </si>
  <si>
    <t>AOP 950 je samo dio AOP-a 603 i mora biti manji ili jednak njemu u oba stupca podataka</t>
  </si>
  <si>
    <t>AOP 951 je samo dio AOP-a 604 i mora biti manji ili jednak njemu u oba stupca podataka</t>
  </si>
  <si>
    <t>Novac u banci i blagajni</t>
  </si>
  <si>
    <t>Vrijednosni papiri</t>
  </si>
  <si>
    <t>Dionice i udjeli u glavnici</t>
  </si>
  <si>
    <t>Potraživanja za prihode poslovanja</t>
  </si>
  <si>
    <t>91512</t>
  </si>
  <si>
    <t>MINISTARSTVO UNUTARNJIH POSLOVA</t>
  </si>
  <si>
    <t>MINISTARSTVO KULTURE</t>
  </si>
  <si>
    <t>Kamate za izdane mjenice u domaćoj valuti</t>
  </si>
  <si>
    <t>Kamate za izdane mjenice u stranoj valuti</t>
  </si>
  <si>
    <t>Kamate za izdane obveznice u zemlji</t>
  </si>
  <si>
    <t>Kamate za izdane obveznice u inozemstvu</t>
  </si>
  <si>
    <t>Kamate za ostale vrijednosne papire u zemlji</t>
  </si>
  <si>
    <t>Kamate za ostale vrijednosne papire u inozemstvu</t>
  </si>
  <si>
    <t>Kamate za primljene zajmove od drugih razina vlasti</t>
  </si>
  <si>
    <t>Prihodi od pozitivnih tečajnih razlika i razlika zbog primjene valutne klauzule</t>
  </si>
  <si>
    <t>Prihodi iz dobiti trgovačkih društava, kreditnih i ostalih financijskih institucija po posebnim propisima</t>
  </si>
  <si>
    <t>Naknada za korištenje nefinancijske imovine</t>
  </si>
  <si>
    <r>
      <t>Osnovni podaci</t>
    </r>
    <r>
      <rPr>
        <sz val="8"/>
        <rFont val="Arial"/>
        <family val="2"/>
        <charset val="238"/>
      </rPr>
      <t xml:space="preserve"> o obvezniku unose se u radni list "RefStr" (Referentna stranica). Podaci u zaglavlju upisani u Referentnu stranicu prenose se automatizmom na sve ostale radne listove i obrasce. Time je osigurano da svi podaci iz zaglavlja, u svim obrascima budu identični. Svi podaci u zaglavlju čiji opis je označen</t>
    </r>
    <r>
      <rPr>
        <b/>
        <sz val="8"/>
        <color indexed="56"/>
        <rFont val="Arial"/>
        <family val="2"/>
        <charset val="238"/>
      </rPr>
      <t xml:space="preserve"> tamnomodrom</t>
    </r>
    <r>
      <rPr>
        <sz val="8"/>
        <rFont val="Arial"/>
        <family val="2"/>
        <charset val="238"/>
      </rPr>
      <t xml:space="preserve"> bojom obavezni su za unos. Preporuča se da popunite sva polja, jer nisu obavezni kontakt podaci o korisniku, a koji bi mogli zatrebati da Vas možemo obavijestiti o naknadno utvrđenim pogreškama ili novostima.</t>
    </r>
  </si>
  <si>
    <t>Manjak prihoda poslovanja - preneseni</t>
  </si>
  <si>
    <t>96</t>
  </si>
  <si>
    <t>Obračunati prihodi poslovanja - nenaplaćeni</t>
  </si>
  <si>
    <t>Rudna bogatstva</t>
  </si>
  <si>
    <t>Prihodi od prodaje ostale prirodne materijalne imovine</t>
  </si>
  <si>
    <t>Patenti</t>
  </si>
  <si>
    <t>Koncesije</t>
  </si>
  <si>
    <t>Licence</t>
  </si>
  <si>
    <t>Zemljište</t>
  </si>
  <si>
    <t>Ostvareno u prethodnoj godini</t>
  </si>
  <si>
    <t>Ostvareno u tekućoj godini</t>
  </si>
  <si>
    <t>MUZEJ GRADA PAZINA</t>
  </si>
  <si>
    <t>TRG ISTARSKOG RAZVODA 1</t>
  </si>
  <si>
    <t>VLASTA PERNIĆ</t>
  </si>
  <si>
    <t>052624298</t>
  </si>
  <si>
    <t>052624067</t>
  </si>
  <si>
    <t>racunovodstvo@puckouciliste-pazin.hr</t>
  </si>
  <si>
    <t>muzej-pazin@pu.t-com.hr</t>
  </si>
  <si>
    <t>MAJA ZIDARIĆ PILAT</t>
  </si>
  <si>
    <t>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</si>
</sst>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numFmt numFmtId="165" formatCode="#,##0.0"/>
    <numFmt numFmtId="166" formatCode="00000"/>
    <numFmt numFmtId="167" formatCode="00000000"/>
    <numFmt numFmtId="168" formatCode="0000"/>
    <numFmt numFmtId="169" formatCode="00000000000"/>
  </numFmts>
  <fonts count="82" x14ac:knownFonts="1">
    <font>
      <sz val="10"/>
      <name val="Arial"/>
      <charset val="238"/>
    </font>
    <font>
      <sz val="10"/>
      <color indexed="8"/>
      <name val="MS Sans Serif"/>
      <family val="2"/>
      <charset val="238"/>
    </font>
    <font>
      <b/>
      <sz val="10"/>
      <color indexed="10"/>
      <name val="Arial"/>
      <family val="2"/>
      <charset val="238"/>
    </font>
    <font>
      <b/>
      <sz val="10"/>
      <name val="Arial"/>
      <family val="2"/>
      <charset val="238"/>
    </font>
    <font>
      <sz val="10"/>
      <name val="Arial"/>
      <family val="2"/>
      <charset val="238"/>
    </font>
    <font>
      <b/>
      <sz val="14"/>
      <name val="Arial"/>
      <family val="2"/>
      <charset val="238"/>
    </font>
    <font>
      <sz val="8"/>
      <color indexed="81"/>
      <name val="Tahoma"/>
      <family val="2"/>
      <charset val="238"/>
    </font>
    <font>
      <b/>
      <sz val="8"/>
      <color indexed="81"/>
      <name val="Tahoma"/>
      <family val="2"/>
      <charset val="238"/>
    </font>
    <font>
      <b/>
      <sz val="10"/>
      <color indexed="12"/>
      <name val="Arial"/>
      <family val="2"/>
      <charset val="238"/>
    </font>
    <font>
      <u/>
      <sz val="10"/>
      <color indexed="12"/>
      <name val="Arial"/>
      <family val="2"/>
      <charset val="238"/>
    </font>
    <font>
      <sz val="8"/>
      <name val="Arial"/>
      <family val="2"/>
      <charset val="238"/>
    </font>
    <font>
      <sz val="10"/>
      <color indexed="8"/>
      <name val="Arial"/>
      <family val="2"/>
      <charset val="238"/>
    </font>
    <font>
      <b/>
      <sz val="12"/>
      <name val="Arial"/>
      <family val="2"/>
      <charset val="238"/>
    </font>
    <font>
      <sz val="12"/>
      <name val="Arial"/>
      <family val="2"/>
      <charset val="238"/>
    </font>
    <font>
      <b/>
      <sz val="10"/>
      <color indexed="9"/>
      <name val="Arial"/>
      <family val="2"/>
      <charset val="238"/>
    </font>
    <font>
      <sz val="10"/>
      <color indexed="9"/>
      <name val="Arial"/>
      <family val="2"/>
      <charset val="238"/>
    </font>
    <font>
      <sz val="9"/>
      <name val="Arial"/>
      <family val="2"/>
      <charset val="238"/>
    </font>
    <font>
      <b/>
      <sz val="8"/>
      <name val="Arial"/>
      <family val="2"/>
      <charset val="238"/>
    </font>
    <font>
      <b/>
      <sz val="9"/>
      <name val="Arial"/>
      <family val="2"/>
      <charset val="238"/>
    </font>
    <font>
      <b/>
      <sz val="14"/>
      <color indexed="56"/>
      <name val="Arial"/>
      <family val="2"/>
      <charset val="238"/>
    </font>
    <font>
      <b/>
      <sz val="12"/>
      <color indexed="9"/>
      <name val="Arial"/>
      <family val="2"/>
      <charset val="238"/>
    </font>
    <font>
      <b/>
      <sz val="14"/>
      <color indexed="9"/>
      <name val="Arial"/>
      <family val="2"/>
      <charset val="238"/>
    </font>
    <font>
      <b/>
      <sz val="19"/>
      <color indexed="56"/>
      <name val="Arial"/>
      <family val="2"/>
      <charset val="238"/>
    </font>
    <font>
      <b/>
      <sz val="16"/>
      <color indexed="56"/>
      <name val="Arial"/>
      <family val="2"/>
      <charset val="238"/>
    </font>
    <font>
      <sz val="10"/>
      <color indexed="56"/>
      <name val="Arial"/>
      <family val="2"/>
      <charset val="238"/>
    </font>
    <font>
      <b/>
      <sz val="12"/>
      <color indexed="56"/>
      <name val="Arial"/>
      <family val="2"/>
      <charset val="238"/>
    </font>
    <font>
      <b/>
      <sz val="8"/>
      <color indexed="56"/>
      <name val="Arial"/>
      <family val="2"/>
      <charset val="238"/>
    </font>
    <font>
      <sz val="9"/>
      <color indexed="8"/>
      <name val="Arial"/>
      <family val="2"/>
      <charset val="238"/>
    </font>
    <font>
      <b/>
      <sz val="8"/>
      <color indexed="55"/>
      <name val="Arial"/>
      <family val="2"/>
      <charset val="238"/>
    </font>
    <font>
      <b/>
      <sz val="11"/>
      <color indexed="9"/>
      <name val="Arial"/>
      <family val="2"/>
      <charset val="238"/>
    </font>
    <font>
      <sz val="11"/>
      <color indexed="9"/>
      <name val="Arial"/>
      <family val="2"/>
      <charset val="238"/>
    </font>
    <font>
      <b/>
      <sz val="8"/>
      <color indexed="8"/>
      <name val="Arial"/>
      <family val="2"/>
      <charset val="238"/>
    </font>
    <font>
      <b/>
      <sz val="8"/>
      <color indexed="9"/>
      <name val="Arial"/>
      <family val="2"/>
      <charset val="238"/>
    </font>
    <font>
      <b/>
      <sz val="20"/>
      <color indexed="56"/>
      <name val="Arial"/>
      <family val="2"/>
      <charset val="238"/>
    </font>
    <font>
      <b/>
      <sz val="10"/>
      <color indexed="16"/>
      <name val="Arial"/>
      <family val="2"/>
      <charset val="238"/>
    </font>
    <font>
      <b/>
      <sz val="8"/>
      <color indexed="22"/>
      <name val="Arial"/>
      <family val="2"/>
      <charset val="238"/>
    </font>
    <font>
      <b/>
      <sz val="8"/>
      <color indexed="18"/>
      <name val="Arial"/>
      <family val="2"/>
      <charset val="238"/>
    </font>
    <font>
      <sz val="10"/>
      <color indexed="18"/>
      <name val="Arial"/>
      <family val="2"/>
      <charset val="238"/>
    </font>
    <font>
      <b/>
      <sz val="10"/>
      <color indexed="13"/>
      <name val="Arial"/>
      <family val="2"/>
      <charset val="238"/>
    </font>
    <font>
      <b/>
      <sz val="10"/>
      <color indexed="56"/>
      <name val="Arial"/>
      <family val="2"/>
      <charset val="238"/>
    </font>
    <font>
      <b/>
      <sz val="10"/>
      <color indexed="23"/>
      <name val="Arial CE"/>
      <family val="2"/>
      <charset val="238"/>
    </font>
    <font>
      <b/>
      <sz val="10"/>
      <color indexed="23"/>
      <name val="Arial"/>
      <family val="2"/>
      <charset val="238"/>
    </font>
    <font>
      <b/>
      <sz val="8"/>
      <color indexed="12"/>
      <name val="Arial"/>
      <family val="2"/>
      <charset val="238"/>
    </font>
    <font>
      <b/>
      <sz val="8"/>
      <color indexed="9"/>
      <name val="Arial CE"/>
      <family val="2"/>
      <charset val="238"/>
    </font>
    <font>
      <sz val="8"/>
      <color indexed="9"/>
      <name val="Arial"/>
      <family val="2"/>
      <charset val="238"/>
    </font>
    <font>
      <sz val="7"/>
      <name val="Arial"/>
      <family val="2"/>
      <charset val="238"/>
    </font>
    <font>
      <sz val="12"/>
      <color indexed="56"/>
      <name val="Arial"/>
      <family val="2"/>
      <charset val="238"/>
    </font>
    <font>
      <sz val="10"/>
      <name val="Arial CE"/>
      <family val="2"/>
      <charset val="238"/>
    </font>
    <font>
      <b/>
      <sz val="10"/>
      <color indexed="12"/>
      <name val="Arial"/>
      <family val="2"/>
      <charset val="238"/>
    </font>
    <font>
      <b/>
      <sz val="10"/>
      <color indexed="13"/>
      <name val="Arial"/>
      <family val="2"/>
      <charset val="238"/>
    </font>
    <font>
      <sz val="8"/>
      <name val="Arial"/>
      <family val="2"/>
      <charset val="238"/>
    </font>
    <font>
      <b/>
      <sz val="8"/>
      <color indexed="10"/>
      <name val="Arial"/>
      <family val="2"/>
      <charset val="238"/>
    </font>
    <font>
      <sz val="8"/>
      <color indexed="12"/>
      <name val="Arial"/>
      <family val="2"/>
      <charset val="238"/>
    </font>
    <font>
      <sz val="10"/>
      <color indexed="10"/>
      <name val="Arial"/>
      <family val="2"/>
      <charset val="238"/>
    </font>
    <font>
      <b/>
      <sz val="9"/>
      <name val="Arial CE"/>
      <charset val="238"/>
    </font>
    <font>
      <sz val="9"/>
      <name val="Arial CE"/>
      <charset val="238"/>
    </font>
    <font>
      <b/>
      <sz val="9"/>
      <name val="Arial CE"/>
      <family val="2"/>
      <charset val="238"/>
    </font>
    <font>
      <b/>
      <sz val="8"/>
      <name val="Arial CE"/>
      <charset val="238"/>
    </font>
    <font>
      <sz val="7"/>
      <name val="Arial CE"/>
      <charset val="238"/>
    </font>
    <font>
      <sz val="10"/>
      <color indexed="12"/>
      <name val="Arial"/>
      <family val="2"/>
      <charset val="238"/>
    </font>
    <font>
      <strike/>
      <sz val="9"/>
      <name val="Arial"/>
      <family val="2"/>
      <charset val="238"/>
    </font>
    <font>
      <b/>
      <sz val="10"/>
      <color indexed="18"/>
      <name val="Arial"/>
      <family val="2"/>
      <charset val="238"/>
    </font>
    <font>
      <sz val="8"/>
      <name val="Arial"/>
      <charset val="238"/>
    </font>
    <font>
      <b/>
      <sz val="8"/>
      <name val="Arial"/>
      <charset val="238"/>
    </font>
    <font>
      <sz val="10"/>
      <color indexed="58"/>
      <name val="Arial"/>
      <family val="2"/>
      <charset val="238"/>
    </font>
    <font>
      <sz val="8"/>
      <color indexed="81"/>
      <name val="Tahoma"/>
      <charset val="238"/>
    </font>
    <font>
      <b/>
      <sz val="8"/>
      <color indexed="81"/>
      <name val="Tahoma"/>
      <charset val="238"/>
    </font>
    <font>
      <b/>
      <sz val="11"/>
      <color indexed="18"/>
      <name val="Arial"/>
      <family val="2"/>
      <charset val="238"/>
    </font>
    <font>
      <b/>
      <sz val="8"/>
      <color indexed="9"/>
      <name val="Arial"/>
      <charset val="238"/>
    </font>
    <font>
      <b/>
      <sz val="9"/>
      <color indexed="12"/>
      <name val="Arial"/>
      <family val="2"/>
      <charset val="238"/>
    </font>
    <font>
      <b/>
      <sz val="8"/>
      <color indexed="23"/>
      <name val="Arial"/>
      <family val="2"/>
      <charset val="238"/>
    </font>
    <font>
      <b/>
      <sz val="8"/>
      <color indexed="18"/>
      <name val="Arial CE"/>
      <family val="2"/>
      <charset val="238"/>
    </font>
    <font>
      <b/>
      <sz val="8"/>
      <color indexed="16"/>
      <name val="Arial"/>
      <family val="2"/>
      <charset val="238"/>
    </font>
    <font>
      <sz val="10"/>
      <color indexed="16"/>
      <name val="Arial"/>
      <family val="2"/>
      <charset val="238"/>
    </font>
    <font>
      <sz val="8"/>
      <color indexed="9"/>
      <name val="Arial"/>
      <charset val="238"/>
    </font>
    <font>
      <b/>
      <sz val="8"/>
      <color indexed="13"/>
      <name val="Arial"/>
      <charset val="238"/>
    </font>
    <font>
      <b/>
      <sz val="8"/>
      <color indexed="10"/>
      <name val="Arial"/>
      <charset val="238"/>
    </font>
    <font>
      <sz val="8"/>
      <color indexed="10"/>
      <name val="Arial"/>
      <charset val="238"/>
    </font>
    <font>
      <b/>
      <sz val="8"/>
      <color indexed="23"/>
      <name val="Arial"/>
      <charset val="238"/>
    </font>
    <font>
      <b/>
      <sz val="8"/>
      <color indexed="17"/>
      <name val="Arial"/>
      <charset val="238"/>
    </font>
    <font>
      <sz val="8"/>
      <color indexed="12"/>
      <name val="Arial"/>
      <charset val="238"/>
    </font>
    <font>
      <b/>
      <sz val="9"/>
      <color indexed="9"/>
      <name val="Arial"/>
      <family val="2"/>
      <charset val="238"/>
    </font>
  </fonts>
  <fills count="17">
    <fill>
      <patternFill patternType="none"/>
    </fill>
    <fill>
      <patternFill patternType="gray125"/>
    </fill>
    <fill>
      <patternFill patternType="lightGray">
        <fgColor indexed="22"/>
      </patternFill>
    </fill>
    <fill>
      <patternFill patternType="solid">
        <fgColor indexed="56"/>
        <bgColor indexed="64"/>
      </patternFill>
    </fill>
    <fill>
      <patternFill patternType="solid">
        <fgColor indexed="22"/>
        <bgColor indexed="31"/>
      </patternFill>
    </fill>
    <fill>
      <patternFill patternType="solid">
        <fgColor indexed="27"/>
        <bgColor indexed="64"/>
      </patternFill>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43"/>
        <bgColor indexed="64"/>
      </patternFill>
    </fill>
    <fill>
      <patternFill patternType="solid">
        <fgColor indexed="55"/>
        <bgColor indexed="23"/>
      </patternFill>
    </fill>
    <fill>
      <patternFill patternType="solid">
        <fgColor indexed="55"/>
        <bgColor indexed="64"/>
      </patternFill>
    </fill>
    <fill>
      <patternFill patternType="solid">
        <fgColor indexed="26"/>
        <bgColor indexed="8"/>
      </patternFill>
    </fill>
    <fill>
      <patternFill patternType="solid">
        <fgColor indexed="56"/>
        <bgColor indexed="8"/>
      </patternFill>
    </fill>
    <fill>
      <patternFill patternType="solid">
        <fgColor indexed="13"/>
        <bgColor indexed="64"/>
      </patternFill>
    </fill>
    <fill>
      <patternFill patternType="solid">
        <fgColor indexed="23"/>
        <bgColor indexed="64"/>
      </patternFill>
    </fill>
  </fills>
  <borders count="12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style="thin">
        <color indexed="64"/>
      </bottom>
      <diagonal/>
    </border>
    <border>
      <left/>
      <right/>
      <top/>
      <bottom style="thin">
        <color indexed="8"/>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style="thin">
        <color indexed="64"/>
      </right>
      <top/>
      <bottom/>
      <diagonal/>
    </border>
    <border>
      <left style="medium">
        <color indexed="10"/>
      </left>
      <right style="medium">
        <color indexed="10"/>
      </right>
      <top/>
      <bottom style="medium">
        <color indexed="10"/>
      </bottom>
      <diagonal/>
    </border>
    <border>
      <left style="thin">
        <color indexed="18"/>
      </left>
      <right style="thin">
        <color indexed="64"/>
      </right>
      <top style="thin">
        <color indexed="64"/>
      </top>
      <bottom style="thin">
        <color indexed="22"/>
      </bottom>
      <diagonal/>
    </border>
    <border>
      <left style="thin">
        <color indexed="18"/>
      </left>
      <right style="thin">
        <color indexed="64"/>
      </right>
      <top style="thin">
        <color indexed="22"/>
      </top>
      <bottom style="thin">
        <color indexed="22"/>
      </bottom>
      <diagonal/>
    </border>
    <border>
      <left style="thin">
        <color indexed="18"/>
      </left>
      <right style="thin">
        <color indexed="64"/>
      </right>
      <top style="thin">
        <color indexed="22"/>
      </top>
      <bottom style="thin">
        <color indexed="64"/>
      </bottom>
      <diagonal/>
    </border>
    <border>
      <left style="thin">
        <color indexed="18"/>
      </left>
      <right style="thin">
        <color indexed="18"/>
      </right>
      <top style="thin">
        <color indexed="22"/>
      </top>
      <bottom style="thin">
        <color indexed="22"/>
      </bottom>
      <diagonal/>
    </border>
    <border>
      <left style="thin">
        <color indexed="18"/>
      </left>
      <right style="thin">
        <color indexed="18"/>
      </right>
      <top style="thin">
        <color indexed="22"/>
      </top>
      <bottom style="thin">
        <color indexed="64"/>
      </bottom>
      <diagonal/>
    </border>
    <border>
      <left style="thin">
        <color indexed="18"/>
      </left>
      <right style="thin">
        <color indexed="18"/>
      </right>
      <top style="thin">
        <color indexed="64"/>
      </top>
      <bottom style="thin">
        <color indexed="22"/>
      </bottom>
      <diagonal/>
    </border>
    <border>
      <left style="thin">
        <color indexed="64"/>
      </left>
      <right style="thin">
        <color indexed="18"/>
      </right>
      <top style="thin">
        <color indexed="64"/>
      </top>
      <bottom style="thin">
        <color indexed="64"/>
      </bottom>
      <diagonal/>
    </border>
    <border>
      <left style="thin">
        <color indexed="18"/>
      </left>
      <right style="thin">
        <color indexed="18"/>
      </right>
      <top style="thin">
        <color indexed="64"/>
      </top>
      <bottom style="thin">
        <color indexed="64"/>
      </bottom>
      <diagonal/>
    </border>
    <border>
      <left style="thin">
        <color indexed="18"/>
      </left>
      <right style="thin">
        <color indexed="64"/>
      </right>
      <top style="thin">
        <color indexed="64"/>
      </top>
      <bottom style="thin">
        <color indexed="64"/>
      </bottom>
      <diagonal/>
    </border>
    <border>
      <left style="thin">
        <color indexed="18"/>
      </left>
      <right style="thin">
        <color indexed="18"/>
      </right>
      <top style="thin">
        <color indexed="64"/>
      </top>
      <bottom style="hair">
        <color indexed="64"/>
      </bottom>
      <diagonal/>
    </border>
    <border>
      <left style="thin">
        <color indexed="18"/>
      </left>
      <right style="thin">
        <color indexed="64"/>
      </right>
      <top style="thin">
        <color indexed="64"/>
      </top>
      <bottom style="hair">
        <color indexed="64"/>
      </bottom>
      <diagonal/>
    </border>
    <border>
      <left style="thin">
        <color indexed="18"/>
      </left>
      <right style="thin">
        <color indexed="18"/>
      </right>
      <top style="hair">
        <color indexed="64"/>
      </top>
      <bottom style="hair">
        <color indexed="64"/>
      </bottom>
      <diagonal/>
    </border>
    <border>
      <left style="thin">
        <color indexed="18"/>
      </left>
      <right style="thin">
        <color indexed="64"/>
      </right>
      <top style="hair">
        <color indexed="64"/>
      </top>
      <bottom style="hair">
        <color indexed="64"/>
      </bottom>
      <diagonal/>
    </border>
    <border>
      <left style="thin">
        <color indexed="18"/>
      </left>
      <right style="thin">
        <color indexed="18"/>
      </right>
      <top style="hair">
        <color indexed="64"/>
      </top>
      <bottom style="thin">
        <color indexed="64"/>
      </bottom>
      <diagonal/>
    </border>
    <border>
      <left style="thin">
        <color indexed="18"/>
      </left>
      <right style="thin">
        <color indexed="64"/>
      </right>
      <top style="hair">
        <color indexed="64"/>
      </top>
      <bottom style="thin">
        <color indexed="64"/>
      </bottom>
      <diagonal/>
    </border>
    <border>
      <left style="thin">
        <color indexed="18"/>
      </left>
      <right style="thin">
        <color indexed="64"/>
      </right>
      <top style="thin">
        <color indexed="64"/>
      </top>
      <bottom style="thin">
        <color indexed="8"/>
      </bottom>
      <diagonal/>
    </border>
    <border>
      <left style="thin">
        <color indexed="18"/>
      </left>
      <right style="thin">
        <color indexed="8"/>
      </right>
      <top style="thin">
        <color indexed="64"/>
      </top>
      <bottom style="thin">
        <color indexed="22"/>
      </bottom>
      <diagonal/>
    </border>
    <border>
      <left style="thin">
        <color indexed="18"/>
      </left>
      <right style="thin">
        <color indexed="8"/>
      </right>
      <top style="thin">
        <color indexed="22"/>
      </top>
      <bottom style="thin">
        <color indexed="22"/>
      </bottom>
      <diagonal/>
    </border>
    <border>
      <left style="thin">
        <color indexed="18"/>
      </left>
      <right style="thin">
        <color indexed="8"/>
      </right>
      <top style="thin">
        <color indexed="22"/>
      </top>
      <bottom style="thin">
        <color indexed="64"/>
      </bottom>
      <diagonal/>
    </border>
    <border>
      <left style="thin">
        <color indexed="8"/>
      </left>
      <right style="thin">
        <color indexed="18"/>
      </right>
      <top style="thin">
        <color indexed="64"/>
      </top>
      <bottom style="thin">
        <color indexed="22"/>
      </bottom>
      <diagonal/>
    </border>
    <border>
      <left style="thin">
        <color indexed="8"/>
      </left>
      <right style="thin">
        <color indexed="18"/>
      </right>
      <top style="thin">
        <color indexed="22"/>
      </top>
      <bottom style="thin">
        <color indexed="22"/>
      </bottom>
      <diagonal/>
    </border>
    <border>
      <left style="thin">
        <color indexed="18"/>
      </left>
      <right style="thin">
        <color indexed="8"/>
      </right>
      <top style="thin">
        <color indexed="8"/>
      </top>
      <bottom style="thin">
        <color indexed="8"/>
      </bottom>
      <diagonal/>
    </border>
    <border>
      <left style="thin">
        <color indexed="18"/>
      </left>
      <right style="thin">
        <color indexed="8"/>
      </right>
      <top style="thin">
        <color indexed="8"/>
      </top>
      <bottom/>
      <diagonal/>
    </border>
    <border>
      <left style="thin">
        <color indexed="8"/>
      </left>
      <right style="thin">
        <color indexed="18"/>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64"/>
      </right>
      <top style="thin">
        <color indexed="22"/>
      </top>
      <bottom style="thin">
        <color indexed="64"/>
      </bottom>
      <diagonal/>
    </border>
    <border>
      <left style="thin">
        <color indexed="64"/>
      </left>
      <right style="thin">
        <color indexed="64"/>
      </right>
      <top style="thin">
        <color indexed="64"/>
      </top>
      <bottom/>
      <diagonal/>
    </border>
    <border>
      <left style="thin">
        <color indexed="8"/>
      </left>
      <right style="thin">
        <color indexed="9"/>
      </right>
      <top style="thin">
        <color indexed="8"/>
      </top>
      <bottom style="thin">
        <color indexed="8"/>
      </bottom>
      <diagonal/>
    </border>
    <border>
      <left style="thin">
        <color indexed="8"/>
      </left>
      <right style="thin">
        <color indexed="22"/>
      </right>
      <top style="thin">
        <color indexed="8"/>
      </top>
      <bottom/>
      <diagonal/>
    </border>
    <border>
      <left style="thin">
        <color indexed="8"/>
      </left>
      <right style="thin">
        <color indexed="22"/>
      </right>
      <top/>
      <bottom/>
      <diagonal/>
    </border>
    <border>
      <left style="thin">
        <color indexed="8"/>
      </left>
      <right style="thin">
        <color indexed="22"/>
      </right>
      <top/>
      <bottom style="thin">
        <color indexed="8"/>
      </bottom>
      <diagonal/>
    </border>
    <border>
      <left/>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64"/>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9"/>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18"/>
      </left>
      <right style="thin">
        <color indexed="18"/>
      </right>
      <top style="thin">
        <color indexed="8"/>
      </top>
      <bottom style="thin">
        <color indexed="8"/>
      </bottom>
      <diagonal/>
    </border>
    <border>
      <left style="thin">
        <color indexed="18"/>
      </left>
      <right style="thin">
        <color indexed="18"/>
      </right>
      <top style="thin">
        <color indexed="8"/>
      </top>
      <bottom/>
      <diagonal/>
    </border>
    <border>
      <left style="thin">
        <color indexed="8"/>
      </left>
      <right style="thin">
        <color indexed="18"/>
      </right>
      <top style="thin">
        <color indexed="8"/>
      </top>
      <bottom style="thin">
        <color indexed="8"/>
      </bottom>
      <diagonal/>
    </border>
    <border>
      <left style="thin">
        <color indexed="8"/>
      </left>
      <right style="thin">
        <color indexed="18"/>
      </right>
      <top style="thin">
        <color indexed="8"/>
      </top>
      <bottom/>
      <diagonal/>
    </border>
    <border>
      <left style="thin">
        <color indexed="8"/>
      </left>
      <right style="thin">
        <color indexed="18"/>
      </right>
      <top style="thin">
        <color indexed="64"/>
      </top>
      <bottom style="thin">
        <color indexed="64"/>
      </bottom>
      <diagonal/>
    </border>
    <border>
      <left style="thin">
        <color indexed="18"/>
      </left>
      <right style="thin">
        <color indexed="8"/>
      </right>
      <top/>
      <bottom style="thin">
        <color indexed="64"/>
      </bottom>
      <diagonal/>
    </border>
    <border>
      <left style="thin">
        <color indexed="64"/>
      </left>
      <right style="thin">
        <color indexed="18"/>
      </right>
      <top style="thin">
        <color indexed="64"/>
      </top>
      <bottom style="thin">
        <color indexed="8"/>
      </bottom>
      <diagonal/>
    </border>
    <border>
      <left style="thin">
        <color indexed="18"/>
      </left>
      <right style="thin">
        <color indexed="18"/>
      </right>
      <top style="thin">
        <color indexed="64"/>
      </top>
      <bottom style="thin">
        <color indexed="8"/>
      </bottom>
      <diagonal/>
    </border>
    <border>
      <left style="thin">
        <color indexed="18"/>
      </left>
      <right style="thin">
        <color indexed="18"/>
      </right>
      <top style="thin">
        <color indexed="8"/>
      </top>
      <bottom style="thin">
        <color indexed="64"/>
      </bottom>
      <diagonal/>
    </border>
    <border>
      <left style="thin">
        <color indexed="64"/>
      </left>
      <right style="thin">
        <color indexed="18"/>
      </right>
      <top style="thin">
        <color indexed="64"/>
      </top>
      <bottom style="thin">
        <color indexed="22"/>
      </bottom>
      <diagonal/>
    </border>
    <border>
      <left style="thin">
        <color indexed="64"/>
      </left>
      <right style="thin">
        <color indexed="18"/>
      </right>
      <top style="thin">
        <color indexed="22"/>
      </top>
      <bottom style="thin">
        <color indexed="22"/>
      </bottom>
      <diagonal/>
    </border>
    <border>
      <left style="thin">
        <color indexed="64"/>
      </left>
      <right style="thin">
        <color indexed="18"/>
      </right>
      <top style="thin">
        <color indexed="22"/>
      </top>
      <bottom style="thin">
        <color indexed="64"/>
      </bottom>
      <diagonal/>
    </border>
    <border>
      <left style="double">
        <color indexed="64"/>
      </left>
      <right/>
      <top/>
      <bottom style="thin">
        <color indexed="64"/>
      </bottom>
      <diagonal/>
    </border>
    <border>
      <left style="thin">
        <color indexed="9"/>
      </left>
      <right style="thin">
        <color indexed="9"/>
      </right>
      <top style="thin">
        <color indexed="64"/>
      </top>
      <bottom style="thin">
        <color indexed="64"/>
      </bottom>
      <diagonal/>
    </border>
    <border>
      <left style="thin">
        <color indexed="64"/>
      </left>
      <right style="thin">
        <color indexed="9"/>
      </right>
      <top style="thin">
        <color indexed="64"/>
      </top>
      <bottom style="thin">
        <color indexed="64"/>
      </bottom>
      <diagonal/>
    </border>
    <border>
      <left style="thin">
        <color indexed="8"/>
      </left>
      <right/>
      <top/>
      <bottom/>
      <diagonal/>
    </border>
    <border>
      <left style="thin">
        <color indexed="64"/>
      </left>
      <right style="thin">
        <color indexed="18"/>
      </right>
      <top style="thin">
        <color indexed="64"/>
      </top>
      <bottom/>
      <diagonal/>
    </border>
    <border>
      <left style="thin">
        <color indexed="64"/>
      </left>
      <right style="thin">
        <color indexed="18"/>
      </right>
      <top/>
      <bottom/>
      <diagonal/>
    </border>
    <border>
      <left style="thin">
        <color indexed="64"/>
      </left>
      <right style="thin">
        <color indexed="18"/>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8"/>
      </left>
      <right/>
      <top style="thin">
        <color indexed="64"/>
      </top>
      <bottom style="thin">
        <color indexed="22"/>
      </bottom>
      <diagonal/>
    </border>
    <border>
      <left/>
      <right style="thin">
        <color indexed="18"/>
      </right>
      <top style="thin">
        <color indexed="64"/>
      </top>
      <bottom style="thin">
        <color indexed="22"/>
      </bottom>
      <diagonal/>
    </border>
    <border>
      <left style="double">
        <color indexed="9"/>
      </left>
      <right/>
      <top/>
      <bottom/>
      <diagonal/>
    </border>
    <border>
      <left/>
      <right/>
      <top/>
      <bottom style="medium">
        <color indexed="64"/>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22"/>
      </left>
      <right style="thin">
        <color indexed="22"/>
      </right>
      <top style="thin">
        <color indexed="8"/>
      </top>
      <bottom/>
      <diagonal/>
    </border>
    <border>
      <left style="thin">
        <color indexed="22"/>
      </left>
      <right style="thin">
        <color indexed="8"/>
      </right>
      <top style="thin">
        <color indexed="8"/>
      </top>
      <bottom/>
      <diagonal/>
    </border>
    <border>
      <left style="thin">
        <color indexed="22"/>
      </left>
      <right style="thin">
        <color indexed="22"/>
      </right>
      <top/>
      <bottom/>
      <diagonal/>
    </border>
    <border>
      <left style="thin">
        <color indexed="22"/>
      </left>
      <right style="thin">
        <color indexed="8"/>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22"/>
      </left>
      <right style="thin">
        <color indexed="22"/>
      </right>
      <top/>
      <bottom style="thin">
        <color indexed="8"/>
      </bottom>
      <diagonal/>
    </border>
    <border>
      <left style="thin">
        <color indexed="22"/>
      </left>
      <right style="thin">
        <color indexed="8"/>
      </right>
      <top/>
      <bottom style="thin">
        <color indexed="8"/>
      </bottom>
      <diagonal/>
    </border>
    <border>
      <left style="thin">
        <color indexed="9"/>
      </left>
      <right style="thin">
        <color indexed="9"/>
      </right>
      <top style="thin">
        <color indexed="8"/>
      </top>
      <bottom style="thin">
        <color indexed="8"/>
      </bottom>
      <diagonal/>
    </border>
  </borders>
  <cellStyleXfs count="7">
    <xf numFmtId="0" fontId="0"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4" fillId="0" borderId="0"/>
    <xf numFmtId="0" fontId="16" fillId="0" borderId="0"/>
  </cellStyleXfs>
  <cellXfs count="510">
    <xf numFmtId="0" fontId="0" fillId="0" borderId="0" xfId="0"/>
    <xf numFmtId="0" fontId="4" fillId="0" borderId="0" xfId="0" applyFont="1" applyFill="1"/>
    <xf numFmtId="0" fontId="4" fillId="0" borderId="0" xfId="0" applyFont="1" applyBorder="1" applyAlignment="1">
      <alignment vertical="center"/>
    </xf>
    <xf numFmtId="0" fontId="4" fillId="0" borderId="0" xfId="0" applyFont="1" applyAlignment="1">
      <alignment vertical="center"/>
    </xf>
    <xf numFmtId="0" fontId="22" fillId="0" borderId="0" xfId="0" applyFont="1" applyFill="1" applyAlignment="1" applyProtection="1">
      <alignment horizontal="right" vertical="center" wrapText="1"/>
      <protection hidden="1"/>
    </xf>
    <xf numFmtId="164" fontId="13" fillId="0" borderId="0" xfId="0" applyNumberFormat="1" applyFont="1" applyFill="1" applyBorder="1" applyAlignment="1" applyProtection="1">
      <alignment horizontal="center" vertical="center"/>
      <protection hidden="1"/>
    </xf>
    <xf numFmtId="0" fontId="13" fillId="0" borderId="0" xfId="0" applyFont="1" applyFill="1" applyBorder="1" applyAlignment="1" applyProtection="1">
      <alignment horizontal="left" vertical="top" wrapText="1"/>
      <protection hidden="1"/>
    </xf>
    <xf numFmtId="3" fontId="13" fillId="0" borderId="0" xfId="0" applyNumberFormat="1" applyFont="1" applyFill="1" applyBorder="1" applyAlignment="1" applyProtection="1">
      <alignment horizontal="right" vertical="top"/>
      <protection hidden="1"/>
    </xf>
    <xf numFmtId="0" fontId="16" fillId="0" borderId="0" xfId="0" applyFont="1" applyBorder="1" applyAlignment="1">
      <alignment vertical="center"/>
    </xf>
    <xf numFmtId="0" fontId="18" fillId="0" borderId="0" xfId="0" applyFont="1" applyFill="1" applyBorder="1" applyAlignment="1" applyProtection="1">
      <alignment horizontal="center" vertical="center" wrapText="1"/>
    </xf>
    <xf numFmtId="1" fontId="18" fillId="0" borderId="0" xfId="0" applyNumberFormat="1" applyFont="1" applyFill="1" applyBorder="1" applyAlignment="1" applyProtection="1">
      <alignment horizontal="center" vertical="center"/>
    </xf>
    <xf numFmtId="165" fontId="16" fillId="0" borderId="0" xfId="0" applyNumberFormat="1" applyFont="1" applyFill="1" applyBorder="1" applyAlignment="1" applyProtection="1">
      <alignment horizontal="right" vertical="center"/>
    </xf>
    <xf numFmtId="49" fontId="4" fillId="0" borderId="0" xfId="0" applyNumberFormat="1" applyFont="1" applyFill="1" applyBorder="1" applyAlignment="1" applyProtection="1">
      <alignment vertical="center"/>
    </xf>
    <xf numFmtId="49" fontId="17" fillId="0" borderId="0" xfId="0" applyNumberFormat="1" applyFont="1" applyFill="1" applyBorder="1" applyAlignment="1" applyProtection="1">
      <alignment horizontal="right" vertical="center"/>
    </xf>
    <xf numFmtId="1" fontId="34" fillId="2" borderId="2" xfId="0" applyNumberFormat="1" applyFont="1" applyFill="1" applyBorder="1" applyAlignment="1" applyProtection="1">
      <alignment horizontal="center" vertical="center"/>
      <protection locked="0"/>
    </xf>
    <xf numFmtId="49" fontId="34" fillId="2" borderId="2" xfId="0" applyNumberFormat="1" applyFont="1" applyFill="1" applyBorder="1" applyAlignment="1" applyProtection="1">
      <alignment horizontal="center" vertical="center"/>
      <protection locked="0"/>
    </xf>
    <xf numFmtId="0" fontId="26" fillId="0" borderId="0" xfId="0" applyFont="1" applyFill="1" applyBorder="1" applyAlignment="1" applyProtection="1">
      <alignment horizontal="center" vertical="top"/>
      <protection hidden="1"/>
    </xf>
    <xf numFmtId="0" fontId="4" fillId="0" borderId="0" xfId="0" applyFont="1" applyFill="1" applyBorder="1"/>
    <xf numFmtId="0" fontId="4" fillId="0" borderId="0" xfId="0" applyFont="1" applyFill="1" applyProtection="1">
      <protection hidden="1"/>
    </xf>
    <xf numFmtId="0" fontId="4" fillId="0" borderId="0" xfId="0" applyFont="1" applyFill="1" applyBorder="1" applyProtection="1">
      <protection hidden="1"/>
    </xf>
    <xf numFmtId="0" fontId="4" fillId="0" borderId="0" xfId="0" applyNumberFormat="1" applyFont="1" applyFill="1" applyBorder="1" applyAlignment="1" applyProtection="1">
      <alignment vertical="center"/>
      <protection hidden="1"/>
    </xf>
    <xf numFmtId="0" fontId="24" fillId="0" borderId="0" xfId="0" applyFont="1" applyFill="1" applyAlignment="1" applyProtection="1">
      <alignment horizontal="center" vertical="top"/>
      <protection hidden="1"/>
    </xf>
    <xf numFmtId="49" fontId="36" fillId="0" borderId="0" xfId="0" applyNumberFormat="1" applyFont="1" applyFill="1" applyBorder="1" applyAlignment="1" applyProtection="1">
      <alignment horizontal="right" vertical="center"/>
    </xf>
    <xf numFmtId="0" fontId="4" fillId="0" borderId="0" xfId="0" applyFont="1" applyAlignment="1" applyProtection="1">
      <alignment vertical="center"/>
      <protection hidden="1"/>
    </xf>
    <xf numFmtId="0" fontId="4" fillId="0" borderId="0" xfId="0" applyFont="1" applyAlignment="1" applyProtection="1">
      <alignment horizontal="left" vertical="center"/>
      <protection hidden="1"/>
    </xf>
    <xf numFmtId="0" fontId="4" fillId="0" borderId="3" xfId="0" applyFont="1" applyBorder="1" applyAlignment="1" applyProtection="1">
      <alignment horizontal="center" vertical="center"/>
      <protection hidden="1"/>
    </xf>
    <xf numFmtId="166" fontId="34" fillId="2" borderId="2" xfId="0" applyNumberFormat="1" applyFont="1" applyFill="1" applyBorder="1" applyAlignment="1" applyProtection="1">
      <alignment horizontal="center" vertical="center"/>
      <protection locked="0"/>
    </xf>
    <xf numFmtId="167" fontId="34" fillId="2" borderId="2" xfId="0" applyNumberFormat="1" applyFont="1" applyFill="1" applyBorder="1" applyAlignment="1" applyProtection="1">
      <alignment horizontal="center" vertical="center"/>
      <protection locked="0"/>
    </xf>
    <xf numFmtId="166" fontId="34" fillId="2" borderId="4" xfId="0" applyNumberFormat="1" applyFont="1" applyFill="1" applyBorder="1" applyAlignment="1" applyProtection="1">
      <alignment horizontal="center" vertical="center"/>
      <protection locked="0"/>
    </xf>
    <xf numFmtId="168" fontId="34" fillId="2" borderId="2" xfId="0" applyNumberFormat="1" applyFont="1" applyFill="1" applyBorder="1" applyAlignment="1" applyProtection="1">
      <alignment horizontal="center" vertical="center"/>
      <protection locked="0"/>
    </xf>
    <xf numFmtId="164" fontId="34" fillId="2" borderId="2" xfId="0" applyNumberFormat="1" applyFont="1" applyFill="1" applyBorder="1" applyAlignment="1" applyProtection="1">
      <alignment horizontal="center" vertical="center"/>
      <protection locked="0"/>
    </xf>
    <xf numFmtId="3" fontId="34" fillId="2" borderId="2" xfId="0" applyNumberFormat="1" applyFont="1" applyFill="1" applyBorder="1" applyAlignment="1" applyProtection="1">
      <alignment horizontal="center" vertical="center"/>
      <protection locked="0"/>
    </xf>
    <xf numFmtId="49" fontId="34" fillId="0" borderId="5" xfId="0" applyNumberFormat="1" applyFont="1" applyFill="1" applyBorder="1" applyAlignment="1" applyProtection="1">
      <alignment horizontal="center" vertical="center"/>
    </xf>
    <xf numFmtId="49" fontId="8" fillId="0" borderId="6" xfId="0" applyNumberFormat="1" applyFont="1" applyFill="1" applyBorder="1" applyAlignment="1" applyProtection="1">
      <alignment horizontal="left" vertical="center"/>
    </xf>
    <xf numFmtId="0" fontId="4" fillId="0" borderId="6" xfId="0" applyFont="1" applyBorder="1" applyAlignment="1">
      <alignment horizontal="left" vertical="center"/>
    </xf>
    <xf numFmtId="49" fontId="4" fillId="0" borderId="6" xfId="0" applyNumberFormat="1" applyFont="1" applyFill="1" applyBorder="1" applyAlignment="1" applyProtection="1">
      <alignment vertical="center"/>
    </xf>
    <xf numFmtId="0" fontId="17" fillId="0" borderId="0" xfId="0" applyFont="1" applyAlignment="1" applyProtection="1">
      <alignment vertical="top"/>
      <protection hidden="1"/>
    </xf>
    <xf numFmtId="49" fontId="4" fillId="0" borderId="0" xfId="0" applyNumberFormat="1" applyFont="1" applyFill="1" applyAlignment="1">
      <alignment horizontal="center" vertical="center"/>
    </xf>
    <xf numFmtId="0" fontId="4" fillId="0" borderId="7" xfId="0" applyFont="1" applyFill="1" applyBorder="1" applyAlignment="1">
      <alignment horizontal="center" vertical="center"/>
    </xf>
    <xf numFmtId="0" fontId="34" fillId="0" borderId="7" xfId="0" applyNumberFormat="1" applyFont="1" applyFill="1" applyBorder="1" applyAlignment="1" applyProtection="1">
      <alignment horizontal="center" vertical="center"/>
      <protection hidden="1"/>
    </xf>
    <xf numFmtId="49" fontId="18" fillId="0" borderId="0" xfId="0" applyNumberFormat="1" applyFont="1" applyFill="1" applyBorder="1" applyAlignment="1" applyProtection="1">
      <alignment horizontal="right" vertical="center"/>
    </xf>
    <xf numFmtId="0" fontId="4" fillId="0" borderId="7" xfId="0" applyFont="1" applyFill="1" applyBorder="1" applyAlignment="1">
      <alignment horizontal="center" vertical="center" wrapText="1"/>
    </xf>
    <xf numFmtId="49" fontId="4" fillId="0" borderId="0" xfId="0" applyNumberFormat="1" applyFont="1" applyFill="1"/>
    <xf numFmtId="49" fontId="4" fillId="0" borderId="0" xfId="0" quotePrefix="1" applyNumberFormat="1" applyFont="1" applyFill="1"/>
    <xf numFmtId="0" fontId="4" fillId="0" borderId="0" xfId="0" applyNumberFormat="1" applyFont="1" applyFill="1"/>
    <xf numFmtId="169" fontId="34" fillId="2" borderId="2" xfId="0" applyNumberFormat="1" applyFont="1" applyFill="1" applyBorder="1" applyAlignment="1" applyProtection="1">
      <alignment horizontal="center" vertical="center"/>
      <protection locked="0"/>
    </xf>
    <xf numFmtId="0" fontId="47" fillId="0" borderId="0" xfId="0" applyFont="1" applyAlignment="1">
      <alignment vertical="center"/>
    </xf>
    <xf numFmtId="0" fontId="4" fillId="0" borderId="0" xfId="0" applyFont="1" applyFill="1" applyProtection="1"/>
    <xf numFmtId="1" fontId="4" fillId="0" borderId="0" xfId="0" applyNumberFormat="1" applyFont="1" applyFill="1" applyAlignment="1" applyProtection="1"/>
    <xf numFmtId="2" fontId="4" fillId="0" borderId="0" xfId="0" applyNumberFormat="1" applyFont="1" applyFill="1" applyProtection="1"/>
    <xf numFmtId="0" fontId="4" fillId="0" borderId="0" xfId="0" applyNumberFormat="1" applyFont="1" applyFill="1" applyProtection="1"/>
    <xf numFmtId="0" fontId="49" fillId="3" borderId="8" xfId="1" applyFont="1" applyFill="1" applyBorder="1" applyAlignment="1" applyProtection="1">
      <alignment horizontal="right" vertical="center"/>
    </xf>
    <xf numFmtId="164" fontId="3" fillId="0" borderId="0" xfId="0" applyNumberFormat="1" applyFont="1" applyFill="1" applyBorder="1" applyAlignment="1" applyProtection="1">
      <alignment horizontal="left"/>
      <protection hidden="1"/>
    </xf>
    <xf numFmtId="0" fontId="42" fillId="4" borderId="9" xfId="5" applyFont="1" applyFill="1" applyBorder="1" applyAlignment="1" applyProtection="1">
      <alignment horizontal="center" vertical="center"/>
      <protection hidden="1"/>
    </xf>
    <xf numFmtId="0" fontId="4" fillId="0" borderId="9" xfId="5" applyFont="1" applyBorder="1" applyAlignment="1" applyProtection="1">
      <alignment horizontal="center" vertical="center"/>
      <protection hidden="1"/>
    </xf>
    <xf numFmtId="49" fontId="36" fillId="0" borderId="0" xfId="0" applyNumberFormat="1" applyFont="1" applyFill="1" applyBorder="1" applyAlignment="1" applyProtection="1">
      <alignment horizontal="right" vertical="center" shrinkToFit="1"/>
    </xf>
    <xf numFmtId="0" fontId="46" fillId="0" borderId="0" xfId="0" applyFont="1" applyAlignment="1" applyProtection="1">
      <alignment horizontal="center" vertical="top"/>
      <protection hidden="1"/>
    </xf>
    <xf numFmtId="1" fontId="4" fillId="0" borderId="10" xfId="0" applyNumberFormat="1" applyFont="1" applyFill="1" applyBorder="1" applyAlignment="1" applyProtection="1"/>
    <xf numFmtId="1" fontId="4" fillId="0" borderId="0" xfId="0" applyNumberFormat="1" applyFont="1" applyFill="1" applyBorder="1" applyAlignment="1" applyProtection="1"/>
    <xf numFmtId="2" fontId="4" fillId="0" borderId="0" xfId="0" applyNumberFormat="1" applyFont="1" applyFill="1" applyBorder="1" applyProtection="1"/>
    <xf numFmtId="2" fontId="4" fillId="0" borderId="11" xfId="0" applyNumberFormat="1" applyFont="1" applyFill="1" applyBorder="1" applyProtection="1"/>
    <xf numFmtId="1" fontId="4" fillId="0" borderId="0" xfId="0" applyNumberFormat="1" applyFont="1" applyFill="1" applyBorder="1" applyProtection="1"/>
    <xf numFmtId="1" fontId="4" fillId="5" borderId="12" xfId="0" applyNumberFormat="1" applyFont="1" applyFill="1" applyBorder="1" applyAlignment="1" applyProtection="1"/>
    <xf numFmtId="1" fontId="4" fillId="5" borderId="13" xfId="0" applyNumberFormat="1" applyFont="1" applyFill="1" applyBorder="1" applyAlignment="1" applyProtection="1"/>
    <xf numFmtId="2" fontId="4" fillId="5" borderId="13" xfId="0" applyNumberFormat="1" applyFont="1" applyFill="1" applyBorder="1" applyProtection="1"/>
    <xf numFmtId="2" fontId="4" fillId="5" borderId="14" xfId="0" applyNumberFormat="1" applyFont="1" applyFill="1" applyBorder="1" applyProtection="1"/>
    <xf numFmtId="1" fontId="4" fillId="6" borderId="15" xfId="0" applyNumberFormat="1" applyFont="1" applyFill="1" applyBorder="1" applyAlignment="1" applyProtection="1"/>
    <xf numFmtId="1" fontId="4" fillId="6" borderId="16" xfId="0" applyNumberFormat="1" applyFont="1" applyFill="1" applyBorder="1" applyAlignment="1" applyProtection="1"/>
    <xf numFmtId="2" fontId="4" fillId="6" borderId="16" xfId="0" applyNumberFormat="1" applyFont="1" applyFill="1" applyBorder="1" applyProtection="1"/>
    <xf numFmtId="2" fontId="4" fillId="6" borderId="17" xfId="0" applyNumberFormat="1" applyFont="1" applyFill="1" applyBorder="1" applyProtection="1"/>
    <xf numFmtId="1" fontId="4" fillId="5" borderId="13" xfId="0" applyNumberFormat="1" applyFont="1" applyFill="1" applyBorder="1" applyProtection="1"/>
    <xf numFmtId="1" fontId="4" fillId="6" borderId="16" xfId="0" applyNumberFormat="1" applyFont="1" applyFill="1" applyBorder="1" applyProtection="1"/>
    <xf numFmtId="1" fontId="4" fillId="5" borderId="12" xfId="0" applyNumberFormat="1" applyFont="1" applyFill="1" applyBorder="1" applyProtection="1"/>
    <xf numFmtId="1" fontId="4" fillId="0" borderId="10" xfId="0" applyNumberFormat="1" applyFont="1" applyFill="1" applyBorder="1" applyProtection="1"/>
    <xf numFmtId="1" fontId="4" fillId="6" borderId="15" xfId="0" applyNumberFormat="1" applyFont="1" applyFill="1" applyBorder="1" applyProtection="1"/>
    <xf numFmtId="49" fontId="34" fillId="0" borderId="0" xfId="0" applyNumberFormat="1" applyFont="1" applyFill="1" applyBorder="1" applyAlignment="1" applyProtection="1">
      <alignment horizontal="center" vertical="center"/>
    </xf>
    <xf numFmtId="49" fontId="8" fillId="0" borderId="0" xfId="0" applyNumberFormat="1" applyFont="1" applyFill="1" applyBorder="1" applyAlignment="1" applyProtection="1">
      <alignment horizontal="left" vertical="center"/>
    </xf>
    <xf numFmtId="0" fontId="4" fillId="0" borderId="0" xfId="0" applyFont="1" applyBorder="1" applyAlignment="1">
      <alignment horizontal="left" vertical="center"/>
    </xf>
    <xf numFmtId="49" fontId="17" fillId="0" borderId="10" xfId="0" applyNumberFormat="1" applyFont="1" applyFill="1" applyBorder="1" applyAlignment="1" applyProtection="1">
      <alignment horizontal="center" vertical="center" wrapText="1"/>
    </xf>
    <xf numFmtId="0" fontId="4" fillId="0" borderId="13" xfId="0" applyFont="1" applyFill="1" applyBorder="1"/>
    <xf numFmtId="14" fontId="34" fillId="2" borderId="2" xfId="0" applyNumberFormat="1" applyFont="1" applyFill="1" applyBorder="1" applyAlignment="1" applyProtection="1">
      <alignment horizontal="center" vertical="center"/>
      <protection locked="0"/>
    </xf>
    <xf numFmtId="0" fontId="5" fillId="7" borderId="5" xfId="0" applyFont="1" applyFill="1" applyBorder="1" applyAlignment="1">
      <alignment horizontal="center"/>
    </xf>
    <xf numFmtId="0" fontId="38" fillId="3" borderId="18" xfId="1" applyNumberFormat="1" applyFont="1" applyFill="1" applyBorder="1" applyAlignment="1" applyProtection="1">
      <alignment horizontal="center" vertical="center"/>
      <protection hidden="1"/>
    </xf>
    <xf numFmtId="49" fontId="42" fillId="0" borderId="0" xfId="0" applyNumberFormat="1" applyFont="1" applyFill="1" applyBorder="1" applyAlignment="1" applyProtection="1">
      <alignment horizontal="center" vertical="center"/>
    </xf>
    <xf numFmtId="0" fontId="38" fillId="3" borderId="12" xfId="0" applyFont="1" applyFill="1" applyBorder="1" applyAlignment="1">
      <alignment horizontal="right"/>
    </xf>
    <xf numFmtId="0" fontId="17" fillId="0" borderId="19" xfId="0" applyFont="1" applyBorder="1" applyAlignment="1" applyProtection="1">
      <alignment vertical="center" wrapText="1"/>
      <protection hidden="1"/>
    </xf>
    <xf numFmtId="0" fontId="50" fillId="0" borderId="19" xfId="0" applyFont="1" applyFill="1" applyBorder="1" applyAlignment="1" applyProtection="1">
      <alignment vertical="center" wrapText="1"/>
      <protection hidden="1"/>
    </xf>
    <xf numFmtId="0" fontId="50" fillId="0" borderId="19" xfId="0" applyFont="1" applyBorder="1" applyAlignment="1" applyProtection="1">
      <alignment vertical="center" wrapText="1"/>
      <protection hidden="1"/>
    </xf>
    <xf numFmtId="0" fontId="51" fillId="0" borderId="19" xfId="0" applyFont="1" applyBorder="1" applyAlignment="1" applyProtection="1">
      <alignment vertical="center" wrapText="1"/>
      <protection hidden="1"/>
    </xf>
    <xf numFmtId="0" fontId="17" fillId="7" borderId="7" xfId="0" applyFont="1" applyFill="1" applyBorder="1" applyAlignment="1" applyProtection="1">
      <alignment vertical="center" wrapText="1"/>
      <protection hidden="1"/>
    </xf>
    <xf numFmtId="0" fontId="10" fillId="8" borderId="20" xfId="0" applyFont="1" applyFill="1" applyBorder="1" applyAlignment="1" applyProtection="1">
      <alignment horizontal="left" vertical="center" wrapText="1"/>
      <protection hidden="1"/>
    </xf>
    <xf numFmtId="3" fontId="50" fillId="0" borderId="21" xfId="0" applyNumberFormat="1" applyFont="1" applyFill="1" applyBorder="1" applyAlignment="1" applyProtection="1">
      <alignment horizontal="right" vertical="top" shrinkToFit="1"/>
      <protection locked="0"/>
    </xf>
    <xf numFmtId="3" fontId="50" fillId="0" borderId="22" xfId="0" applyNumberFormat="1" applyFont="1" applyFill="1" applyBorder="1" applyAlignment="1" applyProtection="1">
      <alignment horizontal="right" vertical="top" shrinkToFit="1"/>
      <protection locked="0"/>
    </xf>
    <xf numFmtId="3" fontId="50" fillId="0" borderId="23" xfId="0" applyNumberFormat="1" applyFont="1" applyFill="1" applyBorder="1" applyAlignment="1" applyProtection="1">
      <alignment horizontal="right" vertical="top" shrinkToFit="1"/>
      <protection locked="0"/>
    </xf>
    <xf numFmtId="3" fontId="50" fillId="0" borderId="24" xfId="0" applyNumberFormat="1" applyFont="1" applyFill="1" applyBorder="1" applyAlignment="1" applyProtection="1">
      <alignment horizontal="right" vertical="center" shrinkToFit="1"/>
      <protection locked="0"/>
    </xf>
    <xf numFmtId="3" fontId="50" fillId="0" borderId="25" xfId="0" applyNumberFormat="1" applyFont="1" applyFill="1" applyBorder="1" applyAlignment="1" applyProtection="1">
      <alignment horizontal="right" vertical="center" shrinkToFit="1"/>
      <protection locked="0"/>
    </xf>
    <xf numFmtId="3" fontId="36" fillId="0" borderId="26" xfId="0" applyNumberFormat="1" applyFont="1" applyFill="1" applyBorder="1" applyAlignment="1" applyProtection="1">
      <alignment horizontal="right" vertical="center" shrinkToFit="1"/>
      <protection hidden="1"/>
    </xf>
    <xf numFmtId="3" fontId="36" fillId="0" borderId="24" xfId="0" applyNumberFormat="1" applyFont="1" applyFill="1" applyBorder="1" applyAlignment="1" applyProtection="1">
      <alignment horizontal="right" vertical="center" shrinkToFit="1"/>
      <protection hidden="1"/>
    </xf>
    <xf numFmtId="0" fontId="69" fillId="0" borderId="0" xfId="0" applyFont="1" applyAlignment="1" applyProtection="1">
      <alignment horizontal="left" vertical="top" shrinkToFit="1"/>
      <protection hidden="1"/>
    </xf>
    <xf numFmtId="0" fontId="67" fillId="0" borderId="13" xfId="0" applyFont="1" applyFill="1" applyBorder="1" applyAlignment="1">
      <alignment horizontal="left" vertical="center"/>
    </xf>
    <xf numFmtId="0" fontId="67" fillId="7" borderId="6" xfId="0" applyFont="1" applyFill="1" applyBorder="1" applyAlignment="1" applyProtection="1">
      <alignment horizontal="left" vertical="center"/>
      <protection hidden="1"/>
    </xf>
    <xf numFmtId="0" fontId="67" fillId="7" borderId="8" xfId="0" applyFont="1" applyFill="1" applyBorder="1" applyAlignment="1" applyProtection="1">
      <alignment horizontal="left" vertical="center"/>
      <protection hidden="1"/>
    </xf>
    <xf numFmtId="0" fontId="15" fillId="0" borderId="0" xfId="0" applyFont="1" applyFill="1" applyProtection="1">
      <protection hidden="1"/>
    </xf>
    <xf numFmtId="49" fontId="16" fillId="0" borderId="26" xfId="0" applyNumberFormat="1" applyFont="1" applyFill="1" applyBorder="1" applyAlignment="1" applyProtection="1">
      <alignment horizontal="left" vertical="center"/>
      <protection hidden="1"/>
    </xf>
    <xf numFmtId="49" fontId="16" fillId="0" borderId="24" xfId="0" applyNumberFormat="1" applyFont="1" applyFill="1" applyBorder="1" applyAlignment="1" applyProtection="1">
      <alignment horizontal="left" vertical="center" shrinkToFit="1"/>
      <protection hidden="1"/>
    </xf>
    <xf numFmtId="49" fontId="16" fillId="0" borderId="24" xfId="0" applyNumberFormat="1" applyFont="1" applyFill="1" applyBorder="1" applyAlignment="1" applyProtection="1">
      <alignment horizontal="left" vertical="center"/>
      <protection hidden="1"/>
    </xf>
    <xf numFmtId="49" fontId="18" fillId="0" borderId="25" xfId="0" applyNumberFormat="1" applyFont="1" applyFill="1" applyBorder="1" applyAlignment="1" applyProtection="1">
      <alignment horizontal="left" vertical="center"/>
      <protection hidden="1"/>
    </xf>
    <xf numFmtId="3" fontId="36" fillId="0" borderId="25" xfId="0" applyNumberFormat="1" applyFont="1" applyFill="1" applyBorder="1" applyAlignment="1" applyProtection="1">
      <alignment horizontal="right" vertical="center" shrinkToFit="1"/>
      <protection hidden="1"/>
    </xf>
    <xf numFmtId="0" fontId="61" fillId="2" borderId="27" xfId="0" applyFont="1" applyFill="1" applyBorder="1" applyAlignment="1" applyProtection="1">
      <alignment horizontal="center" vertical="center"/>
      <protection hidden="1"/>
    </xf>
    <xf numFmtId="0" fontId="61" fillId="2" borderId="28" xfId="0" applyFont="1" applyFill="1" applyBorder="1" applyAlignment="1" applyProtection="1">
      <alignment horizontal="center" vertical="center" wrapText="1"/>
      <protection hidden="1"/>
    </xf>
    <xf numFmtId="0" fontId="36" fillId="2" borderId="28" xfId="3" applyFont="1" applyFill="1" applyBorder="1" applyAlignment="1" applyProtection="1">
      <alignment horizontal="center" vertical="center" wrapText="1"/>
      <protection hidden="1"/>
    </xf>
    <xf numFmtId="0" fontId="36" fillId="2" borderId="29" xfId="0" applyFont="1" applyFill="1" applyBorder="1" applyAlignment="1" applyProtection="1">
      <alignment horizontal="center" vertical="center" wrapText="1"/>
      <protection hidden="1"/>
    </xf>
    <xf numFmtId="164" fontId="26" fillId="0" borderId="30" xfId="0" applyNumberFormat="1" applyFont="1" applyFill="1" applyBorder="1" applyAlignment="1" applyProtection="1">
      <alignment horizontal="center" vertical="center"/>
      <protection hidden="1"/>
    </xf>
    <xf numFmtId="3" fontId="26" fillId="0" borderId="30" xfId="0" applyNumberFormat="1" applyFont="1" applyFill="1" applyBorder="1" applyAlignment="1" applyProtection="1">
      <alignment horizontal="right" vertical="center" shrinkToFit="1"/>
      <protection hidden="1"/>
    </xf>
    <xf numFmtId="3" fontId="26" fillId="0" borderId="31" xfId="0" applyNumberFormat="1" applyFont="1" applyFill="1" applyBorder="1" applyAlignment="1" applyProtection="1">
      <alignment horizontal="right" vertical="center" shrinkToFit="1"/>
      <protection hidden="1"/>
    </xf>
    <xf numFmtId="164" fontId="26" fillId="0" borderId="32" xfId="0" applyNumberFormat="1" applyFont="1" applyFill="1" applyBorder="1" applyAlignment="1" applyProtection="1">
      <alignment horizontal="center" vertical="center"/>
      <protection hidden="1"/>
    </xf>
    <xf numFmtId="3" fontId="26" fillId="0" borderId="32" xfId="0" applyNumberFormat="1" applyFont="1" applyFill="1" applyBorder="1" applyAlignment="1" applyProtection="1">
      <alignment horizontal="right" vertical="center" shrinkToFit="1"/>
      <protection hidden="1"/>
    </xf>
    <xf numFmtId="3" fontId="26" fillId="0" borderId="33" xfId="0" applyNumberFormat="1" applyFont="1" applyFill="1" applyBorder="1" applyAlignment="1" applyProtection="1">
      <alignment horizontal="right" vertical="center" shrinkToFit="1"/>
      <protection hidden="1"/>
    </xf>
    <xf numFmtId="164" fontId="26" fillId="0" borderId="34" xfId="0" applyNumberFormat="1" applyFont="1" applyFill="1" applyBorder="1" applyAlignment="1" applyProtection="1">
      <alignment horizontal="center" vertical="center"/>
      <protection hidden="1"/>
    </xf>
    <xf numFmtId="3" fontId="26" fillId="0" borderId="34" xfId="0" applyNumberFormat="1" applyFont="1" applyFill="1" applyBorder="1" applyAlignment="1" applyProtection="1">
      <alignment horizontal="right" vertical="center" shrinkToFit="1"/>
      <protection hidden="1"/>
    </xf>
    <xf numFmtId="3" fontId="26" fillId="0" borderId="35" xfId="0" applyNumberFormat="1" applyFont="1" applyFill="1" applyBorder="1" applyAlignment="1" applyProtection="1">
      <alignment horizontal="right" vertical="center" shrinkToFit="1"/>
      <protection hidden="1"/>
    </xf>
    <xf numFmtId="0" fontId="17" fillId="2" borderId="36" xfId="0" applyFont="1" applyFill="1" applyBorder="1" applyAlignment="1">
      <alignment horizontal="center" vertical="center" wrapText="1"/>
    </xf>
    <xf numFmtId="1" fontId="32" fillId="3" borderId="29" xfId="0" applyNumberFormat="1" applyFont="1" applyFill="1" applyBorder="1" applyAlignment="1" applyProtection="1">
      <alignment horizontal="center" vertical="center"/>
    </xf>
    <xf numFmtId="165" fontId="10" fillId="0" borderId="37" xfId="0" applyNumberFormat="1" applyFont="1" applyFill="1" applyBorder="1" applyAlignment="1" applyProtection="1">
      <alignment horizontal="right" vertical="center"/>
      <protection hidden="1"/>
    </xf>
    <xf numFmtId="165" fontId="10" fillId="0" borderId="38" xfId="0" applyNumberFormat="1" applyFont="1" applyFill="1" applyBorder="1" applyAlignment="1" applyProtection="1">
      <alignment horizontal="right" vertical="center"/>
      <protection hidden="1"/>
    </xf>
    <xf numFmtId="165" fontId="50" fillId="0" borderId="38" xfId="0" applyNumberFormat="1" applyFont="1" applyFill="1" applyBorder="1" applyAlignment="1" applyProtection="1">
      <alignment horizontal="right" vertical="center"/>
      <protection hidden="1"/>
    </xf>
    <xf numFmtId="165" fontId="50" fillId="0" borderId="39" xfId="0" applyNumberFormat="1" applyFont="1" applyFill="1" applyBorder="1" applyAlignment="1" applyProtection="1">
      <alignment horizontal="right" vertical="center"/>
      <protection hidden="1"/>
    </xf>
    <xf numFmtId="0" fontId="15" fillId="0" borderId="26" xfId="0" applyFont="1" applyFill="1" applyBorder="1" applyAlignment="1" applyProtection="1">
      <alignment horizontal="left" vertical="center"/>
      <protection hidden="1"/>
    </xf>
    <xf numFmtId="0" fontId="4" fillId="0" borderId="26" xfId="0" applyFont="1" applyFill="1" applyBorder="1" applyAlignment="1" applyProtection="1">
      <alignment vertical="center"/>
      <protection hidden="1"/>
    </xf>
    <xf numFmtId="0" fontId="4" fillId="0" borderId="37" xfId="0" applyFont="1" applyFill="1" applyBorder="1" applyAlignment="1" applyProtection="1">
      <alignment vertical="center"/>
      <protection hidden="1"/>
    </xf>
    <xf numFmtId="49" fontId="27" fillId="0" borderId="40" xfId="2" applyNumberFormat="1" applyFont="1" applyFill="1" applyBorder="1" applyAlignment="1" applyProtection="1">
      <alignment horizontal="left" vertical="center" wrapText="1"/>
      <protection hidden="1"/>
    </xf>
    <xf numFmtId="165" fontId="50" fillId="0" borderId="37" xfId="0" applyNumberFormat="1" applyFont="1" applyFill="1" applyBorder="1" applyAlignment="1" applyProtection="1">
      <alignment horizontal="right" vertical="center"/>
      <protection hidden="1"/>
    </xf>
    <xf numFmtId="49" fontId="27" fillId="0" borderId="41" xfId="2" applyNumberFormat="1" applyFont="1" applyFill="1" applyBorder="1" applyAlignment="1" applyProtection="1">
      <alignment horizontal="left" vertical="center" wrapText="1"/>
      <protection hidden="1"/>
    </xf>
    <xf numFmtId="3" fontId="36" fillId="0" borderId="37" xfId="0" applyNumberFormat="1" applyFont="1" applyFill="1" applyBorder="1" applyAlignment="1" applyProtection="1">
      <alignment horizontal="right" vertical="center" shrinkToFit="1"/>
      <protection hidden="1"/>
    </xf>
    <xf numFmtId="3" fontId="36" fillId="0" borderId="38" xfId="0" applyNumberFormat="1" applyFont="1" applyFill="1" applyBorder="1" applyAlignment="1" applyProtection="1">
      <alignment horizontal="right" vertical="center" shrinkToFit="1"/>
      <protection hidden="1"/>
    </xf>
    <xf numFmtId="3" fontId="50" fillId="0" borderId="38" xfId="0" applyNumberFormat="1" applyFont="1" applyFill="1" applyBorder="1" applyAlignment="1" applyProtection="1">
      <alignment horizontal="right" vertical="center" shrinkToFit="1"/>
      <protection locked="0"/>
    </xf>
    <xf numFmtId="3" fontId="50" fillId="0" borderId="39" xfId="0" applyNumberFormat="1" applyFont="1" applyFill="1" applyBorder="1" applyAlignment="1" applyProtection="1">
      <alignment horizontal="right" vertical="center" shrinkToFit="1"/>
      <protection locked="0"/>
    </xf>
    <xf numFmtId="0" fontId="17" fillId="2" borderId="42" xfId="3" applyFont="1" applyFill="1" applyBorder="1" applyAlignment="1">
      <alignment horizontal="center" vertical="center" wrapText="1"/>
    </xf>
    <xf numFmtId="0" fontId="36" fillId="6" borderId="43" xfId="3" applyFont="1" applyFill="1" applyBorder="1" applyAlignment="1">
      <alignment horizontal="center" vertical="center"/>
    </xf>
    <xf numFmtId="3" fontId="10" fillId="0" borderId="37" xfId="0" applyNumberFormat="1" applyFont="1" applyFill="1" applyBorder="1" applyAlignment="1" applyProtection="1">
      <alignment horizontal="right" vertical="center" shrinkToFit="1"/>
      <protection locked="0"/>
    </xf>
    <xf numFmtId="3" fontId="71" fillId="0" borderId="38" xfId="0" applyNumberFormat="1" applyFont="1" applyFill="1" applyBorder="1" applyAlignment="1" applyProtection="1">
      <alignment vertical="center" wrapText="1"/>
      <protection hidden="1"/>
    </xf>
    <xf numFmtId="3" fontId="10" fillId="0" borderId="38" xfId="0" applyNumberFormat="1" applyFont="1" applyFill="1" applyBorder="1" applyAlignment="1" applyProtection="1">
      <alignment horizontal="right" vertical="center" shrinkToFit="1"/>
      <protection locked="0"/>
    </xf>
    <xf numFmtId="3" fontId="10" fillId="0" borderId="39" xfId="0" applyNumberFormat="1" applyFont="1" applyFill="1" applyBorder="1" applyAlignment="1" applyProtection="1">
      <alignment horizontal="right" vertical="center" shrinkToFit="1"/>
      <protection locked="0"/>
    </xf>
    <xf numFmtId="0" fontId="67" fillId="0" borderId="26" xfId="0" applyFont="1" applyFill="1" applyBorder="1" applyAlignment="1">
      <alignment horizontal="left" vertical="center"/>
    </xf>
    <xf numFmtId="0" fontId="67" fillId="0" borderId="37" xfId="0" applyFont="1" applyFill="1" applyBorder="1" applyAlignment="1">
      <alignment horizontal="left" vertical="center"/>
    </xf>
    <xf numFmtId="49" fontId="16" fillId="0" borderId="41" xfId="2" applyNumberFormat="1" applyFont="1" applyFill="1" applyBorder="1" applyAlignment="1" applyProtection="1">
      <alignment horizontal="left" vertical="top" wrapText="1"/>
      <protection hidden="1"/>
    </xf>
    <xf numFmtId="49" fontId="16" fillId="0" borderId="24" xfId="0" applyNumberFormat="1" applyFont="1" applyFill="1" applyBorder="1" applyAlignment="1" applyProtection="1">
      <alignment horizontal="left" vertical="top" wrapText="1"/>
      <protection hidden="1"/>
    </xf>
    <xf numFmtId="3" fontId="36" fillId="0" borderId="24" xfId="0" applyNumberFormat="1" applyFont="1" applyFill="1" applyBorder="1" applyAlignment="1" applyProtection="1">
      <alignment horizontal="right" vertical="top" shrinkToFit="1"/>
      <protection hidden="1"/>
    </xf>
    <xf numFmtId="165" fontId="50" fillId="0" borderId="38" xfId="0" applyNumberFormat="1" applyFont="1" applyFill="1" applyBorder="1" applyAlignment="1" applyProtection="1">
      <alignment horizontal="right" vertical="top"/>
      <protection hidden="1"/>
    </xf>
    <xf numFmtId="3" fontId="50" fillId="0" borderId="24" xfId="0" applyNumberFormat="1" applyFont="1" applyFill="1" applyBorder="1" applyAlignment="1" applyProtection="1">
      <alignment horizontal="right" vertical="top" shrinkToFit="1"/>
      <protection locked="0"/>
    </xf>
    <xf numFmtId="165" fontId="10" fillId="0" borderId="38" xfId="0" applyNumberFormat="1" applyFont="1" applyFill="1" applyBorder="1" applyAlignment="1" applyProtection="1">
      <alignment horizontal="right" vertical="top"/>
      <protection hidden="1"/>
    </xf>
    <xf numFmtId="49" fontId="16" fillId="0" borderId="24" xfId="0" applyNumberFormat="1" applyFont="1" applyFill="1" applyBorder="1" applyAlignment="1" applyProtection="1">
      <alignment horizontal="left" vertical="top" shrinkToFit="1"/>
      <protection hidden="1"/>
    </xf>
    <xf numFmtId="49" fontId="16" fillId="0" borderId="41" xfId="2" applyNumberFormat="1" applyFont="1" applyFill="1" applyBorder="1" applyAlignment="1" applyProtection="1">
      <alignment horizontal="left" vertical="top" wrapText="1"/>
      <protection hidden="1"/>
    </xf>
    <xf numFmtId="49" fontId="16" fillId="0" borderId="24" xfId="0" applyNumberFormat="1" applyFont="1" applyFill="1" applyBorder="1" applyAlignment="1" applyProtection="1">
      <alignment horizontal="left" vertical="top" wrapText="1"/>
      <protection hidden="1"/>
    </xf>
    <xf numFmtId="49" fontId="16" fillId="0" borderId="24" xfId="0" applyNumberFormat="1" applyFont="1" applyFill="1" applyBorder="1" applyAlignment="1" applyProtection="1">
      <alignment horizontal="left" vertical="top" wrapText="1" shrinkToFit="1"/>
      <protection hidden="1"/>
    </xf>
    <xf numFmtId="49" fontId="16" fillId="0" borderId="24" xfId="0" applyNumberFormat="1" applyFont="1" applyFill="1" applyBorder="1" applyAlignment="1" applyProtection="1">
      <alignment horizontal="left" vertical="top"/>
      <protection hidden="1"/>
    </xf>
    <xf numFmtId="49" fontId="16" fillId="0" borderId="44" xfId="2" applyNumberFormat="1" applyFont="1" applyFill="1" applyBorder="1" applyAlignment="1" applyProtection="1">
      <alignment horizontal="left" vertical="top" wrapText="1"/>
      <protection hidden="1"/>
    </xf>
    <xf numFmtId="49" fontId="16" fillId="0" borderId="25" xfId="0" applyNumberFormat="1" applyFont="1" applyFill="1" applyBorder="1" applyAlignment="1" applyProtection="1">
      <alignment horizontal="left" vertical="top" wrapText="1"/>
      <protection hidden="1"/>
    </xf>
    <xf numFmtId="3" fontId="50" fillId="0" borderId="25" xfId="0" applyNumberFormat="1" applyFont="1" applyFill="1" applyBorder="1" applyAlignment="1" applyProtection="1">
      <alignment horizontal="right" vertical="top" shrinkToFit="1"/>
      <protection locked="0"/>
    </xf>
    <xf numFmtId="165" fontId="50" fillId="0" borderId="39" xfId="0" applyNumberFormat="1" applyFont="1" applyFill="1" applyBorder="1" applyAlignment="1" applyProtection="1">
      <alignment horizontal="right" vertical="top"/>
      <protection hidden="1"/>
    </xf>
    <xf numFmtId="49" fontId="16" fillId="0" borderId="41" xfId="2" applyNumberFormat="1" applyFont="1" applyFill="1" applyBorder="1" applyAlignment="1" applyProtection="1">
      <alignment horizontal="left" vertical="top" shrinkToFit="1"/>
      <protection hidden="1"/>
    </xf>
    <xf numFmtId="3" fontId="36" fillId="0" borderId="25" xfId="0" applyNumberFormat="1" applyFont="1" applyFill="1" applyBorder="1" applyAlignment="1" applyProtection="1">
      <alignment horizontal="right" vertical="top" shrinkToFit="1"/>
      <protection hidden="1"/>
    </xf>
    <xf numFmtId="165" fontId="10" fillId="0" borderId="39" xfId="0" applyNumberFormat="1" applyFont="1" applyFill="1" applyBorder="1" applyAlignment="1" applyProtection="1">
      <alignment horizontal="right" vertical="top"/>
      <protection hidden="1"/>
    </xf>
    <xf numFmtId="49" fontId="16" fillId="0" borderId="24" xfId="0" applyNumberFormat="1" applyFont="1" applyFill="1" applyBorder="1" applyAlignment="1" applyProtection="1">
      <alignment horizontal="left" vertical="top" wrapText="1" shrinkToFit="1"/>
      <protection hidden="1"/>
    </xf>
    <xf numFmtId="49" fontId="16" fillId="0" borderId="24" xfId="0" applyNumberFormat="1" applyFont="1" applyFill="1" applyBorder="1" applyAlignment="1" applyProtection="1">
      <alignment horizontal="left" vertical="top" shrinkToFit="1"/>
      <protection hidden="1"/>
    </xf>
    <xf numFmtId="0" fontId="68" fillId="9" borderId="1" xfId="0" applyNumberFormat="1" applyFont="1" applyFill="1" applyBorder="1" applyAlignment="1" applyProtection="1">
      <alignment horizontal="center" vertical="center" wrapText="1"/>
      <protection hidden="1"/>
    </xf>
    <xf numFmtId="0" fontId="68" fillId="9" borderId="45" xfId="0" applyNumberFormat="1" applyFont="1" applyFill="1" applyBorder="1" applyAlignment="1" applyProtection="1">
      <alignment horizontal="center" vertical="center" wrapText="1"/>
      <protection hidden="1"/>
    </xf>
    <xf numFmtId="49" fontId="34" fillId="2" borderId="2" xfId="0" applyNumberFormat="1" applyFont="1" applyFill="1" applyBorder="1" applyAlignment="1" applyProtection="1">
      <alignment horizontal="center" vertical="center"/>
      <protection locked="0" hidden="1"/>
    </xf>
    <xf numFmtId="1" fontId="78" fillId="0" borderId="46" xfId="0" applyNumberFormat="1" applyFont="1" applyFill="1" applyBorder="1" applyAlignment="1" applyProtection="1">
      <alignment horizontal="center" vertical="center"/>
      <protection hidden="1"/>
    </xf>
    <xf numFmtId="0" fontId="79" fillId="0" borderId="1" xfId="0" applyNumberFormat="1" applyFont="1" applyFill="1" applyBorder="1" applyAlignment="1" applyProtection="1">
      <alignment horizontal="center" vertical="center" wrapText="1"/>
      <protection hidden="1"/>
    </xf>
    <xf numFmtId="49" fontId="4" fillId="0" borderId="0" xfId="0" applyNumberFormat="1" applyFont="1" applyFill="1" applyBorder="1" applyAlignment="1" applyProtection="1">
      <alignment vertical="center"/>
      <protection hidden="1"/>
    </xf>
    <xf numFmtId="0" fontId="62" fillId="0" borderId="47" xfId="0" applyNumberFormat="1" applyFont="1" applyFill="1" applyBorder="1" applyAlignment="1" applyProtection="1">
      <alignment vertical="center" wrapText="1"/>
      <protection hidden="1"/>
    </xf>
    <xf numFmtId="49" fontId="62" fillId="0" borderId="47" xfId="0" applyNumberFormat="1" applyFont="1" applyFill="1" applyBorder="1" applyAlignment="1" applyProtection="1">
      <alignment vertical="center" wrapText="1"/>
      <protection hidden="1"/>
    </xf>
    <xf numFmtId="0" fontId="62" fillId="0" borderId="47" xfId="0" applyFont="1" applyFill="1" applyBorder="1" applyAlignment="1" applyProtection="1">
      <alignment vertical="center" wrapText="1"/>
      <protection hidden="1"/>
    </xf>
    <xf numFmtId="0" fontId="63" fillId="0" borderId="47" xfId="0" applyFont="1" applyFill="1" applyBorder="1" applyAlignment="1" applyProtection="1">
      <alignment vertical="center" wrapText="1"/>
      <protection hidden="1"/>
    </xf>
    <xf numFmtId="49" fontId="62" fillId="0" borderId="47" xfId="0" applyNumberFormat="1" applyFont="1" applyFill="1" applyBorder="1" applyAlignment="1" applyProtection="1">
      <alignment horizontal="left" vertical="center" wrapText="1"/>
      <protection hidden="1"/>
    </xf>
    <xf numFmtId="0" fontId="62" fillId="0" borderId="47" xfId="0" applyNumberFormat="1" applyFont="1" applyFill="1" applyBorder="1" applyAlignment="1" applyProtection="1">
      <alignment horizontal="left" vertical="center" wrapText="1"/>
      <protection hidden="1"/>
    </xf>
    <xf numFmtId="0" fontId="10" fillId="0" borderId="47" xfId="0" applyNumberFormat="1" applyFont="1" applyFill="1" applyBorder="1" applyAlignment="1" applyProtection="1">
      <alignment horizontal="left" vertical="center" wrapText="1"/>
      <protection hidden="1"/>
    </xf>
    <xf numFmtId="0" fontId="10" fillId="0" borderId="47" xfId="0" applyFont="1" applyFill="1" applyBorder="1" applyAlignment="1" applyProtection="1">
      <alignment vertical="center" wrapText="1"/>
      <protection hidden="1"/>
    </xf>
    <xf numFmtId="49" fontId="10" fillId="0" borderId="47" xfId="0" applyNumberFormat="1" applyFont="1" applyFill="1" applyBorder="1" applyAlignment="1" applyProtection="1">
      <alignment horizontal="left" vertical="center" wrapText="1"/>
      <protection hidden="1"/>
    </xf>
    <xf numFmtId="0" fontId="62" fillId="0" borderId="48" xfId="0" applyFont="1" applyFill="1" applyBorder="1" applyAlignment="1" applyProtection="1">
      <alignment vertical="center" wrapText="1"/>
      <protection hidden="1"/>
    </xf>
    <xf numFmtId="0" fontId="61" fillId="10" borderId="9" xfId="0" applyFont="1" applyFill="1" applyBorder="1" applyAlignment="1" applyProtection="1">
      <alignment horizontal="left" vertical="center" wrapText="1"/>
      <protection hidden="1"/>
    </xf>
    <xf numFmtId="0" fontId="17" fillId="10" borderId="49" xfId="0" applyFont="1" applyFill="1" applyBorder="1" applyAlignment="1" applyProtection="1">
      <alignment vertical="center" wrapText="1"/>
      <protection hidden="1"/>
    </xf>
    <xf numFmtId="0" fontId="34" fillId="6" borderId="7" xfId="0" applyNumberFormat="1" applyFont="1" applyFill="1" applyBorder="1" applyAlignment="1" applyProtection="1">
      <alignment horizontal="center" vertical="center"/>
      <protection locked="0"/>
    </xf>
    <xf numFmtId="0" fontId="4" fillId="0" borderId="0" xfId="6" applyFont="1" applyProtection="1">
      <protection hidden="1"/>
    </xf>
    <xf numFmtId="0" fontId="81" fillId="3" borderId="50" xfId="6" applyNumberFormat="1" applyFont="1" applyFill="1" applyBorder="1" applyAlignment="1" applyProtection="1">
      <alignment horizontal="center" vertical="center" wrapText="1"/>
      <protection hidden="1"/>
    </xf>
    <xf numFmtId="0" fontId="4" fillId="0" borderId="51" xfId="0" applyFont="1" applyBorder="1" applyAlignment="1" applyProtection="1">
      <alignment horizontal="center" vertical="center"/>
      <protection hidden="1"/>
    </xf>
    <xf numFmtId="0" fontId="4" fillId="0" borderId="52" xfId="0" applyFont="1" applyBorder="1" applyAlignment="1" applyProtection="1">
      <alignment horizontal="center" vertical="center"/>
      <protection hidden="1"/>
    </xf>
    <xf numFmtId="0" fontId="4" fillId="0" borderId="53" xfId="0" applyFont="1" applyBorder="1" applyAlignment="1" applyProtection="1">
      <alignment horizontal="center" vertical="center"/>
      <protection hidden="1"/>
    </xf>
    <xf numFmtId="0" fontId="4" fillId="0" borderId="54" xfId="0" applyFont="1" applyBorder="1" applyAlignment="1" applyProtection="1">
      <alignment horizontal="center" vertical="center"/>
      <protection hidden="1"/>
    </xf>
    <xf numFmtId="0" fontId="4" fillId="0" borderId="54" xfId="0" applyFont="1" applyBorder="1" applyAlignment="1" applyProtection="1">
      <alignment vertical="center" wrapText="1"/>
      <protection hidden="1"/>
    </xf>
    <xf numFmtId="0" fontId="0" fillId="0" borderId="54" xfId="0" applyBorder="1" applyAlignment="1" applyProtection="1">
      <alignment vertical="center" wrapText="1"/>
      <protection hidden="1"/>
    </xf>
    <xf numFmtId="0" fontId="4" fillId="0" borderId="0" xfId="5" applyFont="1" applyFill="1" applyBorder="1" applyAlignment="1" applyProtection="1">
      <alignment vertical="center"/>
      <protection hidden="1"/>
    </xf>
    <xf numFmtId="0" fontId="14" fillId="11" borderId="50" xfId="6" applyFont="1" applyFill="1" applyBorder="1" applyAlignment="1" applyProtection="1">
      <alignment horizontal="center" vertical="center" wrapText="1"/>
      <protection hidden="1"/>
    </xf>
    <xf numFmtId="0" fontId="14" fillId="11" borderId="55" xfId="6" applyFont="1" applyFill="1" applyBorder="1" applyAlignment="1" applyProtection="1">
      <alignment horizontal="center" vertical="center" wrapText="1"/>
      <protection hidden="1"/>
    </xf>
    <xf numFmtId="0" fontId="40" fillId="0" borderId="56" xfId="6" applyFont="1" applyBorder="1" applyAlignment="1" applyProtection="1">
      <alignment horizontal="center" vertical="center"/>
      <protection hidden="1"/>
    </xf>
    <xf numFmtId="0" fontId="40" fillId="0" borderId="57" xfId="6" applyFont="1" applyBorder="1" applyAlignment="1" applyProtection="1">
      <alignment horizontal="left" vertical="center"/>
      <protection hidden="1"/>
    </xf>
    <xf numFmtId="0" fontId="40" fillId="0" borderId="58" xfId="6" applyFont="1" applyBorder="1" applyAlignment="1" applyProtection="1">
      <alignment horizontal="center" vertical="center"/>
      <protection hidden="1"/>
    </xf>
    <xf numFmtId="0" fontId="40" fillId="0" borderId="59" xfId="6" applyFont="1" applyBorder="1" applyAlignment="1" applyProtection="1">
      <alignment horizontal="left" vertical="center"/>
      <protection hidden="1"/>
    </xf>
    <xf numFmtId="0" fontId="41" fillId="0" borderId="58" xfId="6" applyFont="1" applyBorder="1" applyAlignment="1" applyProtection="1">
      <alignment horizontal="center" vertical="center"/>
      <protection hidden="1"/>
    </xf>
    <xf numFmtId="0" fontId="41" fillId="0" borderId="59" xfId="6" applyFont="1" applyBorder="1" applyAlignment="1" applyProtection="1">
      <alignment horizontal="left" vertical="center"/>
      <protection hidden="1"/>
    </xf>
    <xf numFmtId="0" fontId="39" fillId="0" borderId="58" xfId="6" applyFont="1" applyBorder="1" applyAlignment="1" applyProtection="1">
      <alignment horizontal="right" vertical="center"/>
      <protection hidden="1"/>
    </xf>
    <xf numFmtId="0" fontId="39" fillId="0" borderId="59" xfId="6" applyFont="1" applyBorder="1" applyAlignment="1" applyProtection="1">
      <alignment horizontal="left" vertical="center"/>
      <protection hidden="1"/>
    </xf>
    <xf numFmtId="0" fontId="41" fillId="0" borderId="60" xfId="6" applyFont="1" applyBorder="1" applyAlignment="1" applyProtection="1">
      <alignment horizontal="center" vertical="center"/>
      <protection hidden="1"/>
    </xf>
    <xf numFmtId="0" fontId="41" fillId="0" borderId="61" xfId="6" applyFont="1" applyBorder="1" applyAlignment="1" applyProtection="1">
      <alignment horizontal="left" vertical="center"/>
      <protection hidden="1"/>
    </xf>
    <xf numFmtId="0" fontId="39" fillId="0" borderId="60" xfId="6" applyFont="1" applyBorder="1" applyAlignment="1" applyProtection="1">
      <alignment horizontal="right" vertical="center"/>
      <protection hidden="1"/>
    </xf>
    <xf numFmtId="0" fontId="39" fillId="0" borderId="61" xfId="6" applyFont="1" applyBorder="1" applyAlignment="1" applyProtection="1">
      <alignment horizontal="left" vertical="center"/>
      <protection hidden="1"/>
    </xf>
    <xf numFmtId="0" fontId="43" fillId="12" borderId="7" xfId="4" applyFont="1" applyFill="1" applyBorder="1" applyAlignment="1" applyProtection="1">
      <alignment horizontal="center" vertical="center"/>
      <protection hidden="1"/>
    </xf>
    <xf numFmtId="1" fontId="64" fillId="0" borderId="62" xfId="0" applyNumberFormat="1" applyFont="1" applyFill="1" applyBorder="1" applyAlignment="1" applyProtection="1">
      <alignment horizontal="center" vertical="center"/>
      <protection hidden="1"/>
    </xf>
    <xf numFmtId="0" fontId="64" fillId="0" borderId="63" xfId="0" applyFont="1" applyFill="1" applyBorder="1" applyAlignment="1" applyProtection="1">
      <alignment vertical="center"/>
      <protection hidden="1"/>
    </xf>
    <xf numFmtId="0" fontId="0" fillId="0" borderId="64" xfId="0" applyBorder="1" applyAlignment="1" applyProtection="1">
      <protection hidden="1"/>
    </xf>
    <xf numFmtId="0" fontId="0" fillId="0" borderId="65" xfId="0" applyBorder="1" applyAlignment="1" applyProtection="1">
      <protection hidden="1"/>
    </xf>
    <xf numFmtId="1" fontId="64" fillId="0" borderId="46" xfId="0" applyNumberFormat="1" applyFont="1" applyFill="1" applyBorder="1" applyAlignment="1" applyProtection="1">
      <alignment horizontal="center" vertical="center"/>
      <protection hidden="1"/>
    </xf>
    <xf numFmtId="0" fontId="64" fillId="0" borderId="66" xfId="0" applyFont="1" applyFill="1" applyBorder="1" applyAlignment="1" applyProtection="1">
      <alignment vertical="center"/>
      <protection hidden="1"/>
    </xf>
    <xf numFmtId="0" fontId="0" fillId="0" borderId="67" xfId="0" applyBorder="1" applyAlignment="1" applyProtection="1">
      <protection hidden="1"/>
    </xf>
    <xf numFmtId="0" fontId="0" fillId="0" borderId="68" xfId="0" applyBorder="1" applyAlignment="1" applyProtection="1">
      <protection hidden="1"/>
    </xf>
    <xf numFmtId="0" fontId="59" fillId="0" borderId="67" xfId="0" applyFont="1" applyBorder="1" applyAlignment="1" applyProtection="1">
      <protection hidden="1"/>
    </xf>
    <xf numFmtId="0" fontId="59" fillId="0" borderId="68" xfId="0" applyFont="1" applyBorder="1" applyAlignment="1" applyProtection="1">
      <protection hidden="1"/>
    </xf>
    <xf numFmtId="0" fontId="53" fillId="0" borderId="67" xfId="0" applyFont="1" applyBorder="1" applyAlignment="1" applyProtection="1">
      <protection hidden="1"/>
    </xf>
    <xf numFmtId="0" fontId="53" fillId="0" borderId="68" xfId="0" applyFont="1" applyBorder="1" applyAlignment="1" applyProtection="1">
      <protection hidden="1"/>
    </xf>
    <xf numFmtId="0" fontId="4" fillId="0" borderId="67" xfId="0" applyFont="1" applyBorder="1" applyAlignment="1" applyProtection="1">
      <protection hidden="1"/>
    </xf>
    <xf numFmtId="0" fontId="4" fillId="0" borderId="68" xfId="0" applyFont="1" applyBorder="1" applyAlignment="1" applyProtection="1">
      <protection hidden="1"/>
    </xf>
    <xf numFmtId="1" fontId="64" fillId="0" borderId="69" xfId="0" applyNumberFormat="1" applyFont="1" applyFill="1" applyBorder="1" applyAlignment="1" applyProtection="1">
      <alignment horizontal="center" vertical="center"/>
      <protection hidden="1"/>
    </xf>
    <xf numFmtId="0" fontId="64" fillId="0" borderId="70" xfId="0" applyFont="1" applyFill="1" applyBorder="1" applyAlignment="1" applyProtection="1">
      <alignment vertical="center"/>
      <protection hidden="1"/>
    </xf>
    <xf numFmtId="0" fontId="4" fillId="0" borderId="71" xfId="0" applyFont="1" applyBorder="1" applyAlignment="1" applyProtection="1">
      <protection hidden="1"/>
    </xf>
    <xf numFmtId="0" fontId="4" fillId="0" borderId="72" xfId="0" applyFont="1" applyBorder="1" applyAlignment="1" applyProtection="1">
      <protection hidden="1"/>
    </xf>
    <xf numFmtId="0" fontId="32" fillId="12" borderId="7" xfId="6" applyFont="1" applyFill="1" applyBorder="1" applyAlignment="1" applyProtection="1">
      <alignment horizontal="center" vertical="center" wrapText="1"/>
      <protection hidden="1"/>
    </xf>
    <xf numFmtId="168" fontId="4" fillId="0" borderId="73" xfId="6" applyNumberFormat="1" applyFont="1" applyBorder="1" applyAlignment="1" applyProtection="1">
      <alignment horizontal="center" vertical="center"/>
      <protection hidden="1"/>
    </xf>
    <xf numFmtId="168" fontId="4" fillId="0" borderId="74" xfId="6" applyNumberFormat="1" applyFont="1" applyBorder="1" applyAlignment="1" applyProtection="1">
      <alignment horizontal="center" vertical="center"/>
      <protection hidden="1"/>
    </xf>
    <xf numFmtId="168" fontId="4" fillId="0" borderId="75" xfId="6" applyNumberFormat="1" applyFont="1" applyBorder="1" applyAlignment="1" applyProtection="1">
      <alignment horizontal="center" vertical="center"/>
      <protection hidden="1"/>
    </xf>
    <xf numFmtId="0" fontId="4" fillId="0" borderId="0" xfId="5" applyProtection="1">
      <protection hidden="1"/>
    </xf>
    <xf numFmtId="1" fontId="62" fillId="0" borderId="0" xfId="0" applyNumberFormat="1" applyFont="1" applyFill="1" applyAlignment="1" applyProtection="1">
      <alignment vertical="center"/>
      <protection hidden="1"/>
    </xf>
    <xf numFmtId="0" fontId="62" fillId="0" borderId="0" xfId="0" applyNumberFormat="1" applyFont="1" applyAlignment="1" applyProtection="1">
      <alignment horizontal="center" vertical="center" wrapText="1"/>
      <protection hidden="1"/>
    </xf>
    <xf numFmtId="49" fontId="62" fillId="0" borderId="0" xfId="0" applyNumberFormat="1" applyFont="1" applyAlignment="1" applyProtection="1">
      <alignment vertical="center"/>
      <protection hidden="1"/>
    </xf>
    <xf numFmtId="0" fontId="74" fillId="0" borderId="0" xfId="0" applyFont="1" applyFill="1" applyAlignment="1" applyProtection="1">
      <alignment horizontal="center" vertical="center"/>
      <protection hidden="1"/>
    </xf>
    <xf numFmtId="0" fontId="62" fillId="0" borderId="0" xfId="0" applyFont="1" applyFill="1" applyAlignment="1" applyProtection="1">
      <alignment vertical="center"/>
      <protection hidden="1"/>
    </xf>
    <xf numFmtId="0" fontId="62" fillId="0" borderId="0" xfId="0" applyNumberFormat="1" applyFont="1" applyFill="1" applyAlignment="1" applyProtection="1">
      <alignment vertical="center"/>
      <protection hidden="1"/>
    </xf>
    <xf numFmtId="0" fontId="62" fillId="0" borderId="0" xfId="0" applyFont="1" applyFill="1" applyBorder="1" applyAlignment="1" applyProtection="1">
      <alignment vertical="center"/>
      <protection hidden="1"/>
    </xf>
    <xf numFmtId="0" fontId="62" fillId="0" borderId="7" xfId="0" applyFont="1" applyFill="1" applyBorder="1" applyAlignment="1" applyProtection="1">
      <alignment vertical="center"/>
      <protection hidden="1"/>
    </xf>
    <xf numFmtId="0" fontId="62" fillId="0" borderId="7" xfId="0" applyNumberFormat="1" applyFont="1" applyFill="1" applyBorder="1" applyAlignment="1" applyProtection="1">
      <alignment vertical="center"/>
      <protection hidden="1"/>
    </xf>
    <xf numFmtId="1" fontId="68" fillId="3" borderId="76" xfId="0" applyNumberFormat="1" applyFont="1" applyFill="1" applyBorder="1" applyAlignment="1" applyProtection="1">
      <alignment horizontal="center" vertical="center" wrapText="1"/>
      <protection hidden="1"/>
    </xf>
    <xf numFmtId="0" fontId="68" fillId="3" borderId="77" xfId="0" applyNumberFormat="1" applyFont="1" applyFill="1" applyBorder="1" applyAlignment="1" applyProtection="1">
      <alignment horizontal="center" vertical="center" wrapText="1"/>
      <protection hidden="1"/>
    </xf>
    <xf numFmtId="49" fontId="68" fillId="3" borderId="78" xfId="0" applyNumberFormat="1" applyFont="1" applyFill="1" applyBorder="1" applyAlignment="1" applyProtection="1">
      <alignment horizontal="center" vertical="center" wrapText="1"/>
      <protection hidden="1"/>
    </xf>
    <xf numFmtId="49" fontId="62" fillId="0" borderId="7" xfId="0" applyNumberFormat="1" applyFont="1" applyFill="1" applyBorder="1" applyAlignment="1" applyProtection="1">
      <alignment vertical="center"/>
      <protection hidden="1"/>
    </xf>
    <xf numFmtId="0" fontId="62" fillId="0" borderId="7" xfId="0" applyFont="1" applyFill="1" applyBorder="1" applyAlignment="1" applyProtection="1">
      <alignment vertical="center" wrapText="1"/>
      <protection hidden="1"/>
    </xf>
    <xf numFmtId="0" fontId="62" fillId="0" borderId="79" xfId="0" applyFont="1" applyFill="1" applyBorder="1" applyAlignment="1" applyProtection="1">
      <alignment vertical="center"/>
      <protection hidden="1"/>
    </xf>
    <xf numFmtId="0" fontId="62" fillId="0" borderId="0" xfId="0" applyFont="1" applyFill="1" applyAlignment="1" applyProtection="1">
      <alignment vertical="center" wrapText="1"/>
      <protection hidden="1"/>
    </xf>
    <xf numFmtId="0" fontId="62" fillId="0" borderId="15" xfId="0" applyFont="1" applyFill="1" applyBorder="1" applyAlignment="1" applyProtection="1">
      <alignment vertical="center"/>
      <protection hidden="1"/>
    </xf>
    <xf numFmtId="0" fontId="62" fillId="0" borderId="79" xfId="0" applyNumberFormat="1" applyFont="1" applyFill="1" applyBorder="1" applyAlignment="1" applyProtection="1">
      <alignment vertical="center"/>
      <protection hidden="1"/>
    </xf>
    <xf numFmtId="0" fontId="62" fillId="0" borderId="80" xfId="0" applyNumberFormat="1" applyFont="1" applyFill="1" applyBorder="1" applyAlignment="1" applyProtection="1">
      <alignment vertical="center"/>
      <protection hidden="1"/>
    </xf>
    <xf numFmtId="0" fontId="62" fillId="0" borderId="80" xfId="0" applyFont="1" applyFill="1" applyBorder="1" applyAlignment="1" applyProtection="1">
      <alignment vertical="center"/>
      <protection hidden="1"/>
    </xf>
    <xf numFmtId="0" fontId="62" fillId="0" borderId="80" xfId="0" quotePrefix="1" applyNumberFormat="1" applyFont="1" applyFill="1" applyBorder="1" applyAlignment="1" applyProtection="1">
      <alignment vertical="center"/>
      <protection hidden="1"/>
    </xf>
    <xf numFmtId="0" fontId="74" fillId="0" borderId="0" xfId="0" applyFont="1" applyFill="1" applyBorder="1" applyAlignment="1" applyProtection="1">
      <alignment horizontal="center" vertical="center"/>
      <protection hidden="1"/>
    </xf>
    <xf numFmtId="3" fontId="62" fillId="0" borderId="0" xfId="0" applyNumberFormat="1" applyFont="1" applyFill="1" applyAlignment="1" applyProtection="1">
      <alignment vertical="center"/>
      <protection hidden="1"/>
    </xf>
    <xf numFmtId="2" fontId="62" fillId="0" borderId="0" xfId="0" applyNumberFormat="1" applyFont="1" applyFill="1" applyAlignment="1" applyProtection="1">
      <alignment vertical="center"/>
      <protection hidden="1"/>
    </xf>
    <xf numFmtId="3" fontId="62" fillId="0" borderId="0" xfId="0" applyNumberFormat="1" applyFont="1" applyFill="1" applyAlignment="1" applyProtection="1">
      <alignment vertical="center" wrapText="1"/>
      <protection hidden="1"/>
    </xf>
    <xf numFmtId="3" fontId="80" fillId="0" borderId="0" xfId="0" applyNumberFormat="1" applyFont="1" applyFill="1" applyAlignment="1" applyProtection="1">
      <alignment vertical="center" wrapText="1"/>
      <protection hidden="1"/>
    </xf>
    <xf numFmtId="0" fontId="62" fillId="0" borderId="0" xfId="0" applyNumberFormat="1" applyFont="1" applyFill="1" applyBorder="1" applyAlignment="1" applyProtection="1">
      <alignment vertical="center"/>
      <protection hidden="1"/>
    </xf>
    <xf numFmtId="0" fontId="62" fillId="0" borderId="0" xfId="0" applyNumberFormat="1" applyFont="1" applyAlignment="1" applyProtection="1">
      <alignment vertical="center"/>
      <protection hidden="1"/>
    </xf>
    <xf numFmtId="0" fontId="62" fillId="0" borderId="0" xfId="0" applyFont="1" applyAlignment="1" applyProtection="1">
      <alignment vertical="center"/>
      <protection hidden="1"/>
    </xf>
    <xf numFmtId="1" fontId="78" fillId="0" borderId="69" xfId="0" applyNumberFormat="1" applyFont="1" applyFill="1" applyBorder="1" applyAlignment="1" applyProtection="1">
      <alignment horizontal="center" vertical="center"/>
      <protection hidden="1"/>
    </xf>
    <xf numFmtId="0" fontId="17" fillId="2" borderId="81" xfId="3" applyFont="1" applyFill="1" applyBorder="1" applyAlignment="1" applyProtection="1">
      <alignment horizontal="center" vertical="center"/>
      <protection hidden="1"/>
    </xf>
    <xf numFmtId="0" fontId="36" fillId="6" borderId="82" xfId="3" applyFont="1" applyFill="1" applyBorder="1" applyAlignment="1" applyProtection="1">
      <alignment horizontal="center" vertical="center"/>
      <protection hidden="1"/>
    </xf>
    <xf numFmtId="164" fontId="57" fillId="0" borderId="26" xfId="2" applyNumberFormat="1" applyFont="1" applyFill="1" applyBorder="1" applyAlignment="1" applyProtection="1">
      <alignment horizontal="center" vertical="center" wrapText="1"/>
      <protection hidden="1"/>
    </xf>
    <xf numFmtId="164" fontId="57" fillId="0" borderId="24" xfId="2" applyNumberFormat="1" applyFont="1" applyFill="1" applyBorder="1" applyAlignment="1" applyProtection="1">
      <alignment horizontal="center" vertical="center" wrapText="1"/>
      <protection hidden="1"/>
    </xf>
    <xf numFmtId="164" fontId="57" fillId="0" borderId="25" xfId="2" applyNumberFormat="1" applyFont="1" applyFill="1" applyBorder="1" applyAlignment="1" applyProtection="1">
      <alignment horizontal="center" vertical="center" wrapText="1"/>
      <protection hidden="1"/>
    </xf>
    <xf numFmtId="0" fontId="17" fillId="2" borderId="83" xfId="0" applyFont="1" applyFill="1" applyBorder="1" applyAlignment="1" applyProtection="1">
      <alignment horizontal="center" vertical="center" wrapText="1"/>
      <protection hidden="1"/>
    </xf>
    <xf numFmtId="0" fontId="36" fillId="6" borderId="84" xfId="0" applyFont="1" applyFill="1" applyBorder="1" applyAlignment="1" applyProtection="1">
      <alignment horizontal="center" vertical="center" wrapText="1"/>
      <protection hidden="1"/>
    </xf>
    <xf numFmtId="49" fontId="18" fillId="0" borderId="40" xfId="2" applyNumberFormat="1" applyFont="1" applyFill="1" applyBorder="1" applyAlignment="1" applyProtection="1">
      <alignment horizontal="left" vertical="center" wrapText="1"/>
      <protection hidden="1"/>
    </xf>
    <xf numFmtId="49" fontId="18" fillId="0" borderId="26" xfId="0" applyNumberFormat="1" applyFont="1" applyFill="1" applyBorder="1" applyAlignment="1" applyProtection="1">
      <alignment horizontal="left" vertical="center" wrapText="1"/>
      <protection hidden="1"/>
    </xf>
    <xf numFmtId="49" fontId="18" fillId="0" borderId="41" xfId="2" applyNumberFormat="1" applyFont="1" applyFill="1" applyBorder="1" applyAlignment="1" applyProtection="1">
      <alignment horizontal="left" vertical="center" wrapText="1"/>
      <protection hidden="1"/>
    </xf>
    <xf numFmtId="49" fontId="18" fillId="0" borderId="24" xfId="0" applyNumberFormat="1" applyFont="1" applyFill="1" applyBorder="1" applyAlignment="1" applyProtection="1">
      <alignment horizontal="left" vertical="center" wrapText="1"/>
      <protection hidden="1"/>
    </xf>
    <xf numFmtId="49" fontId="16" fillId="0" borderId="41" xfId="2" applyNumberFormat="1" applyFont="1" applyFill="1" applyBorder="1" applyAlignment="1" applyProtection="1">
      <alignment horizontal="left" vertical="center" wrapText="1"/>
      <protection hidden="1"/>
    </xf>
    <xf numFmtId="49" fontId="16" fillId="0" borderId="24" xfId="0" applyNumberFormat="1" applyFont="1" applyFill="1" applyBorder="1" applyAlignment="1" applyProtection="1">
      <alignment horizontal="left" vertical="center" wrapText="1" indent="1"/>
      <protection hidden="1"/>
    </xf>
    <xf numFmtId="49" fontId="45" fillId="0" borderId="41" xfId="2" applyNumberFormat="1" applyFont="1" applyFill="1" applyBorder="1" applyAlignment="1" applyProtection="1">
      <alignment horizontal="left" vertical="center" wrapText="1"/>
      <protection hidden="1"/>
    </xf>
    <xf numFmtId="49" fontId="54" fillId="0" borderId="41" xfId="2" applyNumberFormat="1" applyFont="1" applyFill="1" applyBorder="1" applyAlignment="1" applyProtection="1">
      <alignment horizontal="left" vertical="center" wrapText="1"/>
      <protection hidden="1"/>
    </xf>
    <xf numFmtId="49" fontId="55" fillId="0" borderId="41" xfId="2" applyNumberFormat="1" applyFont="1" applyFill="1" applyBorder="1" applyAlignment="1" applyProtection="1">
      <alignment horizontal="left" vertical="center" wrapText="1"/>
      <protection hidden="1"/>
    </xf>
    <xf numFmtId="49" fontId="58" fillId="0" borderId="41" xfId="2" applyNumberFormat="1" applyFont="1" applyFill="1" applyBorder="1" applyAlignment="1" applyProtection="1">
      <alignment horizontal="left" vertical="center" wrapText="1"/>
      <protection hidden="1"/>
    </xf>
    <xf numFmtId="49" fontId="56" fillId="0" borderId="41" xfId="2" applyNumberFormat="1" applyFont="1" applyFill="1" applyBorder="1" applyAlignment="1" applyProtection="1">
      <alignment horizontal="left" vertical="center" wrapText="1"/>
      <protection hidden="1"/>
    </xf>
    <xf numFmtId="49" fontId="18" fillId="0" borderId="24" xfId="0" applyNumberFormat="1" applyFont="1" applyFill="1" applyBorder="1" applyAlignment="1" applyProtection="1">
      <alignment horizontal="left" vertical="center" wrapText="1" shrinkToFit="1"/>
      <protection hidden="1"/>
    </xf>
    <xf numFmtId="49" fontId="16" fillId="0" borderId="24" xfId="0" applyNumberFormat="1" applyFont="1" applyBorder="1" applyAlignment="1" applyProtection="1">
      <alignment horizontal="left" vertical="center" wrapText="1" indent="1"/>
      <protection hidden="1"/>
    </xf>
    <xf numFmtId="49" fontId="16" fillId="0" borderId="44" xfId="2" applyNumberFormat="1" applyFont="1" applyFill="1" applyBorder="1" applyAlignment="1" applyProtection="1">
      <alignment horizontal="left" vertical="center" wrapText="1"/>
      <protection hidden="1"/>
    </xf>
    <xf numFmtId="49" fontId="16" fillId="0" borderId="25" xfId="0" applyNumberFormat="1" applyFont="1" applyBorder="1" applyAlignment="1" applyProtection="1">
      <alignment horizontal="left" vertical="center" wrapText="1" indent="1"/>
      <protection hidden="1"/>
    </xf>
    <xf numFmtId="0" fontId="3" fillId="0" borderId="0" xfId="0" applyFont="1" applyAlignment="1" applyProtection="1">
      <alignment vertical="center"/>
      <protection hidden="1"/>
    </xf>
    <xf numFmtId="0" fontId="4" fillId="0" borderId="0" xfId="0" applyFont="1" applyBorder="1" applyAlignment="1" applyProtection="1">
      <alignment vertical="center"/>
      <protection hidden="1"/>
    </xf>
    <xf numFmtId="0" fontId="16" fillId="0" borderId="0" xfId="0" applyFont="1" applyAlignment="1" applyProtection="1">
      <alignment vertical="center" shrinkToFit="1"/>
      <protection hidden="1"/>
    </xf>
    <xf numFmtId="0" fontId="28" fillId="0" borderId="0" xfId="0" applyFont="1" applyAlignment="1" applyProtection="1">
      <alignment horizontal="right" vertical="center"/>
      <protection hidden="1"/>
    </xf>
    <xf numFmtId="0" fontId="10" fillId="0" borderId="0" xfId="0" applyFont="1" applyAlignment="1" applyProtection="1">
      <alignment vertical="center"/>
      <protection hidden="1"/>
    </xf>
    <xf numFmtId="49" fontId="16" fillId="0" borderId="0" xfId="0" applyNumberFormat="1" applyFont="1" applyBorder="1" applyAlignment="1" applyProtection="1">
      <alignment horizontal="left" vertical="center" wrapText="1" indent="1"/>
      <protection hidden="1"/>
    </xf>
    <xf numFmtId="164" fontId="57" fillId="0" borderId="0" xfId="2" applyNumberFormat="1" applyFont="1" applyFill="1" applyBorder="1" applyAlignment="1" applyProtection="1">
      <alignment horizontal="center" vertical="center" wrapText="1"/>
      <protection hidden="1"/>
    </xf>
    <xf numFmtId="3" fontId="16" fillId="0" borderId="0" xfId="0" applyNumberFormat="1" applyFont="1" applyFill="1" applyBorder="1" applyAlignment="1" applyProtection="1">
      <alignment horizontal="right" vertical="center" shrinkToFit="1"/>
      <protection locked="0" hidden="1"/>
    </xf>
    <xf numFmtId="0" fontId="16" fillId="0" borderId="0" xfId="0" applyFont="1" applyAlignment="1" applyProtection="1">
      <alignment vertical="center"/>
      <protection hidden="1"/>
    </xf>
    <xf numFmtId="0" fontId="16" fillId="0" borderId="0" xfId="0" applyFont="1" applyBorder="1" applyAlignment="1" applyProtection="1">
      <alignment vertical="center"/>
      <protection hidden="1"/>
    </xf>
    <xf numFmtId="0" fontId="16" fillId="0" borderId="16" xfId="0" applyFont="1" applyBorder="1" applyAlignment="1" applyProtection="1">
      <alignment vertical="center"/>
      <protection hidden="1"/>
    </xf>
    <xf numFmtId="0" fontId="4" fillId="0" borderId="3" xfId="0" applyFont="1" applyBorder="1" applyAlignment="1" applyProtection="1">
      <alignment horizontal="center" vertical="center" wrapText="1"/>
      <protection hidden="1"/>
    </xf>
    <xf numFmtId="0" fontId="17" fillId="2" borderId="81" xfId="3" applyFont="1" applyFill="1" applyBorder="1" applyAlignment="1" applyProtection="1">
      <alignment horizontal="center" vertical="center" wrapText="1"/>
      <protection hidden="1"/>
    </xf>
    <xf numFmtId="0" fontId="17" fillId="2" borderId="42" xfId="0" applyFont="1" applyFill="1" applyBorder="1" applyAlignment="1" applyProtection="1">
      <alignment horizontal="center" vertical="center" wrapText="1"/>
      <protection hidden="1"/>
    </xf>
    <xf numFmtId="0" fontId="36" fillId="6" borderId="43" xfId="0" applyFont="1" applyFill="1" applyBorder="1" applyAlignment="1" applyProtection="1">
      <alignment horizontal="center" vertical="center" wrapText="1"/>
      <protection hidden="1"/>
    </xf>
    <xf numFmtId="0" fontId="27" fillId="0" borderId="40" xfId="0" applyFont="1" applyBorder="1" applyAlignment="1" applyProtection="1">
      <alignment vertical="center" wrapText="1"/>
      <protection hidden="1"/>
    </xf>
    <xf numFmtId="0" fontId="16" fillId="0" borderId="26" xfId="0" applyFont="1" applyBorder="1" applyAlignment="1" applyProtection="1">
      <alignment horizontal="left" vertical="center" wrapText="1"/>
      <protection hidden="1"/>
    </xf>
    <xf numFmtId="164" fontId="31" fillId="0" borderId="26" xfId="2" applyNumberFormat="1" applyFont="1" applyFill="1" applyBorder="1" applyAlignment="1" applyProtection="1">
      <alignment horizontal="center" vertical="center" wrapText="1"/>
      <protection hidden="1"/>
    </xf>
    <xf numFmtId="0" fontId="27" fillId="0" borderId="41" xfId="0" applyFont="1" applyBorder="1" applyAlignment="1" applyProtection="1">
      <alignment vertical="center" wrapText="1"/>
      <protection hidden="1"/>
    </xf>
    <xf numFmtId="0" fontId="16" fillId="0" borderId="24" xfId="0" applyFont="1" applyBorder="1" applyAlignment="1" applyProtection="1">
      <alignment horizontal="left" vertical="center" wrapText="1"/>
      <protection hidden="1"/>
    </xf>
    <xf numFmtId="164" fontId="31" fillId="0" borderId="24" xfId="2" applyNumberFormat="1" applyFont="1" applyFill="1" applyBorder="1" applyAlignment="1" applyProtection="1">
      <alignment horizontal="center" vertical="center" wrapText="1"/>
      <protection hidden="1"/>
    </xf>
    <xf numFmtId="0" fontId="27" fillId="0" borderId="44" xfId="0" applyFont="1" applyBorder="1" applyAlignment="1" applyProtection="1">
      <alignment vertical="center" wrapText="1"/>
      <protection hidden="1"/>
    </xf>
    <xf numFmtId="0" fontId="16" fillId="0" borderId="25" xfId="0" applyFont="1" applyBorder="1" applyAlignment="1" applyProtection="1">
      <alignment horizontal="left" vertical="center" wrapText="1"/>
      <protection hidden="1"/>
    </xf>
    <xf numFmtId="164" fontId="31" fillId="0" borderId="25" xfId="2" applyNumberFormat="1" applyFont="1" applyFill="1" applyBorder="1" applyAlignment="1" applyProtection="1">
      <alignment horizontal="center" vertical="center" wrapText="1"/>
      <protection hidden="1"/>
    </xf>
    <xf numFmtId="0" fontId="16" fillId="0" borderId="0" xfId="0" applyFont="1" applyFill="1" applyAlignment="1" applyProtection="1">
      <alignment vertical="center"/>
      <protection hidden="1"/>
    </xf>
    <xf numFmtId="0" fontId="0" fillId="0" borderId="0" xfId="0" applyAlignment="1" applyProtection="1">
      <alignment horizontal="left" vertical="center"/>
      <protection hidden="1"/>
    </xf>
    <xf numFmtId="0" fontId="17" fillId="2" borderId="81" xfId="0" applyFont="1" applyFill="1" applyBorder="1" applyAlignment="1" applyProtection="1">
      <alignment horizontal="center" vertical="center" wrapText="1"/>
      <protection hidden="1"/>
    </xf>
    <xf numFmtId="0" fontId="36" fillId="6" borderId="82" xfId="0" applyFont="1" applyFill="1" applyBorder="1" applyAlignment="1" applyProtection="1">
      <alignment horizontal="center" vertical="center" wrapText="1"/>
      <protection hidden="1"/>
    </xf>
    <xf numFmtId="0" fontId="11" fillId="0" borderId="44" xfId="2" applyFont="1" applyFill="1" applyBorder="1" applyAlignment="1" applyProtection="1">
      <alignment horizontal="left" vertical="center" wrapText="1"/>
      <protection hidden="1"/>
    </xf>
    <xf numFmtId="0" fontId="15" fillId="0" borderId="0" xfId="0" applyFont="1" applyAlignment="1" applyProtection="1">
      <alignment vertical="center"/>
      <protection hidden="1"/>
    </xf>
    <xf numFmtId="49" fontId="16" fillId="0" borderId="26" xfId="0" applyNumberFormat="1" applyFont="1" applyFill="1" applyBorder="1" applyAlignment="1" applyProtection="1">
      <alignment horizontal="left" vertical="center" wrapText="1"/>
      <protection hidden="1"/>
    </xf>
    <xf numFmtId="49" fontId="16" fillId="0" borderId="24" xfId="0" applyNumberFormat="1" applyFont="1" applyFill="1" applyBorder="1" applyAlignment="1" applyProtection="1">
      <alignment horizontal="left" vertical="center" wrapText="1"/>
      <protection hidden="1"/>
    </xf>
    <xf numFmtId="49" fontId="27" fillId="0" borderId="41" xfId="2" applyNumberFormat="1" applyFont="1" applyFill="1" applyBorder="1" applyAlignment="1" applyProtection="1">
      <alignment horizontal="left" vertical="center" shrinkToFit="1"/>
      <protection hidden="1"/>
    </xf>
    <xf numFmtId="49" fontId="16" fillId="0" borderId="41" xfId="2" applyNumberFormat="1" applyFont="1" applyFill="1" applyBorder="1" applyAlignment="1" applyProtection="1">
      <alignment horizontal="left" vertical="center" shrinkToFit="1"/>
      <protection hidden="1"/>
    </xf>
    <xf numFmtId="49" fontId="16" fillId="0" borderId="24" xfId="0" applyNumberFormat="1" applyFont="1" applyBorder="1" applyAlignment="1" applyProtection="1">
      <alignment horizontal="left" vertical="center" wrapText="1"/>
      <protection hidden="1"/>
    </xf>
    <xf numFmtId="49" fontId="16" fillId="0" borderId="24" xfId="0" applyNumberFormat="1" applyFont="1" applyBorder="1" applyAlignment="1" applyProtection="1">
      <alignment horizontal="left" vertical="center" shrinkToFit="1"/>
      <protection hidden="1"/>
    </xf>
    <xf numFmtId="49" fontId="27" fillId="0" borderId="44" xfId="2" applyNumberFormat="1" applyFont="1" applyFill="1" applyBorder="1" applyAlignment="1" applyProtection="1">
      <alignment horizontal="left" vertical="center" wrapText="1"/>
      <protection hidden="1"/>
    </xf>
    <xf numFmtId="49" fontId="16" fillId="0" borderId="25" xfId="0" applyNumberFormat="1" applyFont="1" applyBorder="1" applyAlignment="1" applyProtection="1">
      <alignment horizontal="left" vertical="center" wrapText="1"/>
      <protection hidden="1"/>
    </xf>
    <xf numFmtId="49" fontId="27" fillId="0" borderId="41" xfId="2" applyNumberFormat="1" applyFont="1" applyFill="1" applyBorder="1" applyAlignment="1" applyProtection="1">
      <alignment horizontal="left" vertical="center" wrapText="1"/>
      <protection hidden="1"/>
    </xf>
    <xf numFmtId="49" fontId="16" fillId="0" borderId="24" xfId="0" applyNumberFormat="1" applyFont="1" applyFill="1" applyBorder="1" applyAlignment="1" applyProtection="1">
      <alignment horizontal="left" vertical="center" wrapText="1"/>
      <protection hidden="1"/>
    </xf>
    <xf numFmtId="49" fontId="16" fillId="0" borderId="24" xfId="0" applyNumberFormat="1" applyFont="1" applyFill="1" applyBorder="1" applyAlignment="1" applyProtection="1">
      <alignment horizontal="left" vertical="center" shrinkToFit="1"/>
      <protection hidden="1"/>
    </xf>
    <xf numFmtId="49" fontId="16" fillId="0" borderId="25" xfId="0" applyNumberFormat="1" applyFont="1" applyFill="1" applyBorder="1" applyAlignment="1" applyProtection="1">
      <alignment horizontal="left" vertical="center" shrinkToFit="1"/>
      <protection hidden="1"/>
    </xf>
    <xf numFmtId="0" fontId="17" fillId="2" borderId="84" xfId="0" applyFont="1" applyFill="1" applyBorder="1" applyAlignment="1" applyProtection="1">
      <alignment horizontal="center" vertical="center" wrapText="1"/>
      <protection hidden="1"/>
    </xf>
    <xf numFmtId="0" fontId="17" fillId="2" borderId="82" xfId="3" applyFont="1" applyFill="1" applyBorder="1" applyAlignment="1" applyProtection="1">
      <alignment horizontal="center" vertical="center"/>
      <protection hidden="1"/>
    </xf>
    <xf numFmtId="0" fontId="17" fillId="2" borderId="82" xfId="0" applyFont="1" applyFill="1" applyBorder="1" applyAlignment="1" applyProtection="1">
      <alignment horizontal="center" vertical="center" wrapText="1"/>
      <protection hidden="1"/>
    </xf>
    <xf numFmtId="1" fontId="36" fillId="13" borderId="85" xfId="2" applyNumberFormat="1" applyFont="1" applyFill="1" applyBorder="1" applyAlignment="1" applyProtection="1">
      <alignment horizontal="center" vertical="center" wrapText="1"/>
      <protection hidden="1"/>
    </xf>
    <xf numFmtId="1" fontId="36" fillId="6" borderId="28" xfId="0" applyNumberFormat="1" applyFont="1" applyFill="1" applyBorder="1" applyAlignment="1" applyProtection="1">
      <alignment horizontal="center" vertical="center" wrapText="1"/>
      <protection hidden="1"/>
    </xf>
    <xf numFmtId="1" fontId="36" fillId="13" borderId="28" xfId="2" applyNumberFormat="1" applyFont="1" applyFill="1" applyBorder="1" applyAlignment="1" applyProtection="1">
      <alignment horizontal="center" vertical="center" wrapText="1"/>
      <protection hidden="1"/>
    </xf>
    <xf numFmtId="1" fontId="36" fillId="6" borderId="28" xfId="0" applyNumberFormat="1" applyFont="1" applyFill="1" applyBorder="1" applyAlignment="1" applyProtection="1">
      <alignment horizontal="center" vertical="center"/>
      <protection hidden="1"/>
    </xf>
    <xf numFmtId="1" fontId="36" fillId="6" borderId="86" xfId="0" applyNumberFormat="1" applyFont="1" applyFill="1" applyBorder="1" applyAlignment="1" applyProtection="1">
      <alignment horizontal="center" vertical="center"/>
      <protection hidden="1"/>
    </xf>
    <xf numFmtId="0" fontId="17" fillId="2" borderId="87" xfId="0" applyFont="1" applyFill="1" applyBorder="1" applyAlignment="1" applyProtection="1">
      <alignment horizontal="center" vertical="center" wrapText="1"/>
      <protection hidden="1"/>
    </xf>
    <xf numFmtId="0" fontId="17" fillId="2" borderId="88" xfId="3" applyFont="1" applyFill="1" applyBorder="1" applyAlignment="1" applyProtection="1">
      <alignment horizontal="center" vertical="center"/>
      <protection hidden="1"/>
    </xf>
    <xf numFmtId="1" fontId="32" fillId="14" borderId="27" xfId="2" applyNumberFormat="1" applyFont="1" applyFill="1" applyBorder="1" applyAlignment="1" applyProtection="1">
      <alignment horizontal="center" vertical="center" wrapText="1"/>
      <protection hidden="1"/>
    </xf>
    <xf numFmtId="1" fontId="32" fillId="3" borderId="89" xfId="0" applyNumberFormat="1" applyFont="1" applyFill="1" applyBorder="1" applyAlignment="1" applyProtection="1">
      <alignment horizontal="center" vertical="center" wrapText="1"/>
      <protection hidden="1"/>
    </xf>
    <xf numFmtId="1" fontId="32" fillId="3" borderId="28" xfId="0" applyNumberFormat="1" applyFont="1" applyFill="1" applyBorder="1" applyAlignment="1" applyProtection="1">
      <alignment horizontal="center" vertical="center"/>
      <protection hidden="1"/>
    </xf>
    <xf numFmtId="49" fontId="45" fillId="0" borderId="90" xfId="2" applyNumberFormat="1" applyFont="1" applyFill="1" applyBorder="1" applyAlignment="1" applyProtection="1">
      <alignment horizontal="left" vertical="top" wrapText="1"/>
      <protection hidden="1"/>
    </xf>
    <xf numFmtId="49" fontId="16" fillId="0" borderId="26" xfId="0" applyNumberFormat="1" applyFont="1" applyFill="1" applyBorder="1" applyAlignment="1" applyProtection="1">
      <alignment horizontal="left" vertical="top" wrapText="1"/>
      <protection hidden="1"/>
    </xf>
    <xf numFmtId="164" fontId="17" fillId="0" borderId="26" xfId="2" applyNumberFormat="1" applyFont="1" applyFill="1" applyBorder="1" applyAlignment="1" applyProtection="1">
      <alignment horizontal="center" vertical="top" wrapText="1"/>
      <protection hidden="1"/>
    </xf>
    <xf numFmtId="49" fontId="16" fillId="0" borderId="91" xfId="2" applyNumberFormat="1" applyFont="1" applyFill="1" applyBorder="1" applyAlignment="1" applyProtection="1">
      <alignment horizontal="left" vertical="top" wrapText="1"/>
      <protection hidden="1"/>
    </xf>
    <xf numFmtId="164" fontId="17" fillId="0" borderId="24" xfId="2" applyNumberFormat="1" applyFont="1" applyFill="1" applyBorder="1" applyAlignment="1" applyProtection="1">
      <alignment horizontal="center" vertical="top" wrapText="1"/>
      <protection hidden="1"/>
    </xf>
    <xf numFmtId="49" fontId="45" fillId="0" borderId="91" xfId="2" applyNumberFormat="1" applyFont="1" applyFill="1" applyBorder="1" applyAlignment="1" applyProtection="1">
      <alignment horizontal="left" vertical="top" wrapText="1"/>
      <protection hidden="1"/>
    </xf>
    <xf numFmtId="49" fontId="16" fillId="0" borderId="24" xfId="0" applyNumberFormat="1" applyFont="1" applyFill="1" applyBorder="1" applyAlignment="1" applyProtection="1">
      <alignment horizontal="left" vertical="top" wrapText="1"/>
      <protection hidden="1"/>
    </xf>
    <xf numFmtId="164" fontId="17" fillId="0" borderId="24" xfId="2" applyNumberFormat="1" applyFont="1" applyFill="1" applyBorder="1" applyAlignment="1" applyProtection="1">
      <alignment horizontal="center" vertical="top" wrapText="1"/>
      <protection hidden="1"/>
    </xf>
    <xf numFmtId="49" fontId="16" fillId="0" borderId="92" xfId="2" applyNumberFormat="1" applyFont="1" applyFill="1" applyBorder="1" applyAlignment="1" applyProtection="1">
      <alignment horizontal="left" vertical="top" wrapText="1"/>
      <protection hidden="1"/>
    </xf>
    <xf numFmtId="164" fontId="17" fillId="0" borderId="25" xfId="2" applyNumberFormat="1" applyFont="1" applyFill="1" applyBorder="1" applyAlignment="1" applyProtection="1">
      <alignment horizontal="center" vertical="top" wrapText="1"/>
      <protection hidden="1"/>
    </xf>
    <xf numFmtId="0" fontId="67" fillId="0" borderId="26" xfId="0" applyFont="1" applyFill="1" applyBorder="1" applyAlignment="1" applyProtection="1">
      <alignment horizontal="left" vertical="center"/>
      <protection hidden="1"/>
    </xf>
    <xf numFmtId="0" fontId="10" fillId="0" borderId="19" xfId="0" applyFont="1" applyBorder="1" applyAlignment="1" applyProtection="1">
      <alignment vertical="center" wrapText="1"/>
      <protection hidden="1"/>
    </xf>
    <xf numFmtId="49" fontId="4" fillId="0" borderId="0" xfId="0" applyNumberFormat="1" applyFont="1" applyFill="1" applyProtection="1"/>
    <xf numFmtId="0" fontId="14" fillId="3" borderId="95" xfId="1" applyFont="1" applyFill="1" applyBorder="1" applyAlignment="1" applyProtection="1">
      <alignment horizontal="center" vertical="center"/>
      <protection hidden="1"/>
    </xf>
    <xf numFmtId="0" fontId="14" fillId="3" borderId="94" xfId="1" applyFont="1" applyFill="1" applyBorder="1" applyAlignment="1" applyProtection="1">
      <alignment horizontal="center" vertical="center"/>
      <protection hidden="1"/>
    </xf>
    <xf numFmtId="0" fontId="72" fillId="0" borderId="96" xfId="0" applyNumberFormat="1" applyFont="1" applyFill="1" applyBorder="1" applyAlignment="1" applyProtection="1">
      <alignment horizontal="right" vertical="center"/>
      <protection hidden="1"/>
    </xf>
    <xf numFmtId="0" fontId="73" fillId="0" borderId="0" xfId="0" applyFont="1" applyAlignment="1" applyProtection="1">
      <protection hidden="1"/>
    </xf>
    <xf numFmtId="0" fontId="73" fillId="0" borderId="0" xfId="0" applyFont="1" applyBorder="1" applyAlignment="1" applyProtection="1">
      <protection hidden="1"/>
    </xf>
    <xf numFmtId="0" fontId="19" fillId="0" borderId="0" xfId="0" applyFont="1" applyFill="1" applyAlignment="1" applyProtection="1">
      <alignment horizontal="center" vertical="center" wrapText="1"/>
      <protection hidden="1"/>
    </xf>
    <xf numFmtId="4" fontId="20" fillId="3" borderId="0" xfId="0" applyNumberFormat="1" applyFont="1" applyFill="1" applyBorder="1" applyAlignment="1" applyProtection="1">
      <alignment horizontal="center" vertical="center"/>
    </xf>
    <xf numFmtId="49" fontId="17" fillId="0" borderId="0" xfId="0" applyNumberFormat="1" applyFont="1" applyFill="1" applyBorder="1" applyAlignment="1" applyProtection="1">
      <alignment horizontal="center" vertical="top"/>
    </xf>
    <xf numFmtId="0" fontId="70" fillId="0" borderId="10" xfId="0" applyNumberFormat="1" applyFont="1" applyFill="1" applyBorder="1" applyAlignment="1" applyProtection="1">
      <alignment horizontal="left" vertical="center" indent="2" shrinkToFit="1"/>
      <protection hidden="1"/>
    </xf>
    <xf numFmtId="0" fontId="70" fillId="0" borderId="0" xfId="0" applyNumberFormat="1" applyFont="1" applyFill="1" applyBorder="1" applyAlignment="1" applyProtection="1">
      <alignment horizontal="left" vertical="center" indent="2" shrinkToFit="1"/>
      <protection hidden="1"/>
    </xf>
    <xf numFmtId="0" fontId="38" fillId="3" borderId="94" xfId="1" applyFont="1" applyFill="1" applyBorder="1" applyAlignment="1" applyProtection="1">
      <alignment horizontal="center" vertical="center"/>
      <protection hidden="1"/>
    </xf>
    <xf numFmtId="0" fontId="38" fillId="3" borderId="18" xfId="1" applyFont="1" applyFill="1" applyBorder="1" applyAlignment="1" applyProtection="1">
      <alignment horizontal="center" vertical="center"/>
      <protection hidden="1"/>
    </xf>
    <xf numFmtId="0" fontId="23" fillId="0" borderId="0" xfId="0" applyFont="1" applyFill="1" applyBorder="1" applyAlignment="1" applyProtection="1">
      <alignment horizontal="right" vertical="center" wrapText="1"/>
      <protection hidden="1"/>
    </xf>
    <xf numFmtId="49" fontId="26" fillId="0" borderId="97" xfId="0" applyNumberFormat="1" applyFont="1" applyFill="1" applyBorder="1" applyAlignment="1" applyProtection="1">
      <alignment horizontal="center" vertical="center" wrapText="1"/>
      <protection hidden="1"/>
    </xf>
    <xf numFmtId="0" fontId="0" fillId="0" borderId="98" xfId="0" applyBorder="1" applyAlignment="1" applyProtection="1">
      <alignment horizontal="center" vertical="center" wrapText="1"/>
      <protection hidden="1"/>
    </xf>
    <xf numFmtId="0" fontId="0" fillId="0" borderId="99" xfId="0" applyBorder="1" applyAlignment="1" applyProtection="1">
      <alignment horizontal="center" vertical="center" wrapText="1"/>
      <protection hidden="1"/>
    </xf>
    <xf numFmtId="49" fontId="17" fillId="0" borderId="49" xfId="0" applyNumberFormat="1" applyFont="1" applyFill="1" applyBorder="1" applyAlignment="1" applyProtection="1">
      <alignment horizontal="center" vertical="center" wrapText="1"/>
    </xf>
    <xf numFmtId="0" fontId="0" fillId="0" borderId="19" xfId="0" applyBorder="1" applyAlignment="1">
      <alignment horizontal="center" vertical="center" wrapText="1"/>
    </xf>
    <xf numFmtId="0" fontId="0" fillId="0" borderId="2" xfId="0" applyBorder="1" applyAlignment="1">
      <alignment horizontal="center" vertical="center" wrapText="1"/>
    </xf>
    <xf numFmtId="49" fontId="17" fillId="0" borderId="32" xfId="0" applyNumberFormat="1" applyFont="1" applyBorder="1" applyAlignment="1" applyProtection="1">
      <alignment horizontal="left" vertical="center"/>
      <protection hidden="1"/>
    </xf>
    <xf numFmtId="49" fontId="34" fillId="2" borderId="15" xfId="0" applyNumberFormat="1" applyFont="1" applyFill="1" applyBorder="1" applyAlignment="1" applyProtection="1">
      <alignment horizontal="center" vertical="center"/>
      <protection locked="0"/>
    </xf>
    <xf numFmtId="49" fontId="34" fillId="2" borderId="17" xfId="0" applyNumberFormat="1" applyFont="1" applyFill="1" applyBorder="1" applyAlignment="1" applyProtection="1">
      <alignment horizontal="center" vertical="center"/>
      <protection locked="0"/>
    </xf>
    <xf numFmtId="0" fontId="61" fillId="2" borderId="28" xfId="0" applyFont="1" applyFill="1" applyBorder="1" applyAlignment="1" applyProtection="1">
      <alignment horizontal="center" vertical="center" wrapText="1"/>
      <protection hidden="1"/>
    </xf>
    <xf numFmtId="0" fontId="34" fillId="2" borderId="15" xfId="0" applyFont="1" applyFill="1" applyBorder="1" applyAlignment="1" applyProtection="1">
      <alignment vertical="center"/>
      <protection locked="0"/>
    </xf>
    <xf numFmtId="0" fontId="34" fillId="2" borderId="16" xfId="0" applyFont="1" applyFill="1" applyBorder="1" applyAlignment="1" applyProtection="1">
      <alignment vertical="center"/>
      <protection locked="0"/>
    </xf>
    <xf numFmtId="0" fontId="34" fillId="2" borderId="17" xfId="0" applyFont="1" applyFill="1" applyBorder="1" applyAlignment="1" applyProtection="1">
      <alignment vertical="center"/>
      <protection locked="0"/>
    </xf>
    <xf numFmtId="0" fontId="38" fillId="3" borderId="5" xfId="1" applyNumberFormat="1" applyFont="1" applyFill="1" applyBorder="1" applyAlignment="1" applyProtection="1">
      <alignment horizontal="left" vertical="center"/>
    </xf>
    <xf numFmtId="0" fontId="38" fillId="3" borderId="6" xfId="1" applyNumberFormat="1" applyFont="1" applyFill="1" applyBorder="1" applyAlignment="1" applyProtection="1">
      <alignment horizontal="left" vertical="center"/>
    </xf>
    <xf numFmtId="49" fontId="34" fillId="2" borderId="15" xfId="0" applyNumberFormat="1" applyFont="1" applyFill="1" applyBorder="1" applyAlignment="1" applyProtection="1">
      <alignment horizontal="left" vertical="center"/>
      <protection locked="0"/>
    </xf>
    <xf numFmtId="49" fontId="34" fillId="2" borderId="16" xfId="0" applyNumberFormat="1" applyFont="1" applyFill="1" applyBorder="1" applyAlignment="1" applyProtection="1">
      <alignment horizontal="left" vertical="center"/>
      <protection locked="0"/>
    </xf>
    <xf numFmtId="49" fontId="34" fillId="2" borderId="17" xfId="0" applyNumberFormat="1" applyFont="1" applyFill="1" applyBorder="1" applyAlignment="1" applyProtection="1">
      <alignment horizontal="left" vertical="center"/>
      <protection locked="0"/>
    </xf>
    <xf numFmtId="49" fontId="38" fillId="3" borderId="5" xfId="1" applyNumberFormat="1" applyFont="1" applyFill="1" applyBorder="1" applyAlignment="1" applyProtection="1">
      <alignment horizontal="left" vertical="center"/>
    </xf>
    <xf numFmtId="0" fontId="38" fillId="0" borderId="6" xfId="1" applyFont="1" applyBorder="1" applyAlignment="1" applyProtection="1">
      <alignment horizontal="left" vertical="center"/>
    </xf>
    <xf numFmtId="0" fontId="33" fillId="0" borderId="0" xfId="0" applyFont="1" applyFill="1" applyAlignment="1" applyProtection="1">
      <alignment horizontal="center" wrapText="1"/>
      <protection hidden="1"/>
    </xf>
    <xf numFmtId="49" fontId="34" fillId="2" borderId="93" xfId="0" applyNumberFormat="1" applyFont="1" applyFill="1" applyBorder="1" applyAlignment="1" applyProtection="1">
      <alignment horizontal="left" vertical="center"/>
      <protection locked="0"/>
    </xf>
    <xf numFmtId="49" fontId="4" fillId="0" borderId="16" xfId="0" applyNumberFormat="1" applyFont="1" applyBorder="1" applyAlignment="1" applyProtection="1">
      <alignment horizontal="left" vertical="center"/>
      <protection locked="0"/>
    </xf>
    <xf numFmtId="49" fontId="4" fillId="0" borderId="17" xfId="0" applyNumberFormat="1" applyFont="1" applyBorder="1" applyAlignment="1" applyProtection="1">
      <alignment horizontal="left" vertical="center"/>
      <protection locked="0"/>
    </xf>
    <xf numFmtId="49" fontId="36" fillId="0" borderId="0" xfId="0" applyNumberFormat="1" applyFont="1" applyFill="1" applyBorder="1" applyAlignment="1" applyProtection="1">
      <alignment horizontal="right" vertical="center"/>
    </xf>
    <xf numFmtId="0" fontId="37" fillId="0" borderId="11" xfId="0" applyFont="1" applyBorder="1" applyAlignment="1">
      <alignment horizontal="right" vertical="center"/>
    </xf>
    <xf numFmtId="0" fontId="26" fillId="0" borderId="13" xfId="0" applyFont="1" applyFill="1" applyBorder="1" applyAlignment="1" applyProtection="1">
      <alignment horizontal="center" vertical="center"/>
      <protection hidden="1"/>
    </xf>
    <xf numFmtId="0" fontId="26" fillId="0" borderId="13" xfId="0" applyFont="1" applyFill="1" applyBorder="1" applyAlignment="1" applyProtection="1">
      <alignment horizontal="center" vertical="top" wrapText="1"/>
      <protection hidden="1"/>
    </xf>
    <xf numFmtId="0" fontId="4" fillId="0" borderId="13" xfId="0" applyFont="1" applyBorder="1" applyAlignment="1">
      <alignment wrapText="1"/>
    </xf>
    <xf numFmtId="49" fontId="34" fillId="2" borderId="15" xfId="0" applyNumberFormat="1" applyFont="1" applyFill="1" applyBorder="1" applyAlignment="1" applyProtection="1">
      <alignment horizontal="left" vertical="center" shrinkToFit="1"/>
      <protection locked="0"/>
    </xf>
    <xf numFmtId="0" fontId="4" fillId="0" borderId="16" xfId="0" applyFont="1" applyBorder="1" applyAlignment="1" applyProtection="1">
      <alignment horizontal="left" vertical="center" shrinkToFit="1"/>
      <protection locked="0"/>
    </xf>
    <xf numFmtId="0" fontId="4" fillId="0" borderId="17" xfId="0" applyFont="1" applyBorder="1" applyAlignment="1" applyProtection="1">
      <alignment horizontal="left" vertical="center" shrinkToFit="1"/>
      <protection locked="0"/>
    </xf>
    <xf numFmtId="0" fontId="17" fillId="0" borderId="32" xfId="0" applyNumberFormat="1" applyFont="1" applyBorder="1" applyAlignment="1" applyProtection="1">
      <alignment horizontal="left" vertical="center"/>
      <protection hidden="1"/>
    </xf>
    <xf numFmtId="49" fontId="17" fillId="0" borderId="34" xfId="0" applyNumberFormat="1" applyFont="1" applyBorder="1" applyAlignment="1" applyProtection="1">
      <alignment horizontal="left" vertical="center"/>
      <protection hidden="1"/>
    </xf>
    <xf numFmtId="0" fontId="17" fillId="0" borderId="34" xfId="0" applyNumberFormat="1" applyFont="1" applyBorder="1" applyAlignment="1" applyProtection="1">
      <alignment horizontal="left" vertical="center"/>
      <protection hidden="1"/>
    </xf>
    <xf numFmtId="49" fontId="17" fillId="0" borderId="30" xfId="0" applyNumberFormat="1" applyFont="1" applyBorder="1" applyAlignment="1" applyProtection="1">
      <alignment horizontal="left" vertical="center"/>
      <protection hidden="1"/>
    </xf>
    <xf numFmtId="0" fontId="17" fillId="0" borderId="30" xfId="0" applyNumberFormat="1" applyFont="1" applyBorder="1" applyAlignment="1" applyProtection="1">
      <alignment horizontal="left" vertical="center"/>
      <protection hidden="1"/>
    </xf>
    <xf numFmtId="0" fontId="35" fillId="0" borderId="0" xfId="0" applyNumberFormat="1" applyFont="1" applyFill="1" applyBorder="1" applyAlignment="1" applyProtection="1">
      <alignment horizontal="right" vertical="top"/>
      <protection hidden="1"/>
    </xf>
    <xf numFmtId="49" fontId="34" fillId="2" borderId="16" xfId="0" applyNumberFormat="1" applyFont="1" applyFill="1" applyBorder="1" applyAlignment="1" applyProtection="1">
      <alignment horizontal="center" vertical="center"/>
      <protection locked="0"/>
    </xf>
    <xf numFmtId="49" fontId="42" fillId="0" borderId="0" xfId="0" applyNumberFormat="1" applyFont="1" applyFill="1" applyBorder="1" applyAlignment="1" applyProtection="1">
      <alignment horizontal="center"/>
    </xf>
    <xf numFmtId="0" fontId="59" fillId="0" borderId="0" xfId="0" applyFont="1" applyAlignment="1"/>
    <xf numFmtId="0" fontId="38" fillId="3" borderId="6" xfId="1" applyFont="1" applyFill="1" applyBorder="1" applyAlignment="1" applyProtection="1">
      <alignment horizontal="left" vertical="center"/>
    </xf>
    <xf numFmtId="49" fontId="38" fillId="3" borderId="5" xfId="1" applyNumberFormat="1" applyFont="1" applyFill="1" applyBorder="1" applyAlignment="1" applyProtection="1">
      <alignment horizontal="left" vertical="center" shrinkToFit="1"/>
    </xf>
    <xf numFmtId="0" fontId="38" fillId="0" borderId="6" xfId="1" applyFont="1" applyBorder="1" applyAlignment="1" applyProtection="1">
      <alignment horizontal="left" vertical="center" shrinkToFit="1"/>
    </xf>
    <xf numFmtId="0" fontId="2" fillId="15" borderId="5" xfId="0" applyNumberFormat="1" applyFont="1" applyFill="1" applyBorder="1" applyAlignment="1" applyProtection="1">
      <alignment vertical="center" shrinkToFit="1"/>
    </xf>
    <xf numFmtId="0" fontId="2" fillId="15" borderId="6" xfId="0" applyNumberFormat="1" applyFont="1" applyFill="1" applyBorder="1" applyAlignment="1">
      <alignment vertical="center" shrinkToFit="1"/>
    </xf>
    <xf numFmtId="0" fontId="2" fillId="15" borderId="8" xfId="0" applyNumberFormat="1" applyFont="1" applyFill="1" applyBorder="1" applyAlignment="1">
      <alignment vertical="center" shrinkToFit="1"/>
    </xf>
    <xf numFmtId="0" fontId="69" fillId="0" borderId="0" xfId="0" applyFont="1" applyAlignment="1" applyProtection="1">
      <alignment horizontal="left" vertical="center" shrinkToFit="1"/>
      <protection hidden="1"/>
    </xf>
    <xf numFmtId="0" fontId="16" fillId="0" borderId="0" xfId="0" applyFont="1" applyAlignment="1" applyProtection="1">
      <alignment vertical="center" shrinkToFit="1"/>
      <protection hidden="1"/>
    </xf>
    <xf numFmtId="0" fontId="69" fillId="0" borderId="0" xfId="0" applyFont="1" applyAlignment="1" applyProtection="1">
      <alignment horizontal="left" vertical="top" shrinkToFit="1"/>
      <protection hidden="1"/>
    </xf>
    <xf numFmtId="0" fontId="16" fillId="0" borderId="0" xfId="0" applyFont="1" applyAlignment="1" applyProtection="1">
      <alignment shrinkToFit="1"/>
      <protection hidden="1"/>
    </xf>
    <xf numFmtId="4" fontId="68" fillId="3" borderId="5" xfId="0" applyNumberFormat="1" applyFont="1" applyFill="1" applyBorder="1" applyAlignment="1" applyProtection="1">
      <alignment horizontal="center" vertical="center" shrinkToFit="1"/>
      <protection hidden="1"/>
    </xf>
    <xf numFmtId="4" fontId="68" fillId="3" borderId="8" xfId="0" applyNumberFormat="1" applyFont="1" applyFill="1" applyBorder="1" applyAlignment="1" applyProtection="1">
      <alignment horizontal="center" vertical="center" shrinkToFit="1"/>
      <protection hidden="1"/>
    </xf>
    <xf numFmtId="0" fontId="62" fillId="0" borderId="13" xfId="0" applyFont="1" applyBorder="1" applyAlignment="1" applyProtection="1">
      <alignment horizontal="center" vertical="top" shrinkToFit="1"/>
      <protection hidden="1"/>
    </xf>
    <xf numFmtId="0" fontId="25" fillId="0" borderId="0" xfId="0" applyFont="1" applyBorder="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38" fillId="3" borderId="0" xfId="1" applyFont="1" applyFill="1" applyBorder="1" applyAlignment="1" applyProtection="1">
      <alignment horizontal="left" vertical="center" wrapText="1"/>
      <protection hidden="1"/>
    </xf>
    <xf numFmtId="0" fontId="38" fillId="0" borderId="0" xfId="1" applyFont="1" applyAlignment="1" applyProtection="1">
      <alignment horizontal="left" vertical="center" wrapText="1"/>
      <protection hidden="1"/>
    </xf>
    <xf numFmtId="0" fontId="29" fillId="12" borderId="100" xfId="0" applyFont="1" applyFill="1" applyBorder="1" applyAlignment="1" applyProtection="1">
      <alignment horizontal="center" vertical="center" wrapText="1"/>
      <protection hidden="1"/>
    </xf>
    <xf numFmtId="0" fontId="30" fillId="12" borderId="101" xfId="0" applyFont="1" applyFill="1" applyBorder="1" applyAlignment="1" applyProtection="1">
      <alignment horizontal="center" vertical="center" wrapText="1"/>
      <protection hidden="1"/>
    </xf>
    <xf numFmtId="0" fontId="38" fillId="3" borderId="0" xfId="1" applyFont="1" applyFill="1" applyBorder="1" applyAlignment="1" applyProtection="1">
      <alignment horizontal="right" vertical="center"/>
      <protection hidden="1"/>
    </xf>
    <xf numFmtId="0" fontId="38" fillId="0" borderId="0" xfId="1" applyFont="1" applyAlignment="1" applyProtection="1">
      <protection hidden="1"/>
    </xf>
    <xf numFmtId="0" fontId="19" fillId="0" borderId="0" xfId="0" applyFont="1" applyAlignment="1" applyProtection="1">
      <alignment horizontal="center" vertical="center" wrapText="1"/>
      <protection hidden="1"/>
    </xf>
    <xf numFmtId="0" fontId="0" fillId="0" borderId="102" xfId="0" applyBorder="1" applyAlignment="1" applyProtection="1">
      <alignment horizontal="center" vertical="center" wrapText="1"/>
      <protection hidden="1"/>
    </xf>
    <xf numFmtId="0" fontId="10" fillId="0" borderId="0" xfId="0" applyFont="1" applyAlignment="1" applyProtection="1">
      <alignment horizontal="center" vertical="top" wrapText="1"/>
      <protection hidden="1"/>
    </xf>
    <xf numFmtId="0" fontId="67" fillId="7" borderId="40" xfId="3" applyFont="1" applyFill="1" applyBorder="1" applyAlignment="1" applyProtection="1">
      <alignment horizontal="left" vertical="center" wrapText="1"/>
      <protection hidden="1"/>
    </xf>
    <xf numFmtId="0" fontId="0" fillId="7" borderId="26" xfId="0" applyFill="1" applyBorder="1" applyAlignment="1" applyProtection="1">
      <alignment horizontal="left" vertical="center" wrapText="1"/>
      <protection hidden="1"/>
    </xf>
    <xf numFmtId="0" fontId="67" fillId="7" borderId="5" xfId="3" applyFont="1" applyFill="1" applyBorder="1" applyAlignment="1" applyProtection="1">
      <alignment horizontal="left" vertical="center" wrapText="1"/>
      <protection hidden="1"/>
    </xf>
    <xf numFmtId="0" fontId="0" fillId="7" borderId="6" xfId="0" applyFill="1" applyBorder="1" applyAlignment="1" applyProtection="1">
      <alignment horizontal="left" vertical="center" wrapText="1"/>
      <protection hidden="1"/>
    </xf>
    <xf numFmtId="0" fontId="25" fillId="0" borderId="0" xfId="0" applyFont="1" applyAlignment="1" applyProtection="1">
      <alignment horizontal="center" vertical="top" wrapText="1"/>
      <protection hidden="1"/>
    </xf>
    <xf numFmtId="0" fontId="49" fillId="3" borderId="0" xfId="1" applyFont="1" applyFill="1" applyBorder="1" applyAlignment="1" applyProtection="1">
      <alignment horizontal="left" vertical="center" wrapText="1"/>
      <protection hidden="1"/>
    </xf>
    <xf numFmtId="0" fontId="49" fillId="0" borderId="0" xfId="1" applyFont="1" applyAlignment="1" applyProtection="1">
      <alignment horizontal="left" vertical="center" wrapText="1"/>
      <protection hidden="1"/>
    </xf>
    <xf numFmtId="0" fontId="38" fillId="3" borderId="105" xfId="1" applyFont="1" applyFill="1" applyBorder="1" applyAlignment="1" applyProtection="1">
      <alignment horizontal="right" vertical="center" wrapText="1"/>
      <protection hidden="1"/>
    </xf>
    <xf numFmtId="0" fontId="38" fillId="3" borderId="0" xfId="1" applyFont="1" applyFill="1" applyBorder="1" applyAlignment="1" applyProtection="1">
      <alignment horizontal="right" vertical="center" wrapText="1"/>
      <protection hidden="1"/>
    </xf>
    <xf numFmtId="0" fontId="20" fillId="12" borderId="100" xfId="0" applyFont="1" applyFill="1" applyBorder="1" applyAlignment="1" applyProtection="1">
      <alignment horizontal="center" vertical="center" wrapText="1"/>
      <protection hidden="1"/>
    </xf>
    <xf numFmtId="0" fontId="29" fillId="12" borderId="101" xfId="0" applyFont="1" applyFill="1" applyBorder="1" applyAlignment="1" applyProtection="1">
      <alignment horizontal="center" vertical="center" wrapText="1"/>
      <protection hidden="1"/>
    </xf>
    <xf numFmtId="0" fontId="19" fillId="0" borderId="0" xfId="0" applyFont="1" applyAlignment="1" applyProtection="1">
      <alignment horizontal="center" vertical="center"/>
      <protection hidden="1"/>
    </xf>
    <xf numFmtId="0" fontId="19" fillId="0" borderId="102" xfId="0" applyFont="1" applyBorder="1" applyAlignment="1" applyProtection="1">
      <alignment horizontal="center" vertical="center"/>
      <protection hidden="1"/>
    </xf>
    <xf numFmtId="0" fontId="14" fillId="16" borderId="103" xfId="3" applyFont="1" applyFill="1" applyBorder="1" applyAlignment="1" applyProtection="1">
      <alignment horizontal="left" vertical="center"/>
      <protection hidden="1"/>
    </xf>
    <xf numFmtId="0" fontId="0" fillId="0" borderId="104" xfId="0" applyBorder="1" applyAlignment="1" applyProtection="1">
      <alignment horizontal="left" vertical="center"/>
      <protection hidden="1"/>
    </xf>
    <xf numFmtId="0" fontId="14" fillId="12" borderId="100" xfId="0" applyFont="1" applyFill="1" applyBorder="1" applyAlignment="1" applyProtection="1">
      <alignment horizontal="center" vertical="center" wrapText="1"/>
      <protection hidden="1"/>
    </xf>
    <xf numFmtId="0" fontId="15" fillId="12" borderId="101" xfId="0" applyFont="1" applyFill="1" applyBorder="1" applyAlignment="1" applyProtection="1">
      <alignment horizontal="center" vertical="center" wrapText="1"/>
      <protection hidden="1"/>
    </xf>
    <xf numFmtId="0" fontId="38" fillId="3" borderId="0" xfId="1" applyFont="1" applyFill="1" applyBorder="1" applyAlignment="1" applyProtection="1">
      <alignment horizontal="left" vertical="center"/>
      <protection hidden="1"/>
    </xf>
    <xf numFmtId="0" fontId="38" fillId="0" borderId="0" xfId="1" applyFont="1" applyAlignment="1" applyProtection="1">
      <alignment horizontal="left" vertical="center"/>
      <protection hidden="1"/>
    </xf>
    <xf numFmtId="0" fontId="38" fillId="3" borderId="0" xfId="1" applyFont="1" applyFill="1" applyAlignment="1" applyProtection="1">
      <alignment horizontal="center" vertical="center"/>
      <protection hidden="1"/>
    </xf>
    <xf numFmtId="0" fontId="25" fillId="0" borderId="0" xfId="0" applyFont="1" applyAlignment="1" applyProtection="1">
      <alignment horizontal="center" vertical="top"/>
      <protection hidden="1"/>
    </xf>
    <xf numFmtId="0" fontId="0" fillId="0" borderId="0" xfId="0" applyAlignment="1" applyProtection="1">
      <alignment shrinkToFit="1"/>
      <protection hidden="1"/>
    </xf>
    <xf numFmtId="0" fontId="21" fillId="12" borderId="100" xfId="0" applyFont="1" applyFill="1" applyBorder="1" applyAlignment="1" applyProtection="1">
      <alignment horizontal="center" vertical="center" wrapText="1"/>
      <protection hidden="1"/>
    </xf>
    <xf numFmtId="0" fontId="0" fillId="12" borderId="101" xfId="0" applyFill="1" applyBorder="1" applyAlignment="1" applyProtection="1">
      <alignment horizontal="center" vertical="center" wrapText="1"/>
      <protection hidden="1"/>
    </xf>
    <xf numFmtId="0" fontId="19" fillId="0" borderId="0" xfId="0" applyFont="1" applyBorder="1" applyAlignment="1" applyProtection="1">
      <alignment horizontal="center" vertical="center" wrapText="1"/>
      <protection hidden="1"/>
    </xf>
    <xf numFmtId="0" fontId="5" fillId="0" borderId="0" xfId="0" applyFont="1" applyAlignment="1" applyProtection="1">
      <alignment horizontal="center" vertical="center" wrapText="1"/>
      <protection hidden="1"/>
    </xf>
    <xf numFmtId="0" fontId="12" fillId="0" borderId="0" xfId="0" applyFont="1" applyAlignment="1" applyProtection="1">
      <alignment horizontal="center" vertical="top"/>
      <protection hidden="1"/>
    </xf>
    <xf numFmtId="0" fontId="38" fillId="3" borderId="0" xfId="1" applyFont="1" applyFill="1" applyAlignment="1" applyProtection="1">
      <alignment horizontal="center" vertical="center" shrinkToFit="1"/>
      <protection hidden="1"/>
    </xf>
    <xf numFmtId="0" fontId="0" fillId="0" borderId="0" xfId="0" applyAlignment="1" applyProtection="1">
      <alignment vertical="center" shrinkToFit="1"/>
      <protection hidden="1"/>
    </xf>
    <xf numFmtId="0" fontId="4" fillId="12" borderId="101" xfId="0" applyFont="1" applyFill="1" applyBorder="1" applyAlignment="1" applyProtection="1">
      <alignment horizontal="center" vertical="center" wrapText="1"/>
      <protection hidden="1"/>
    </xf>
    <xf numFmtId="0" fontId="19" fillId="0" borderId="0" xfId="0" applyFont="1" applyBorder="1" applyAlignment="1" applyProtection="1">
      <alignment horizontal="center" vertical="center"/>
      <protection hidden="1"/>
    </xf>
    <xf numFmtId="0" fontId="5" fillId="0" borderId="0" xfId="0" applyFont="1" applyAlignment="1" applyProtection="1">
      <alignment horizontal="center" vertical="center"/>
      <protection hidden="1"/>
    </xf>
    <xf numFmtId="0" fontId="25" fillId="0" borderId="0" xfId="0" applyFont="1" applyBorder="1" applyAlignment="1" applyProtection="1">
      <alignment horizontal="center" vertical="top"/>
      <protection hidden="1"/>
    </xf>
    <xf numFmtId="0" fontId="46" fillId="0" borderId="0" xfId="0" applyFont="1" applyAlignment="1" applyProtection="1">
      <alignment vertical="top"/>
      <protection hidden="1"/>
    </xf>
    <xf numFmtId="0" fontId="38" fillId="3" borderId="106" xfId="1" applyFont="1" applyFill="1" applyBorder="1" applyAlignment="1" applyProtection="1">
      <alignment horizontal="right" vertical="center"/>
      <protection hidden="1"/>
    </xf>
    <xf numFmtId="49" fontId="76" fillId="7" borderId="46" xfId="1" applyNumberFormat="1" applyFont="1" applyFill="1" applyBorder="1" applyAlignment="1" applyProtection="1">
      <alignment horizontal="left" vertical="center"/>
      <protection hidden="1"/>
    </xf>
    <xf numFmtId="0" fontId="76" fillId="7" borderId="1" xfId="1" applyFont="1" applyFill="1" applyBorder="1" applyAlignment="1" applyProtection="1">
      <alignment vertical="center"/>
      <protection hidden="1"/>
    </xf>
    <xf numFmtId="0" fontId="76" fillId="7" borderId="47" xfId="1" applyFont="1" applyFill="1" applyBorder="1" applyAlignment="1" applyProtection="1">
      <alignment vertical="center"/>
      <protection hidden="1"/>
    </xf>
    <xf numFmtId="49" fontId="75" fillId="3" borderId="0" xfId="1" applyNumberFormat="1" applyFont="1" applyFill="1" applyBorder="1" applyAlignment="1" applyProtection="1">
      <alignment horizontal="left" vertical="center"/>
      <protection hidden="1"/>
    </xf>
    <xf numFmtId="49" fontId="76" fillId="7" borderId="62" xfId="0" applyNumberFormat="1" applyFont="1" applyFill="1" applyBorder="1" applyAlignment="1" applyProtection="1">
      <alignment horizontal="left" vertical="center" wrapText="1"/>
      <protection hidden="1"/>
    </xf>
    <xf numFmtId="0" fontId="77" fillId="7" borderId="107" xfId="0" applyFont="1" applyFill="1" applyBorder="1" applyAlignment="1" applyProtection="1">
      <alignment horizontal="left" vertical="center" wrapText="1"/>
      <protection hidden="1"/>
    </xf>
    <xf numFmtId="0" fontId="77" fillId="7" borderId="108" xfId="0" applyFont="1" applyFill="1" applyBorder="1" applyAlignment="1" applyProtection="1">
      <alignment vertical="center" wrapText="1"/>
      <protection hidden="1"/>
    </xf>
    <xf numFmtId="0" fontId="4" fillId="0" borderId="109" xfId="6" applyFont="1" applyBorder="1" applyAlignment="1" applyProtection="1">
      <alignment vertical="center" wrapText="1"/>
      <protection hidden="1"/>
    </xf>
    <xf numFmtId="0" fontId="4" fillId="0" borderId="110" xfId="6" applyFont="1" applyBorder="1" applyAlignment="1" applyProtection="1">
      <alignment vertical="center" wrapText="1"/>
      <protection hidden="1"/>
    </xf>
    <xf numFmtId="0" fontId="4" fillId="0" borderId="111" xfId="6" applyFont="1" applyBorder="1" applyAlignment="1" applyProtection="1">
      <alignment vertical="center" wrapText="1"/>
      <protection hidden="1"/>
    </xf>
    <xf numFmtId="0" fontId="4" fillId="0" borderId="112" xfId="6" applyFont="1" applyBorder="1" applyAlignment="1" applyProtection="1">
      <alignment vertical="center" wrapText="1"/>
      <protection hidden="1"/>
    </xf>
    <xf numFmtId="0" fontId="3" fillId="7" borderId="5" xfId="6" applyFont="1" applyFill="1" applyBorder="1" applyAlignment="1" applyProtection="1">
      <alignment horizontal="center" vertical="center" wrapText="1"/>
      <protection hidden="1"/>
    </xf>
    <xf numFmtId="0" fontId="0" fillId="7" borderId="8" xfId="0" applyFill="1" applyBorder="1" applyAlignment="1" applyProtection="1">
      <alignment horizontal="center" vertical="center" wrapText="1"/>
      <protection hidden="1"/>
    </xf>
    <xf numFmtId="0" fontId="48" fillId="7" borderId="5" xfId="1" applyFont="1" applyFill="1" applyBorder="1" applyAlignment="1" applyProtection="1">
      <alignment horizontal="center" vertical="center" wrapText="1"/>
      <protection hidden="1"/>
    </xf>
    <xf numFmtId="0" fontId="48" fillId="7" borderId="6" xfId="1" applyFont="1" applyFill="1" applyBorder="1" applyAlignment="1" applyProtection="1">
      <alignment horizontal="center" vertical="center" wrapText="1"/>
      <protection hidden="1"/>
    </xf>
    <xf numFmtId="0" fontId="48" fillId="7" borderId="8" xfId="1" applyFont="1" applyFill="1" applyBorder="1" applyAlignment="1" applyProtection="1">
      <alignment horizontal="center" vertical="center" wrapText="1"/>
      <protection hidden="1"/>
    </xf>
    <xf numFmtId="0" fontId="14" fillId="3" borderId="3" xfId="1" applyFont="1" applyFill="1" applyBorder="1" applyAlignment="1" applyProtection="1">
      <alignment vertical="center"/>
      <protection hidden="1"/>
    </xf>
    <xf numFmtId="0" fontId="4" fillId="0" borderId="113" xfId="0" applyFont="1" applyBorder="1" applyAlignment="1" applyProtection="1">
      <alignment vertical="center" wrapText="1"/>
      <protection hidden="1"/>
    </xf>
    <xf numFmtId="0" fontId="0" fillId="0" borderId="113" xfId="0" applyBorder="1" applyAlignment="1" applyProtection="1">
      <alignment vertical="center" wrapText="1"/>
      <protection hidden="1"/>
    </xf>
    <xf numFmtId="0" fontId="0" fillId="0" borderId="114" xfId="0" applyBorder="1" applyAlignment="1" applyProtection="1">
      <alignment vertical="center" wrapText="1"/>
      <protection hidden="1"/>
    </xf>
    <xf numFmtId="0" fontId="4" fillId="0" borderId="115" xfId="0" applyFont="1" applyBorder="1" applyAlignment="1" applyProtection="1">
      <alignment vertical="center" wrapText="1"/>
      <protection hidden="1"/>
    </xf>
    <xf numFmtId="0" fontId="0" fillId="0" borderId="115" xfId="0" applyBorder="1" applyAlignment="1" applyProtection="1">
      <alignment vertical="center" wrapText="1"/>
      <protection hidden="1"/>
    </xf>
    <xf numFmtId="0" fontId="0" fillId="0" borderId="116" xfId="0" applyBorder="1" applyAlignment="1" applyProtection="1">
      <alignment vertical="center" wrapText="1"/>
      <protection hidden="1"/>
    </xf>
    <xf numFmtId="0" fontId="32" fillId="12" borderId="5" xfId="6" applyFont="1" applyFill="1" applyBorder="1" applyAlignment="1" applyProtection="1">
      <alignment horizontal="center" vertical="center" wrapText="1"/>
      <protection hidden="1"/>
    </xf>
    <xf numFmtId="0" fontId="32" fillId="12" borderId="6" xfId="6" applyFont="1" applyFill="1" applyBorder="1" applyAlignment="1" applyProtection="1">
      <alignment horizontal="center" vertical="center" wrapText="1"/>
      <protection hidden="1"/>
    </xf>
    <xf numFmtId="0" fontId="32" fillId="12" borderId="8" xfId="6" applyFont="1" applyFill="1" applyBorder="1" applyAlignment="1" applyProtection="1">
      <alignment horizontal="center" vertical="center" wrapText="1"/>
      <protection hidden="1"/>
    </xf>
    <xf numFmtId="0" fontId="4" fillId="0" borderId="117" xfId="6" applyFont="1" applyBorder="1" applyAlignment="1" applyProtection="1">
      <alignment vertical="center" wrapText="1"/>
      <protection hidden="1"/>
    </xf>
    <xf numFmtId="0" fontId="4" fillId="0" borderId="118" xfId="6" applyFont="1" applyBorder="1" applyAlignment="1" applyProtection="1">
      <alignment vertical="center" wrapText="1"/>
      <protection hidden="1"/>
    </xf>
    <xf numFmtId="0" fontId="43" fillId="12" borderId="7" xfId="4" applyFont="1" applyFill="1" applyBorder="1" applyAlignment="1" applyProtection="1">
      <alignment horizontal="center" vertical="center" wrapText="1"/>
      <protection hidden="1"/>
    </xf>
    <xf numFmtId="0" fontId="44" fillId="12" borderId="7" xfId="0" applyFont="1" applyFill="1" applyBorder="1" applyAlignment="1" applyProtection="1">
      <alignment horizontal="center" vertical="center" wrapText="1"/>
      <protection hidden="1"/>
    </xf>
    <xf numFmtId="0" fontId="3" fillId="0" borderId="119" xfId="6" applyNumberFormat="1" applyFont="1" applyBorder="1" applyAlignment="1" applyProtection="1">
      <alignment vertical="center" wrapText="1"/>
      <protection hidden="1"/>
    </xf>
    <xf numFmtId="0" fontId="3" fillId="0" borderId="54" xfId="6" applyNumberFormat="1" applyFont="1" applyBorder="1" applyAlignment="1" applyProtection="1">
      <alignment vertical="center" wrapText="1"/>
      <protection hidden="1"/>
    </xf>
    <xf numFmtId="0" fontId="3" fillId="0" borderId="120" xfId="6" applyNumberFormat="1" applyFont="1" applyBorder="1" applyAlignment="1" applyProtection="1">
      <alignment vertical="center" wrapText="1"/>
      <protection hidden="1"/>
    </xf>
    <xf numFmtId="0" fontId="39" fillId="0" borderId="119" xfId="5" applyFont="1" applyFill="1" applyBorder="1" applyAlignment="1" applyProtection="1">
      <alignment horizontal="left" vertical="center" wrapText="1"/>
      <protection hidden="1"/>
    </xf>
    <xf numFmtId="0" fontId="39" fillId="0" borderId="9" xfId="5" applyFont="1" applyFill="1" applyBorder="1" applyAlignment="1" applyProtection="1">
      <alignment horizontal="left" vertical="center" wrapText="1"/>
      <protection hidden="1"/>
    </xf>
    <xf numFmtId="0" fontId="4" fillId="0" borderId="121" xfId="0" applyFont="1" applyBorder="1" applyAlignment="1" applyProtection="1">
      <alignment vertical="center" wrapText="1"/>
      <protection hidden="1"/>
    </xf>
    <xf numFmtId="0" fontId="0" fillId="0" borderId="121" xfId="0" applyBorder="1" applyAlignment="1" applyProtection="1">
      <alignment vertical="center" wrapText="1"/>
      <protection hidden="1"/>
    </xf>
    <xf numFmtId="0" fontId="0" fillId="0" borderId="122" xfId="0" applyBorder="1" applyAlignment="1" applyProtection="1">
      <alignment vertical="center" wrapText="1"/>
      <protection hidden="1"/>
    </xf>
    <xf numFmtId="0" fontId="81" fillId="3" borderId="123" xfId="6" applyNumberFormat="1" applyFont="1" applyFill="1" applyBorder="1" applyAlignment="1" applyProtection="1">
      <alignment horizontal="center" vertical="center" wrapText="1"/>
      <protection hidden="1"/>
    </xf>
    <xf numFmtId="0" fontId="81" fillId="3" borderId="123" xfId="0" applyFont="1" applyFill="1" applyBorder="1" applyAlignment="1" applyProtection="1">
      <alignment horizontal="center" vertical="center" wrapText="1"/>
      <protection hidden="1"/>
    </xf>
    <xf numFmtId="0" fontId="81" fillId="3" borderId="55" xfId="0" applyFont="1" applyFill="1" applyBorder="1" applyAlignment="1" applyProtection="1">
      <alignment horizontal="center" vertical="center" wrapText="1"/>
      <protection hidden="1"/>
    </xf>
    <xf numFmtId="0" fontId="4" fillId="0" borderId="9" xfId="5" applyFont="1" applyBorder="1" applyAlignment="1" applyProtection="1">
      <alignment vertical="center" wrapText="1"/>
      <protection hidden="1"/>
    </xf>
    <xf numFmtId="0" fontId="17" fillId="0" borderId="9" xfId="5" applyFont="1" applyBorder="1" applyAlignment="1" applyProtection="1">
      <alignment vertical="center" wrapText="1"/>
      <protection hidden="1"/>
    </xf>
    <xf numFmtId="0" fontId="42" fillId="4" borderId="9" xfId="5" applyFont="1" applyFill="1" applyBorder="1" applyAlignment="1" applyProtection="1">
      <alignment horizontal="center" vertical="center"/>
      <protection hidden="1"/>
    </xf>
    <xf numFmtId="0" fontId="4" fillId="0" borderId="119" xfId="5" applyFont="1" applyBorder="1" applyAlignment="1" applyProtection="1">
      <alignment vertical="center" wrapText="1"/>
      <protection hidden="1"/>
    </xf>
    <xf numFmtId="0" fontId="4" fillId="0" borderId="120" xfId="5" applyFont="1" applyBorder="1" applyAlignment="1" applyProtection="1">
      <alignment vertical="center" wrapText="1"/>
      <protection hidden="1"/>
    </xf>
  </cellXfs>
  <cellStyles count="7">
    <cellStyle name="Hiperveza" xfId="1" builtinId="8"/>
    <cellStyle name="Normal_Podaci" xfId="2"/>
    <cellStyle name="Normal_Sheet1" xfId="3"/>
    <cellStyle name="Normal_Sheet2" xfId="4"/>
    <cellStyle name="Normalno" xfId="0" builtinId="0"/>
    <cellStyle name="Obično_GFI-POD ver. 1.0.5" xfId="5"/>
    <cellStyle name="Obično_Knjiga2" xfId="6"/>
  </cellStyles>
  <dxfs count="26">
    <dxf>
      <font>
        <b/>
        <i val="0"/>
        <condense val="0"/>
        <extend val="0"/>
        <color indexed="12"/>
      </font>
      <fill>
        <patternFill>
          <bgColor indexed="52"/>
        </patternFill>
      </fill>
    </dxf>
    <dxf>
      <font>
        <b/>
        <i val="0"/>
        <condense val="0"/>
        <extend val="0"/>
        <color indexed="9"/>
      </font>
      <fill>
        <patternFill>
          <bgColor indexed="10"/>
        </patternFill>
      </fill>
    </dxf>
    <dxf>
      <font>
        <b/>
        <i val="0"/>
        <condense val="0"/>
        <extend val="0"/>
        <color indexed="12"/>
      </font>
      <fill>
        <patternFill>
          <bgColor indexed="52"/>
        </patternFill>
      </fill>
    </dxf>
    <dxf>
      <font>
        <b/>
        <i val="0"/>
        <condense val="0"/>
        <extend val="0"/>
        <color indexed="17"/>
      </font>
      <fill>
        <patternFill patternType="none">
          <bgColor indexed="65"/>
        </patternFill>
      </fill>
    </dxf>
    <dxf>
      <font>
        <condense val="0"/>
        <extend val="0"/>
        <color indexed="9"/>
      </font>
      <fill>
        <patternFill>
          <bgColor indexed="10"/>
        </patternFill>
      </fill>
    </dxf>
    <dxf>
      <fill>
        <patternFill>
          <bgColor indexed="13"/>
        </patternFill>
      </fill>
    </dxf>
    <dxf>
      <fill>
        <patternFill>
          <bgColor indexed="10"/>
        </patternFill>
      </fill>
    </dxf>
    <dxf>
      <font>
        <condense val="0"/>
        <extend val="0"/>
        <color indexed="9"/>
      </font>
      <fill>
        <patternFill>
          <bgColor indexed="10"/>
        </patternFill>
      </fill>
    </dxf>
    <dxf>
      <fill>
        <patternFill>
          <bgColor indexed="13"/>
        </patternFill>
      </fill>
    </dxf>
    <dxf>
      <fill>
        <patternFill>
          <bgColor indexed="10"/>
        </patternFill>
      </fill>
    </dxf>
    <dxf>
      <fill>
        <patternFill>
          <bgColor indexed="13"/>
        </patternFill>
      </fill>
      <border>
        <left style="thin">
          <color indexed="10"/>
        </left>
        <right style="thin">
          <color indexed="10"/>
        </right>
        <top style="thin">
          <color indexed="10"/>
        </top>
        <bottom style="thin">
          <color indexed="10"/>
        </bottom>
      </border>
    </dxf>
    <dxf>
      <font>
        <condense val="0"/>
        <extend val="0"/>
        <color indexed="9"/>
      </font>
      <fill>
        <patternFill>
          <bgColor indexed="10"/>
        </patternFill>
      </fill>
    </dxf>
    <dxf>
      <fill>
        <patternFill>
          <bgColor indexed="13"/>
        </patternFill>
      </fill>
    </dxf>
    <dxf>
      <fill>
        <patternFill>
          <bgColor indexed="13"/>
        </patternFill>
      </fill>
      <border>
        <left style="thin">
          <color indexed="10"/>
        </left>
        <right style="thin">
          <color indexed="10"/>
        </right>
        <top style="thin">
          <color indexed="10"/>
        </top>
        <bottom style="thin">
          <color indexed="10"/>
        </bottom>
      </border>
    </dxf>
    <dxf>
      <fill>
        <patternFill>
          <bgColor indexed="10"/>
        </patternFill>
      </fill>
    </dxf>
    <dxf>
      <font>
        <b/>
        <i val="0"/>
        <condense val="0"/>
        <extend val="0"/>
        <color indexed="16"/>
      </font>
      <fill>
        <patternFill>
          <bgColor indexed="11"/>
        </patternFill>
      </fill>
    </dxf>
    <dxf>
      <font>
        <condense val="0"/>
        <extend val="0"/>
        <color indexed="9"/>
      </font>
      <fill>
        <patternFill>
          <bgColor indexed="10"/>
        </patternFill>
      </fill>
    </dxf>
    <dxf>
      <fill>
        <patternFill>
          <bgColor indexed="13"/>
        </patternFill>
      </fill>
    </dxf>
    <dxf>
      <fill>
        <patternFill>
          <bgColor indexed="10"/>
        </patternFill>
      </fill>
    </dxf>
    <dxf>
      <font>
        <condense val="0"/>
        <extend val="0"/>
        <color indexed="10"/>
      </font>
    </dxf>
    <dxf>
      <fill>
        <patternFill>
          <bgColor indexed="13"/>
        </patternFill>
      </fill>
      <border>
        <left style="thin">
          <color indexed="10"/>
        </left>
        <right style="thin">
          <color indexed="10"/>
        </right>
        <top style="thin">
          <color indexed="10"/>
        </top>
        <bottom style="thin">
          <color indexed="10"/>
        </bottom>
      </border>
    </dxf>
    <dxf>
      <font>
        <condense val="0"/>
        <extend val="0"/>
        <color indexed="9"/>
      </font>
      <fill>
        <patternFill>
          <bgColor indexed="10"/>
        </patternFill>
      </fill>
    </dxf>
    <dxf>
      <fill>
        <patternFill>
          <bgColor indexed="13"/>
        </patternFill>
      </fill>
    </dxf>
    <dxf>
      <font>
        <b/>
        <i val="0"/>
        <condense val="0"/>
        <extend val="0"/>
        <color indexed="33"/>
      </font>
      <fill>
        <patternFill patternType="none">
          <bgColor indexed="65"/>
        </patternFill>
      </fill>
      <border>
        <left/>
        <right/>
        <top/>
        <bottom/>
      </border>
    </dxf>
    <dxf>
      <font>
        <condense val="0"/>
        <extend val="0"/>
        <color indexed="23"/>
      </font>
      <fill>
        <patternFill patternType="solid">
          <bgColor indexed="9"/>
        </patternFill>
      </fill>
      <border>
        <left/>
        <right/>
        <top/>
        <bottom/>
      </border>
    </dxf>
    <dxf>
      <font>
        <b/>
        <i val="0"/>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
  <dimension ref="A1:L1561"/>
  <sheetViews>
    <sheetView showGridLines="0" showRowColHeaders="0" workbookViewId="0">
      <pane ySplit="1" topLeftCell="A2" activePane="bottomLeft" state="frozen"/>
      <selection pane="bottomLeft"/>
    </sheetView>
  </sheetViews>
  <sheetFormatPr defaultRowHeight="12.75" x14ac:dyDescent="0.2"/>
  <cols>
    <col min="1" max="2" width="5.140625" style="48" customWidth="1"/>
    <col min="3" max="6" width="17.5703125" style="48" customWidth="1"/>
    <col min="7" max="9" width="17.5703125" style="49" customWidth="1"/>
    <col min="10" max="10" width="17.5703125" style="350" customWidth="1"/>
    <col min="11" max="12" width="17.5703125" style="50" customWidth="1"/>
    <col min="13" max="16384" width="9.140625" style="47"/>
  </cols>
  <sheetData>
    <row r="1" spans="1:12" x14ac:dyDescent="0.2">
      <c r="A1" s="48" t="s">
        <v>838</v>
      </c>
      <c r="B1" s="48" t="s">
        <v>1061</v>
      </c>
      <c r="C1" s="48" t="s">
        <v>2657</v>
      </c>
      <c r="D1" s="48" t="s">
        <v>2658</v>
      </c>
      <c r="E1" s="48" t="s">
        <v>2659</v>
      </c>
      <c r="F1" s="48" t="s">
        <v>2660</v>
      </c>
      <c r="G1" s="49" t="s">
        <v>2383</v>
      </c>
      <c r="H1" s="49" t="s">
        <v>736</v>
      </c>
      <c r="I1" s="49" t="s">
        <v>943</v>
      </c>
      <c r="J1" s="350" t="s">
        <v>2066</v>
      </c>
      <c r="K1" s="50" t="s">
        <v>2067</v>
      </c>
      <c r="L1" s="50" t="s">
        <v>2068</v>
      </c>
    </row>
    <row r="2" spans="1:12" x14ac:dyDescent="0.2">
      <c r="A2" s="62">
        <v>151</v>
      </c>
      <c r="B2" s="63">
        <f>PRRAS!C12</f>
        <v>1</v>
      </c>
      <c r="C2" s="63">
        <f>PRRAS!D12</f>
        <v>661780</v>
      </c>
      <c r="D2" s="63">
        <f>PRRAS!E12</f>
        <v>923082</v>
      </c>
      <c r="E2" s="63"/>
      <c r="F2" s="63"/>
      <c r="G2" s="64">
        <f t="shared" ref="G2:G65" si="0">(B2/1000)*(C2*1+D2*2)</f>
        <v>2507.944</v>
      </c>
      <c r="H2" s="64">
        <f t="shared" ref="H2:H65" si="1">ABS(C2-ROUND(C2,0))+ABS(D2-ROUND(D2,0))</f>
        <v>0</v>
      </c>
      <c r="I2" s="65">
        <v>0</v>
      </c>
      <c r="J2" s="350" t="s">
        <v>2026</v>
      </c>
      <c r="K2" s="50" t="str">
        <f>RefStr!B25</f>
        <v>DA</v>
      </c>
      <c r="L2" s="50">
        <f>IF(RefStr!B25="DA",1,0)</f>
        <v>1</v>
      </c>
    </row>
    <row r="3" spans="1:12" x14ac:dyDescent="0.2">
      <c r="A3" s="57">
        <v>151</v>
      </c>
      <c r="B3" s="58">
        <f>PRRAS!C13</f>
        <v>2</v>
      </c>
      <c r="C3" s="58">
        <f>PRRAS!D13</f>
        <v>0</v>
      </c>
      <c r="D3" s="58">
        <f>PRRAS!E13</f>
        <v>0</v>
      </c>
      <c r="E3" s="58">
        <v>0</v>
      </c>
      <c r="F3" s="58">
        <v>0</v>
      </c>
      <c r="G3" s="59">
        <f t="shared" si="0"/>
        <v>0</v>
      </c>
      <c r="H3" s="59">
        <f t="shared" si="1"/>
        <v>0</v>
      </c>
      <c r="I3" s="60">
        <v>0</v>
      </c>
      <c r="J3" s="350" t="s">
        <v>3366</v>
      </c>
      <c r="K3" s="50" t="str">
        <f>RefStr!B27</f>
        <v>DA</v>
      </c>
      <c r="L3" s="50">
        <f>IF(RefStr!B27="DA",1,0)</f>
        <v>1</v>
      </c>
    </row>
    <row r="4" spans="1:12" x14ac:dyDescent="0.2">
      <c r="A4" s="57">
        <v>151</v>
      </c>
      <c r="B4" s="58">
        <f>PRRAS!C14</f>
        <v>3</v>
      </c>
      <c r="C4" s="58">
        <f>PRRAS!D14</f>
        <v>0</v>
      </c>
      <c r="D4" s="58">
        <f>PRRAS!E14</f>
        <v>0</v>
      </c>
      <c r="E4" s="58">
        <v>0</v>
      </c>
      <c r="F4" s="58">
        <v>0</v>
      </c>
      <c r="G4" s="59">
        <f t="shared" si="0"/>
        <v>0</v>
      </c>
      <c r="H4" s="59">
        <f t="shared" si="1"/>
        <v>0</v>
      </c>
      <c r="I4" s="60">
        <v>0</v>
      </c>
      <c r="J4" s="350" t="s">
        <v>2027</v>
      </c>
      <c r="K4" s="50" t="str">
        <f>RefStr!B29</f>
        <v>DA</v>
      </c>
      <c r="L4" s="50">
        <f>IF(RefStr!B29="DA",1,0)</f>
        <v>1</v>
      </c>
    </row>
    <row r="5" spans="1:12" x14ac:dyDescent="0.2">
      <c r="A5" s="57">
        <v>151</v>
      </c>
      <c r="B5" s="58">
        <f>PRRAS!C15</f>
        <v>4</v>
      </c>
      <c r="C5" s="58">
        <f>PRRAS!D15</f>
        <v>0</v>
      </c>
      <c r="D5" s="58">
        <f>PRRAS!E15</f>
        <v>0</v>
      </c>
      <c r="E5" s="58">
        <v>0</v>
      </c>
      <c r="F5" s="58">
        <v>0</v>
      </c>
      <c r="G5" s="59">
        <f t="shared" si="0"/>
        <v>0</v>
      </c>
      <c r="H5" s="59">
        <f t="shared" si="1"/>
        <v>0</v>
      </c>
      <c r="I5" s="60">
        <v>0</v>
      </c>
      <c r="J5" s="350" t="s">
        <v>2028</v>
      </c>
      <c r="K5" s="50" t="str">
        <f>IF(RefStr!B31&lt;&gt;"",RefStr!B31, "NE")</f>
        <v>DA</v>
      </c>
      <c r="L5" s="50">
        <f>IF(RefStr!B31="DA",1,0)</f>
        <v>1</v>
      </c>
    </row>
    <row r="6" spans="1:12" x14ac:dyDescent="0.2">
      <c r="A6" s="57">
        <v>151</v>
      </c>
      <c r="B6" s="58">
        <f>PRRAS!C16</f>
        <v>5</v>
      </c>
      <c r="C6" s="58">
        <f>PRRAS!D16</f>
        <v>0</v>
      </c>
      <c r="D6" s="58">
        <f>PRRAS!E16</f>
        <v>0</v>
      </c>
      <c r="E6" s="58">
        <v>0</v>
      </c>
      <c r="F6" s="58">
        <v>0</v>
      </c>
      <c r="G6" s="59">
        <f t="shared" si="0"/>
        <v>0</v>
      </c>
      <c r="H6" s="59">
        <f t="shared" si="1"/>
        <v>0</v>
      </c>
      <c r="I6" s="60">
        <v>0</v>
      </c>
      <c r="J6" s="350" t="s">
        <v>1219</v>
      </c>
      <c r="K6" s="50" t="str">
        <f>RefStr!B33</f>
        <v>DA</v>
      </c>
      <c r="L6" s="50">
        <v>0</v>
      </c>
    </row>
    <row r="7" spans="1:12" x14ac:dyDescent="0.2">
      <c r="A7" s="57">
        <v>151</v>
      </c>
      <c r="B7" s="58">
        <f>PRRAS!C17</f>
        <v>6</v>
      </c>
      <c r="C7" s="58">
        <f>PRRAS!D17</f>
        <v>0</v>
      </c>
      <c r="D7" s="58">
        <f>PRRAS!E17</f>
        <v>0</v>
      </c>
      <c r="E7" s="58">
        <v>0</v>
      </c>
      <c r="F7" s="58">
        <v>0</v>
      </c>
      <c r="G7" s="59">
        <f t="shared" si="0"/>
        <v>0</v>
      </c>
      <c r="H7" s="59">
        <f t="shared" si="1"/>
        <v>0</v>
      </c>
      <c r="I7" s="60">
        <v>0</v>
      </c>
      <c r="J7" s="350" t="s">
        <v>4051</v>
      </c>
      <c r="K7" s="50" t="str">
        <f>TRIM(RefStr!F6)</f>
        <v>2018-12</v>
      </c>
      <c r="L7" s="50">
        <f>IF(RefStr!F6&lt;&gt;0,100*INT(VALUE(MID(RefStr!F6,1,4)))+INT(VALUE(MID(RefStr!F6,6,2))), 0)</f>
        <v>201812</v>
      </c>
    </row>
    <row r="8" spans="1:12" x14ac:dyDescent="0.2">
      <c r="A8" s="57">
        <v>151</v>
      </c>
      <c r="B8" s="58">
        <f>PRRAS!C18</f>
        <v>7</v>
      </c>
      <c r="C8" s="58">
        <f>PRRAS!D18</f>
        <v>0</v>
      </c>
      <c r="D8" s="58">
        <f>PRRAS!E18</f>
        <v>0</v>
      </c>
      <c r="E8" s="58">
        <v>0</v>
      </c>
      <c r="F8" s="58">
        <v>0</v>
      </c>
      <c r="G8" s="59">
        <f t="shared" si="0"/>
        <v>0</v>
      </c>
      <c r="H8" s="59">
        <f t="shared" si="1"/>
        <v>0</v>
      </c>
      <c r="I8" s="60">
        <v>0</v>
      </c>
      <c r="J8" s="350" t="s">
        <v>4049</v>
      </c>
      <c r="K8" s="50" t="str">
        <f>TEXT(RefStr!K10,"YYYYMMDD")</f>
        <v>20180101</v>
      </c>
      <c r="L8" s="50">
        <f>YEAR(RefStr!K10)*10000+MONTH(RefStr!K10)*100+DAY(RefStr!K10)</f>
        <v>20180101</v>
      </c>
    </row>
    <row r="9" spans="1:12" x14ac:dyDescent="0.2">
      <c r="A9" s="57">
        <v>151</v>
      </c>
      <c r="B9" s="58">
        <f>PRRAS!C19</f>
        <v>8</v>
      </c>
      <c r="C9" s="58">
        <f>PRRAS!D19</f>
        <v>0</v>
      </c>
      <c r="D9" s="58">
        <f>PRRAS!E19</f>
        <v>0</v>
      </c>
      <c r="E9" s="58">
        <v>0</v>
      </c>
      <c r="F9" s="58">
        <v>0</v>
      </c>
      <c r="G9" s="59">
        <f t="shared" si="0"/>
        <v>0</v>
      </c>
      <c r="H9" s="59">
        <f t="shared" si="1"/>
        <v>0</v>
      </c>
      <c r="I9" s="60">
        <v>0</v>
      </c>
      <c r="J9" s="350" t="s">
        <v>4050</v>
      </c>
      <c r="K9" s="50" t="str">
        <f>TEXT(RefStr!K12,"YYYYMMDD")</f>
        <v>20181231</v>
      </c>
      <c r="L9" s="50">
        <f>YEAR(RefStr!K12)*10000+MONTH(RefStr!K12)*100+DAY(RefStr!K12)</f>
        <v>20181231</v>
      </c>
    </row>
    <row r="10" spans="1:12" x14ac:dyDescent="0.2">
      <c r="A10" s="57">
        <v>151</v>
      </c>
      <c r="B10" s="58">
        <f>PRRAS!C20</f>
        <v>9</v>
      </c>
      <c r="C10" s="58">
        <f>PRRAS!D20</f>
        <v>0</v>
      </c>
      <c r="D10" s="58">
        <f>PRRAS!E20</f>
        <v>0</v>
      </c>
      <c r="E10" s="58">
        <v>0</v>
      </c>
      <c r="F10" s="58">
        <v>0</v>
      </c>
      <c r="G10" s="59">
        <f t="shared" si="0"/>
        <v>0</v>
      </c>
      <c r="H10" s="59">
        <f t="shared" si="1"/>
        <v>0</v>
      </c>
      <c r="I10" s="60">
        <v>0</v>
      </c>
      <c r="J10" s="350" t="s">
        <v>2069</v>
      </c>
      <c r="K10" s="50" t="str">
        <f>TEXT(RefStr!B6,"00000")</f>
        <v>43417</v>
      </c>
      <c r="L10" s="50">
        <f>INT(VALUE(RefStr!B6))</f>
        <v>43417</v>
      </c>
    </row>
    <row r="11" spans="1:12" x14ac:dyDescent="0.2">
      <c r="A11" s="57">
        <v>151</v>
      </c>
      <c r="B11" s="58">
        <f>PRRAS!C21</f>
        <v>10</v>
      </c>
      <c r="C11" s="58">
        <f>PRRAS!D21</f>
        <v>0</v>
      </c>
      <c r="D11" s="58">
        <f>PRRAS!E21</f>
        <v>0</v>
      </c>
      <c r="E11" s="58">
        <v>0</v>
      </c>
      <c r="F11" s="58">
        <v>0</v>
      </c>
      <c r="G11" s="59">
        <f t="shared" si="0"/>
        <v>0</v>
      </c>
      <c r="H11" s="59">
        <f t="shared" si="1"/>
        <v>0</v>
      </c>
      <c r="I11" s="60">
        <v>0</v>
      </c>
      <c r="J11" s="350" t="s">
        <v>605</v>
      </c>
      <c r="K11" s="50" t="str">
        <f>TEXT(RefStr!B8,"00000000")</f>
        <v>02316617</v>
      </c>
      <c r="L11" s="50">
        <f>INT(VALUE(RefStr!B8))</f>
        <v>2316617</v>
      </c>
    </row>
    <row r="12" spans="1:12" x14ac:dyDescent="0.2">
      <c r="A12" s="57">
        <v>151</v>
      </c>
      <c r="B12" s="58">
        <f>PRRAS!C22</f>
        <v>11</v>
      </c>
      <c r="C12" s="58">
        <f>PRRAS!D22</f>
        <v>0</v>
      </c>
      <c r="D12" s="58">
        <f>PRRAS!E22</f>
        <v>0</v>
      </c>
      <c r="E12" s="58">
        <v>0</v>
      </c>
      <c r="F12" s="58">
        <v>0</v>
      </c>
      <c r="G12" s="59">
        <f t="shared" si="0"/>
        <v>0</v>
      </c>
      <c r="H12" s="59">
        <f t="shared" si="1"/>
        <v>0</v>
      </c>
      <c r="I12" s="60">
        <v>0</v>
      </c>
      <c r="J12" s="350" t="s">
        <v>4042</v>
      </c>
      <c r="K12" s="50" t="str">
        <f>TRIM(RefStr!B10)</f>
        <v>MUZEJ GRADA PAZINA</v>
      </c>
      <c r="L12" s="50">
        <f>LEN(Skriveni!K12)</f>
        <v>18</v>
      </c>
    </row>
    <row r="13" spans="1:12" x14ac:dyDescent="0.2">
      <c r="A13" s="57">
        <v>151</v>
      </c>
      <c r="B13" s="58">
        <f>PRRAS!C23</f>
        <v>12</v>
      </c>
      <c r="C13" s="58">
        <f>PRRAS!D23</f>
        <v>0</v>
      </c>
      <c r="D13" s="58">
        <f>PRRAS!E23</f>
        <v>0</v>
      </c>
      <c r="E13" s="58">
        <v>0</v>
      </c>
      <c r="F13" s="58">
        <v>0</v>
      </c>
      <c r="G13" s="59">
        <f t="shared" si="0"/>
        <v>0</v>
      </c>
      <c r="H13" s="59">
        <f t="shared" si="1"/>
        <v>0</v>
      </c>
      <c r="I13" s="60">
        <v>0</v>
      </c>
      <c r="J13" s="350" t="s">
        <v>4043</v>
      </c>
      <c r="K13" s="50" t="str">
        <f>TEXT(RefStr!B12,"00000")</f>
        <v>52000</v>
      </c>
      <c r="L13" s="50">
        <f>INT(VALUE(RefStr!B12))</f>
        <v>52000</v>
      </c>
    </row>
    <row r="14" spans="1:12" x14ac:dyDescent="0.2">
      <c r="A14" s="57">
        <v>151</v>
      </c>
      <c r="B14" s="58">
        <f>PRRAS!C24</f>
        <v>13</v>
      </c>
      <c r="C14" s="58">
        <f>PRRAS!D24</f>
        <v>0</v>
      </c>
      <c r="D14" s="58">
        <f>PRRAS!E24</f>
        <v>0</v>
      </c>
      <c r="E14" s="58">
        <v>0</v>
      </c>
      <c r="F14" s="58">
        <v>0</v>
      </c>
      <c r="G14" s="59">
        <f t="shared" si="0"/>
        <v>0</v>
      </c>
      <c r="H14" s="59">
        <f t="shared" si="1"/>
        <v>0</v>
      </c>
      <c r="I14" s="60">
        <v>0</v>
      </c>
      <c r="J14" s="350" t="s">
        <v>4044</v>
      </c>
      <c r="K14" s="50" t="str">
        <f>TRIM(RefStr!C12)</f>
        <v>PAZIN</v>
      </c>
      <c r="L14" s="50">
        <f>LEN(Skriveni!K14)</f>
        <v>5</v>
      </c>
    </row>
    <row r="15" spans="1:12" x14ac:dyDescent="0.2">
      <c r="A15" s="57">
        <v>151</v>
      </c>
      <c r="B15" s="58">
        <f>PRRAS!C25</f>
        <v>14</v>
      </c>
      <c r="C15" s="58">
        <f>PRRAS!D25</f>
        <v>0</v>
      </c>
      <c r="D15" s="58">
        <f>PRRAS!E25</f>
        <v>0</v>
      </c>
      <c r="E15" s="58">
        <v>0</v>
      </c>
      <c r="F15" s="58">
        <v>0</v>
      </c>
      <c r="G15" s="59">
        <f t="shared" si="0"/>
        <v>0</v>
      </c>
      <c r="H15" s="59">
        <f t="shared" si="1"/>
        <v>0</v>
      </c>
      <c r="I15" s="60">
        <v>0</v>
      </c>
      <c r="J15" s="350" t="s">
        <v>4045</v>
      </c>
      <c r="K15" s="50" t="str">
        <f>TRIM(RefStr!B14)</f>
        <v>TRG ISTARSKOG RAZVODA 1</v>
      </c>
      <c r="L15" s="50">
        <f>LEN(Skriveni!K15)</f>
        <v>23</v>
      </c>
    </row>
    <row r="16" spans="1:12" x14ac:dyDescent="0.2">
      <c r="A16" s="57">
        <v>151</v>
      </c>
      <c r="B16" s="58">
        <f>PRRAS!C26</f>
        <v>15</v>
      </c>
      <c r="C16" s="58">
        <f>PRRAS!D26</f>
        <v>0</v>
      </c>
      <c r="D16" s="58">
        <f>PRRAS!E26</f>
        <v>0</v>
      </c>
      <c r="E16" s="58">
        <v>0</v>
      </c>
      <c r="F16" s="58">
        <v>0</v>
      </c>
      <c r="G16" s="59">
        <f t="shared" si="0"/>
        <v>0</v>
      </c>
      <c r="H16" s="59">
        <f t="shared" si="1"/>
        <v>0</v>
      </c>
      <c r="I16" s="60">
        <v>0</v>
      </c>
      <c r="J16" s="350" t="s">
        <v>1505</v>
      </c>
      <c r="K16" s="50" t="str">
        <f>TEXT(RefStr!B16,"00")</f>
        <v>21</v>
      </c>
      <c r="L16" s="50">
        <f>INT(VALUE(RefStr!B16))</f>
        <v>21</v>
      </c>
    </row>
    <row r="17" spans="1:12" x14ac:dyDescent="0.2">
      <c r="A17" s="57">
        <v>151</v>
      </c>
      <c r="B17" s="58">
        <f>PRRAS!C27</f>
        <v>16</v>
      </c>
      <c r="C17" s="58">
        <f>PRRAS!D27</f>
        <v>0</v>
      </c>
      <c r="D17" s="58">
        <f>PRRAS!E27</f>
        <v>0</v>
      </c>
      <c r="E17" s="58">
        <v>0</v>
      </c>
      <c r="F17" s="58">
        <v>0</v>
      </c>
      <c r="G17" s="59">
        <f t="shared" si="0"/>
        <v>0</v>
      </c>
      <c r="H17" s="59">
        <f t="shared" si="1"/>
        <v>0</v>
      </c>
      <c r="I17" s="60">
        <v>0</v>
      </c>
      <c r="J17" s="350" t="s">
        <v>4046</v>
      </c>
      <c r="K17" s="50" t="str">
        <f>TEXT(RefStr!B18,"0000")</f>
        <v>9102</v>
      </c>
      <c r="L17" s="50">
        <f>INT(VALUE(RefStr!B18))</f>
        <v>9102</v>
      </c>
    </row>
    <row r="18" spans="1:12" x14ac:dyDescent="0.2">
      <c r="A18" s="57">
        <v>151</v>
      </c>
      <c r="B18" s="58">
        <f>PRRAS!C28</f>
        <v>17</v>
      </c>
      <c r="C18" s="58">
        <f>PRRAS!D28</f>
        <v>0</v>
      </c>
      <c r="D18" s="58">
        <f>PRRAS!E28</f>
        <v>0</v>
      </c>
      <c r="E18" s="58">
        <v>0</v>
      </c>
      <c r="F18" s="58">
        <v>0</v>
      </c>
      <c r="G18" s="59">
        <f t="shared" si="0"/>
        <v>0</v>
      </c>
      <c r="H18" s="59">
        <f t="shared" si="1"/>
        <v>0</v>
      </c>
      <c r="I18" s="60">
        <v>0</v>
      </c>
      <c r="J18" s="350" t="s">
        <v>3569</v>
      </c>
      <c r="K18" s="50" t="str">
        <f>TEXT(RefStr!B20,"000")</f>
        <v>000</v>
      </c>
      <c r="L18" s="50">
        <f>INT(VALUE(RefStr!B20))</f>
        <v>0</v>
      </c>
    </row>
    <row r="19" spans="1:12" x14ac:dyDescent="0.2">
      <c r="A19" s="57">
        <v>151</v>
      </c>
      <c r="B19" s="58">
        <f>PRRAS!C29</f>
        <v>18</v>
      </c>
      <c r="C19" s="58">
        <f>PRRAS!D29</f>
        <v>0</v>
      </c>
      <c r="D19" s="58">
        <f>PRRAS!E29</f>
        <v>0</v>
      </c>
      <c r="E19" s="58">
        <v>0</v>
      </c>
      <c r="F19" s="58">
        <v>0</v>
      </c>
      <c r="G19" s="59">
        <f t="shared" si="0"/>
        <v>0</v>
      </c>
      <c r="H19" s="59">
        <f t="shared" si="1"/>
        <v>0</v>
      </c>
      <c r="I19" s="60">
        <v>0</v>
      </c>
      <c r="J19" s="350" t="s">
        <v>4047</v>
      </c>
      <c r="K19" s="50" t="str">
        <f>TEXT(RefStr!B22,"000")</f>
        <v>321</v>
      </c>
      <c r="L19" s="50">
        <f>INT(VALUE(RefStr!B22))</f>
        <v>321</v>
      </c>
    </row>
    <row r="20" spans="1:12" x14ac:dyDescent="0.2">
      <c r="A20" s="57">
        <v>151</v>
      </c>
      <c r="B20" s="58">
        <f>PRRAS!C30</f>
        <v>19</v>
      </c>
      <c r="C20" s="58">
        <f>PRRAS!D30</f>
        <v>0</v>
      </c>
      <c r="D20" s="58">
        <f>PRRAS!E30</f>
        <v>0</v>
      </c>
      <c r="E20" s="58">
        <v>0</v>
      </c>
      <c r="F20" s="58">
        <v>0</v>
      </c>
      <c r="G20" s="59">
        <f t="shared" si="0"/>
        <v>0</v>
      </c>
      <c r="H20" s="59">
        <f t="shared" si="1"/>
        <v>0</v>
      </c>
      <c r="I20" s="60">
        <v>0</v>
      </c>
      <c r="J20" s="350" t="s">
        <v>4048</v>
      </c>
      <c r="K20" s="50" t="str">
        <f>IF(ISNUMBER(RefStr!H2), TEXT(RefStr!H2, "00"),"00")</f>
        <v>18</v>
      </c>
      <c r="L20" s="50">
        <f>IF(ISERROR(RefStr!H2),0,INT(VALUE(RefStr!H2)))</f>
        <v>18</v>
      </c>
    </row>
    <row r="21" spans="1:12" x14ac:dyDescent="0.2">
      <c r="A21" s="57">
        <v>151</v>
      </c>
      <c r="B21" s="58">
        <f>PRRAS!C31</f>
        <v>20</v>
      </c>
      <c r="C21" s="58">
        <f>PRRAS!D31</f>
        <v>0</v>
      </c>
      <c r="D21" s="58">
        <f>PRRAS!E31</f>
        <v>0</v>
      </c>
      <c r="E21" s="58">
        <v>0</v>
      </c>
      <c r="F21" s="58">
        <v>0</v>
      </c>
      <c r="G21" s="59">
        <f t="shared" si="0"/>
        <v>0</v>
      </c>
      <c r="H21" s="59">
        <f t="shared" si="1"/>
        <v>0</v>
      </c>
      <c r="I21" s="60">
        <v>0</v>
      </c>
      <c r="J21" s="350" t="s">
        <v>3142</v>
      </c>
      <c r="K21" s="50" t="str">
        <f>TEXT(RefStr!K14, "00000000000")</f>
        <v>05483022544</v>
      </c>
      <c r="L21" s="50">
        <f>INT(VALUE(RefStr!K14))</f>
        <v>5483022544</v>
      </c>
    </row>
    <row r="22" spans="1:12" x14ac:dyDescent="0.2">
      <c r="A22" s="57">
        <v>151</v>
      </c>
      <c r="B22" s="58">
        <f>PRRAS!C32</f>
        <v>21</v>
      </c>
      <c r="C22" s="58">
        <f>PRRAS!D32</f>
        <v>0</v>
      </c>
      <c r="D22" s="58">
        <f>PRRAS!E32</f>
        <v>0</v>
      </c>
      <c r="E22" s="58">
        <v>0</v>
      </c>
      <c r="F22" s="58">
        <v>0</v>
      </c>
      <c r="G22" s="59">
        <f t="shared" si="0"/>
        <v>0</v>
      </c>
      <c r="H22" s="59">
        <f t="shared" si="1"/>
        <v>0</v>
      </c>
      <c r="I22" s="60">
        <v>0</v>
      </c>
      <c r="J22" s="350" t="s">
        <v>3143</v>
      </c>
      <c r="K22" s="50" t="str">
        <f>TRIM(RefStr!H25)</f>
        <v>VLASTA PERNIĆ</v>
      </c>
      <c r="L22" s="50">
        <f>LEN(RefStr!H25)</f>
        <v>13</v>
      </c>
    </row>
    <row r="23" spans="1:12" x14ac:dyDescent="0.2">
      <c r="A23" s="57">
        <v>151</v>
      </c>
      <c r="B23" s="58">
        <f>PRRAS!C33</f>
        <v>22</v>
      </c>
      <c r="C23" s="58">
        <f>PRRAS!D33</f>
        <v>0</v>
      </c>
      <c r="D23" s="58">
        <f>PRRAS!E33</f>
        <v>0</v>
      </c>
      <c r="E23" s="58">
        <v>0</v>
      </c>
      <c r="F23" s="58">
        <v>0</v>
      </c>
      <c r="G23" s="59">
        <f t="shared" si="0"/>
        <v>0</v>
      </c>
      <c r="H23" s="59">
        <f t="shared" si="1"/>
        <v>0</v>
      </c>
      <c r="I23" s="60">
        <v>0</v>
      </c>
      <c r="J23" s="350" t="s">
        <v>3144</v>
      </c>
      <c r="K23" s="50" t="str">
        <f>TRIM(RefStr!H27)</f>
        <v>052624298</v>
      </c>
      <c r="L23" s="50">
        <f>LEN(RefStr!H27)</f>
        <v>9</v>
      </c>
    </row>
    <row r="24" spans="1:12" x14ac:dyDescent="0.2">
      <c r="A24" s="57">
        <v>151</v>
      </c>
      <c r="B24" s="58">
        <f>PRRAS!C34</f>
        <v>23</v>
      </c>
      <c r="C24" s="58">
        <f>PRRAS!D34</f>
        <v>0</v>
      </c>
      <c r="D24" s="58">
        <f>PRRAS!E34</f>
        <v>0</v>
      </c>
      <c r="E24" s="58">
        <v>0</v>
      </c>
      <c r="F24" s="58">
        <v>0</v>
      </c>
      <c r="G24" s="59">
        <f t="shared" si="0"/>
        <v>0</v>
      </c>
      <c r="H24" s="59">
        <f t="shared" si="1"/>
        <v>0</v>
      </c>
      <c r="I24" s="60">
        <v>0</v>
      </c>
      <c r="J24" s="350" t="s">
        <v>3145</v>
      </c>
      <c r="K24" s="50" t="str">
        <f>TRIM(RefStr!K27)</f>
        <v>052624067</v>
      </c>
      <c r="L24" s="50">
        <f>LEN(RefStr!K27)</f>
        <v>9</v>
      </c>
    </row>
    <row r="25" spans="1:12" x14ac:dyDescent="0.2">
      <c r="A25" s="57">
        <v>151</v>
      </c>
      <c r="B25" s="58">
        <f>PRRAS!C35</f>
        <v>24</v>
      </c>
      <c r="C25" s="58">
        <f>PRRAS!D35</f>
        <v>0</v>
      </c>
      <c r="D25" s="58">
        <f>PRRAS!E35</f>
        <v>0</v>
      </c>
      <c r="E25" s="58">
        <v>0</v>
      </c>
      <c r="F25" s="58">
        <v>0</v>
      </c>
      <c r="G25" s="59">
        <f t="shared" si="0"/>
        <v>0</v>
      </c>
      <c r="H25" s="59">
        <f t="shared" si="1"/>
        <v>0</v>
      </c>
      <c r="I25" s="60">
        <v>0</v>
      </c>
      <c r="J25" s="350" t="s">
        <v>3146</v>
      </c>
      <c r="K25" s="50" t="str">
        <f>TRIM(RefStr!H29)</f>
        <v>racunovodstvo@puckouciliste-pazin.hr</v>
      </c>
      <c r="L25" s="50">
        <f>LEN(RefStr!H29)</f>
        <v>36</v>
      </c>
    </row>
    <row r="26" spans="1:12" x14ac:dyDescent="0.2">
      <c r="A26" s="57">
        <v>151</v>
      </c>
      <c r="B26" s="58">
        <f>PRRAS!C36</f>
        <v>25</v>
      </c>
      <c r="C26" s="58">
        <f>PRRAS!D36</f>
        <v>0</v>
      </c>
      <c r="D26" s="58">
        <f>PRRAS!E36</f>
        <v>0</v>
      </c>
      <c r="E26" s="58">
        <v>0</v>
      </c>
      <c r="F26" s="58">
        <v>0</v>
      </c>
      <c r="G26" s="59">
        <f t="shared" si="0"/>
        <v>0</v>
      </c>
      <c r="H26" s="59">
        <f t="shared" si="1"/>
        <v>0</v>
      </c>
      <c r="I26" s="60">
        <v>0</v>
      </c>
      <c r="J26" s="350" t="s">
        <v>3147</v>
      </c>
      <c r="K26" s="50" t="str">
        <f>TRIM(RefStr!H31)</f>
        <v>muzej-pazin@pu.t-com.hr</v>
      </c>
      <c r="L26" s="50">
        <f>LEN(RefStr!H31)</f>
        <v>23</v>
      </c>
    </row>
    <row r="27" spans="1:12" x14ac:dyDescent="0.2">
      <c r="A27" s="57">
        <v>151</v>
      </c>
      <c r="B27" s="58">
        <f>PRRAS!C37</f>
        <v>26</v>
      </c>
      <c r="C27" s="58">
        <f>PRRAS!D37</f>
        <v>0</v>
      </c>
      <c r="D27" s="58">
        <f>PRRAS!E37</f>
        <v>0</v>
      </c>
      <c r="E27" s="58">
        <v>0</v>
      </c>
      <c r="F27" s="58">
        <v>0</v>
      </c>
      <c r="G27" s="59">
        <f t="shared" si="0"/>
        <v>0</v>
      </c>
      <c r="H27" s="59">
        <f t="shared" si="1"/>
        <v>0</v>
      </c>
      <c r="I27" s="60">
        <v>0</v>
      </c>
      <c r="J27" s="350" t="s">
        <v>3148</v>
      </c>
      <c r="K27" s="50" t="str">
        <f>TRIM(RefStr!H33)</f>
        <v>MAJA ZIDARIĆ PILAT</v>
      </c>
      <c r="L27" s="50">
        <f>LEN(RefStr!H33)</f>
        <v>18</v>
      </c>
    </row>
    <row r="28" spans="1:12" x14ac:dyDescent="0.2">
      <c r="A28" s="57">
        <v>151</v>
      </c>
      <c r="B28" s="58">
        <f>PRRAS!C38</f>
        <v>27</v>
      </c>
      <c r="C28" s="58">
        <f>PRRAS!D38</f>
        <v>0</v>
      </c>
      <c r="D28" s="58">
        <f>PRRAS!E38</f>
        <v>0</v>
      </c>
      <c r="E28" s="58">
        <v>0</v>
      </c>
      <c r="F28" s="58">
        <v>0</v>
      </c>
      <c r="G28" s="59">
        <f t="shared" si="0"/>
        <v>0</v>
      </c>
      <c r="H28" s="59">
        <f t="shared" si="1"/>
        <v>0</v>
      </c>
      <c r="I28" s="60">
        <v>0</v>
      </c>
      <c r="J28" s="350" t="s">
        <v>3149</v>
      </c>
      <c r="K28" s="50" t="str">
        <f>TEXT(SUM(G2:G1561),"#.##0,00")</f>
        <v>32.676.797,14</v>
      </c>
      <c r="L28" s="50">
        <f>SUM(G2:G1561)</f>
        <v>32676797.143000007</v>
      </c>
    </row>
    <row r="29" spans="1:12" x14ac:dyDescent="0.2">
      <c r="A29" s="57">
        <v>151</v>
      </c>
      <c r="B29" s="58">
        <f>PRRAS!C39</f>
        <v>28</v>
      </c>
      <c r="C29" s="58">
        <f>PRRAS!D39</f>
        <v>0</v>
      </c>
      <c r="D29" s="58">
        <f>PRRAS!E39</f>
        <v>0</v>
      </c>
      <c r="E29" s="58">
        <v>0</v>
      </c>
      <c r="F29" s="58">
        <v>0</v>
      </c>
      <c r="G29" s="59">
        <f t="shared" si="0"/>
        <v>0</v>
      </c>
      <c r="H29" s="59">
        <f t="shared" si="1"/>
        <v>0</v>
      </c>
      <c r="I29" s="60">
        <v>0</v>
      </c>
      <c r="J29" s="350" t="s">
        <v>736</v>
      </c>
      <c r="K29" s="50" t="str">
        <f>IF(SUM(H2:H1561)&lt;&gt;0,"LIPE","NULA")</f>
        <v>NULA</v>
      </c>
      <c r="L29" s="50">
        <f>SUM(H2:H1561)</f>
        <v>0</v>
      </c>
    </row>
    <row r="30" spans="1:12" x14ac:dyDescent="0.2">
      <c r="A30" s="57">
        <v>151</v>
      </c>
      <c r="B30" s="58">
        <f>PRRAS!C40</f>
        <v>29</v>
      </c>
      <c r="C30" s="58">
        <f>PRRAS!D40</f>
        <v>0</v>
      </c>
      <c r="D30" s="58">
        <f>PRRAS!E40</f>
        <v>0</v>
      </c>
      <c r="E30" s="58">
        <v>0</v>
      </c>
      <c r="F30" s="58">
        <v>0</v>
      </c>
      <c r="G30" s="59">
        <f t="shared" si="0"/>
        <v>0</v>
      </c>
      <c r="H30" s="59">
        <f t="shared" si="1"/>
        <v>0</v>
      </c>
      <c r="I30" s="60">
        <v>0</v>
      </c>
      <c r="J30" s="350" t="s">
        <v>3048</v>
      </c>
      <c r="K30" s="50" t="str">
        <f>TEXT(Kont!E3, "000")</f>
        <v>000</v>
      </c>
      <c r="L30" s="50">
        <f>IF(ISERROR(Kont!E3),1,Kont!E3)</f>
        <v>0</v>
      </c>
    </row>
    <row r="31" spans="1:12" x14ac:dyDescent="0.2">
      <c r="A31" s="57">
        <v>151</v>
      </c>
      <c r="B31" s="58">
        <f>PRRAS!C41</f>
        <v>30</v>
      </c>
      <c r="C31" s="58">
        <f>PRRAS!D41</f>
        <v>0</v>
      </c>
      <c r="D31" s="58">
        <f>PRRAS!E41</f>
        <v>0</v>
      </c>
      <c r="E31" s="58">
        <v>0</v>
      </c>
      <c r="F31" s="58">
        <v>0</v>
      </c>
      <c r="G31" s="59">
        <f t="shared" si="0"/>
        <v>0</v>
      </c>
      <c r="H31" s="59">
        <f t="shared" si="1"/>
        <v>0</v>
      </c>
      <c r="I31" s="60">
        <v>0</v>
      </c>
      <c r="J31" s="350" t="s">
        <v>1220</v>
      </c>
      <c r="K31" s="350" t="s">
        <v>4187</v>
      </c>
      <c r="L31" s="50">
        <v>506</v>
      </c>
    </row>
    <row r="32" spans="1:12" x14ac:dyDescent="0.2">
      <c r="A32" s="57">
        <v>151</v>
      </c>
      <c r="B32" s="58">
        <f>PRRAS!C42</f>
        <v>31</v>
      </c>
      <c r="C32" s="58">
        <f>PRRAS!D42</f>
        <v>0</v>
      </c>
      <c r="D32" s="58">
        <f>PRRAS!E42</f>
        <v>0</v>
      </c>
      <c r="E32" s="58">
        <v>0</v>
      </c>
      <c r="F32" s="58">
        <v>0</v>
      </c>
      <c r="G32" s="59">
        <f t="shared" si="0"/>
        <v>0</v>
      </c>
      <c r="H32" s="59">
        <f t="shared" si="1"/>
        <v>0</v>
      </c>
      <c r="I32" s="60">
        <v>0</v>
      </c>
      <c r="J32" s="350" t="s">
        <v>3840</v>
      </c>
      <c r="K32" s="50" t="str">
        <f>IF(RefStr!I8 = "DA","DA","NE")</f>
        <v>NE</v>
      </c>
      <c r="L32" s="50">
        <f>IF(RefStr!I8 = "DA",1,0)</f>
        <v>0</v>
      </c>
    </row>
    <row r="33" spans="1:12" x14ac:dyDescent="0.2">
      <c r="A33" s="57">
        <v>151</v>
      </c>
      <c r="B33" s="58">
        <f>PRRAS!C43</f>
        <v>32</v>
      </c>
      <c r="C33" s="58">
        <f>PRRAS!D43</f>
        <v>0</v>
      </c>
      <c r="D33" s="58">
        <f>PRRAS!E43</f>
        <v>0</v>
      </c>
      <c r="E33" s="58">
        <v>0</v>
      </c>
      <c r="F33" s="58">
        <v>0</v>
      </c>
      <c r="G33" s="59">
        <f t="shared" si="0"/>
        <v>0</v>
      </c>
      <c r="H33" s="59">
        <f t="shared" si="1"/>
        <v>0</v>
      </c>
      <c r="I33" s="60">
        <v>0</v>
      </c>
      <c r="J33" s="350" t="s">
        <v>3327</v>
      </c>
      <c r="K33" s="50" t="s">
        <v>3568</v>
      </c>
      <c r="L33" s="50">
        <f>PRRAS!E4</f>
        <v>10308293.105</v>
      </c>
    </row>
    <row r="34" spans="1:12" x14ac:dyDescent="0.2">
      <c r="A34" s="57">
        <v>151</v>
      </c>
      <c r="B34" s="58">
        <f>PRRAS!C44</f>
        <v>33</v>
      </c>
      <c r="C34" s="58">
        <f>PRRAS!D44</f>
        <v>0</v>
      </c>
      <c r="D34" s="58">
        <f>PRRAS!E44</f>
        <v>0</v>
      </c>
      <c r="E34" s="58">
        <v>0</v>
      </c>
      <c r="F34" s="58">
        <v>0</v>
      </c>
      <c r="G34" s="59">
        <f t="shared" si="0"/>
        <v>0</v>
      </c>
      <c r="H34" s="59">
        <f t="shared" si="1"/>
        <v>0</v>
      </c>
      <c r="I34" s="60">
        <v>0</v>
      </c>
      <c r="J34" s="350" t="s">
        <v>3328</v>
      </c>
      <c r="K34" s="50" t="s">
        <v>3568</v>
      </c>
      <c r="L34" s="50">
        <f>Bil!E4</f>
        <v>21461160.854000002</v>
      </c>
    </row>
    <row r="35" spans="1:12" x14ac:dyDescent="0.2">
      <c r="A35" s="57">
        <v>151</v>
      </c>
      <c r="B35" s="58">
        <f>PRRAS!C45</f>
        <v>34</v>
      </c>
      <c r="C35" s="58">
        <f>PRRAS!D45</f>
        <v>0</v>
      </c>
      <c r="D35" s="58">
        <f>PRRAS!E45</f>
        <v>0</v>
      </c>
      <c r="E35" s="58">
        <v>0</v>
      </c>
      <c r="F35" s="58">
        <v>0</v>
      </c>
      <c r="G35" s="59">
        <f t="shared" si="0"/>
        <v>0</v>
      </c>
      <c r="H35" s="59">
        <f t="shared" si="1"/>
        <v>0</v>
      </c>
      <c r="I35" s="60">
        <v>0</v>
      </c>
      <c r="J35" s="350" t="s">
        <v>3329</v>
      </c>
      <c r="K35" s="50" t="s">
        <v>3568</v>
      </c>
      <c r="L35" s="50">
        <f>RasF!E4</f>
        <v>832368.39</v>
      </c>
    </row>
    <row r="36" spans="1:12" x14ac:dyDescent="0.2">
      <c r="A36" s="57">
        <v>151</v>
      </c>
      <c r="B36" s="58">
        <f>PRRAS!C46</f>
        <v>35</v>
      </c>
      <c r="C36" s="58">
        <f>PRRAS!D46</f>
        <v>0</v>
      </c>
      <c r="D36" s="58">
        <f>PRRAS!E46</f>
        <v>0</v>
      </c>
      <c r="E36" s="58">
        <v>0</v>
      </c>
      <c r="F36" s="58">
        <v>0</v>
      </c>
      <c r="G36" s="59">
        <f t="shared" si="0"/>
        <v>0</v>
      </c>
      <c r="H36" s="59">
        <f t="shared" si="1"/>
        <v>0</v>
      </c>
      <c r="I36" s="60">
        <v>0</v>
      </c>
      <c r="J36" s="350" t="s">
        <v>3331</v>
      </c>
      <c r="K36" s="50" t="s">
        <v>3568</v>
      </c>
      <c r="L36" s="50">
        <f>PVRIO!D4</f>
        <v>0</v>
      </c>
    </row>
    <row r="37" spans="1:12" x14ac:dyDescent="0.2">
      <c r="A37" s="57">
        <v>151</v>
      </c>
      <c r="B37" s="58">
        <f>PRRAS!C47</f>
        <v>36</v>
      </c>
      <c r="C37" s="58">
        <f>PRRAS!D47</f>
        <v>0</v>
      </c>
      <c r="D37" s="58">
        <f>PRRAS!E47</f>
        <v>0</v>
      </c>
      <c r="E37" s="58">
        <v>0</v>
      </c>
      <c r="F37" s="58">
        <v>0</v>
      </c>
      <c r="G37" s="59">
        <f t="shared" si="0"/>
        <v>0</v>
      </c>
      <c r="H37" s="59">
        <f t="shared" si="1"/>
        <v>0</v>
      </c>
      <c r="I37" s="60">
        <v>0</v>
      </c>
      <c r="J37" s="350" t="s">
        <v>3330</v>
      </c>
      <c r="K37" s="50" t="s">
        <v>3568</v>
      </c>
      <c r="L37" s="50">
        <f>Obv!C4</f>
        <v>74974.794000000009</v>
      </c>
    </row>
    <row r="38" spans="1:12" x14ac:dyDescent="0.2">
      <c r="A38" s="57">
        <v>151</v>
      </c>
      <c r="B38" s="58">
        <f>PRRAS!C48</f>
        <v>37</v>
      </c>
      <c r="C38" s="58">
        <f>PRRAS!D48</f>
        <v>0</v>
      </c>
      <c r="D38" s="58">
        <f>PRRAS!E48</f>
        <v>0</v>
      </c>
      <c r="E38" s="58">
        <v>0</v>
      </c>
      <c r="F38" s="58">
        <v>0</v>
      </c>
      <c r="G38" s="59">
        <f t="shared" si="0"/>
        <v>0</v>
      </c>
      <c r="H38" s="59">
        <f t="shared" si="1"/>
        <v>0</v>
      </c>
      <c r="I38" s="60">
        <v>0</v>
      </c>
    </row>
    <row r="39" spans="1:12" x14ac:dyDescent="0.2">
      <c r="A39" s="57">
        <v>151</v>
      </c>
      <c r="B39" s="58">
        <f>PRRAS!C49</f>
        <v>38</v>
      </c>
      <c r="C39" s="58">
        <f>PRRAS!D49</f>
        <v>0</v>
      </c>
      <c r="D39" s="58">
        <f>PRRAS!E49</f>
        <v>0</v>
      </c>
      <c r="E39" s="58">
        <v>0</v>
      </c>
      <c r="F39" s="58">
        <v>0</v>
      </c>
      <c r="G39" s="59">
        <f t="shared" si="0"/>
        <v>0</v>
      </c>
      <c r="H39" s="59">
        <f t="shared" si="1"/>
        <v>0</v>
      </c>
      <c r="I39" s="60">
        <v>0</v>
      </c>
    </row>
    <row r="40" spans="1:12" x14ac:dyDescent="0.2">
      <c r="A40" s="57">
        <v>151</v>
      </c>
      <c r="B40" s="58">
        <f>PRRAS!C50</f>
        <v>39</v>
      </c>
      <c r="C40" s="58">
        <f>PRRAS!D50</f>
        <v>0</v>
      </c>
      <c r="D40" s="58">
        <f>PRRAS!E50</f>
        <v>0</v>
      </c>
      <c r="E40" s="58">
        <v>0</v>
      </c>
      <c r="F40" s="58">
        <v>0</v>
      </c>
      <c r="G40" s="59">
        <f t="shared" si="0"/>
        <v>0</v>
      </c>
      <c r="H40" s="59">
        <f t="shared" si="1"/>
        <v>0</v>
      </c>
      <c r="I40" s="60">
        <v>0</v>
      </c>
    </row>
    <row r="41" spans="1:12" x14ac:dyDescent="0.2">
      <c r="A41" s="57">
        <v>151</v>
      </c>
      <c r="B41" s="58">
        <f>PRRAS!C51</f>
        <v>40</v>
      </c>
      <c r="C41" s="58">
        <f>PRRAS!D51</f>
        <v>0</v>
      </c>
      <c r="D41" s="58">
        <f>PRRAS!E51</f>
        <v>0</v>
      </c>
      <c r="E41" s="58">
        <v>0</v>
      </c>
      <c r="F41" s="58">
        <v>0</v>
      </c>
      <c r="G41" s="59">
        <f t="shared" si="0"/>
        <v>0</v>
      </c>
      <c r="H41" s="59">
        <f t="shared" si="1"/>
        <v>0</v>
      </c>
      <c r="I41" s="60">
        <v>0</v>
      </c>
    </row>
    <row r="42" spans="1:12" x14ac:dyDescent="0.2">
      <c r="A42" s="57">
        <v>151</v>
      </c>
      <c r="B42" s="58">
        <f>PRRAS!C52</f>
        <v>41</v>
      </c>
      <c r="C42" s="58">
        <f>PRRAS!D52</f>
        <v>0</v>
      </c>
      <c r="D42" s="58">
        <f>PRRAS!E52</f>
        <v>0</v>
      </c>
      <c r="E42" s="58">
        <v>0</v>
      </c>
      <c r="F42" s="58">
        <v>0</v>
      </c>
      <c r="G42" s="59">
        <f t="shared" si="0"/>
        <v>0</v>
      </c>
      <c r="H42" s="59">
        <f t="shared" si="1"/>
        <v>0</v>
      </c>
      <c r="I42" s="60">
        <v>0</v>
      </c>
    </row>
    <row r="43" spans="1:12" x14ac:dyDescent="0.2">
      <c r="A43" s="57">
        <v>151</v>
      </c>
      <c r="B43" s="58">
        <f>PRRAS!C53</f>
        <v>42</v>
      </c>
      <c r="C43" s="58">
        <f>PRRAS!D53</f>
        <v>0</v>
      </c>
      <c r="D43" s="58">
        <f>PRRAS!E53</f>
        <v>0</v>
      </c>
      <c r="E43" s="58">
        <v>0</v>
      </c>
      <c r="F43" s="58">
        <v>0</v>
      </c>
      <c r="G43" s="59">
        <f t="shared" si="0"/>
        <v>0</v>
      </c>
      <c r="H43" s="59">
        <f t="shared" si="1"/>
        <v>0</v>
      </c>
      <c r="I43" s="60">
        <v>0</v>
      </c>
    </row>
    <row r="44" spans="1:12" x14ac:dyDescent="0.2">
      <c r="A44" s="57">
        <v>151</v>
      </c>
      <c r="B44" s="58">
        <f>PRRAS!C54</f>
        <v>43</v>
      </c>
      <c r="C44" s="58">
        <f>PRRAS!D54</f>
        <v>0</v>
      </c>
      <c r="D44" s="58">
        <f>PRRAS!E54</f>
        <v>0</v>
      </c>
      <c r="E44" s="58">
        <v>0</v>
      </c>
      <c r="F44" s="58">
        <v>0</v>
      </c>
      <c r="G44" s="59">
        <f t="shared" si="0"/>
        <v>0</v>
      </c>
      <c r="H44" s="59">
        <f t="shared" si="1"/>
        <v>0</v>
      </c>
      <c r="I44" s="60">
        <v>0</v>
      </c>
    </row>
    <row r="45" spans="1:12" x14ac:dyDescent="0.2">
      <c r="A45" s="57">
        <v>151</v>
      </c>
      <c r="B45" s="58">
        <f>PRRAS!C55</f>
        <v>44</v>
      </c>
      <c r="C45" s="58">
        <f>PRRAS!D55</f>
        <v>0</v>
      </c>
      <c r="D45" s="58">
        <f>PRRAS!E55</f>
        <v>0</v>
      </c>
      <c r="E45" s="58">
        <v>0</v>
      </c>
      <c r="F45" s="58">
        <v>0</v>
      </c>
      <c r="G45" s="59">
        <f t="shared" si="0"/>
        <v>0</v>
      </c>
      <c r="H45" s="59">
        <f t="shared" si="1"/>
        <v>0</v>
      </c>
      <c r="I45" s="60">
        <v>0</v>
      </c>
    </row>
    <row r="46" spans="1:12" x14ac:dyDescent="0.2">
      <c r="A46" s="57">
        <v>151</v>
      </c>
      <c r="B46" s="58">
        <f>PRRAS!C56</f>
        <v>45</v>
      </c>
      <c r="C46" s="58">
        <f>PRRAS!D56</f>
        <v>30000</v>
      </c>
      <c r="D46" s="58">
        <f>PRRAS!E56</f>
        <v>49000</v>
      </c>
      <c r="E46" s="58">
        <v>0</v>
      </c>
      <c r="F46" s="58">
        <v>0</v>
      </c>
      <c r="G46" s="59">
        <f t="shared" si="0"/>
        <v>5760</v>
      </c>
      <c r="H46" s="59">
        <f t="shared" si="1"/>
        <v>0</v>
      </c>
      <c r="I46" s="60">
        <v>0</v>
      </c>
    </row>
    <row r="47" spans="1:12" x14ac:dyDescent="0.2">
      <c r="A47" s="57">
        <v>151</v>
      </c>
      <c r="B47" s="58">
        <f>PRRAS!C57</f>
        <v>46</v>
      </c>
      <c r="C47" s="58">
        <f>PRRAS!D57</f>
        <v>0</v>
      </c>
      <c r="D47" s="58">
        <f>PRRAS!E57</f>
        <v>0</v>
      </c>
      <c r="E47" s="58">
        <v>0</v>
      </c>
      <c r="F47" s="58">
        <v>0</v>
      </c>
      <c r="G47" s="59">
        <f t="shared" si="0"/>
        <v>0</v>
      </c>
      <c r="H47" s="59">
        <f t="shared" si="1"/>
        <v>0</v>
      </c>
      <c r="I47" s="60">
        <v>0</v>
      </c>
    </row>
    <row r="48" spans="1:12" x14ac:dyDescent="0.2">
      <c r="A48" s="57">
        <v>151</v>
      </c>
      <c r="B48" s="58">
        <f>PRRAS!C58</f>
        <v>47</v>
      </c>
      <c r="C48" s="58">
        <f>PRRAS!D58</f>
        <v>0</v>
      </c>
      <c r="D48" s="58">
        <f>PRRAS!E58</f>
        <v>0</v>
      </c>
      <c r="E48" s="58">
        <v>0</v>
      </c>
      <c r="F48" s="58">
        <v>0</v>
      </c>
      <c r="G48" s="59">
        <f t="shared" si="0"/>
        <v>0</v>
      </c>
      <c r="H48" s="59">
        <f t="shared" si="1"/>
        <v>0</v>
      </c>
      <c r="I48" s="60">
        <v>0</v>
      </c>
    </row>
    <row r="49" spans="1:9" x14ac:dyDescent="0.2">
      <c r="A49" s="57">
        <v>151</v>
      </c>
      <c r="B49" s="58">
        <f>PRRAS!C59</f>
        <v>48</v>
      </c>
      <c r="C49" s="58">
        <f>PRRAS!D59</f>
        <v>0</v>
      </c>
      <c r="D49" s="58">
        <f>PRRAS!E59</f>
        <v>0</v>
      </c>
      <c r="E49" s="58">
        <v>0</v>
      </c>
      <c r="F49" s="58">
        <v>0</v>
      </c>
      <c r="G49" s="59">
        <f t="shared" si="0"/>
        <v>0</v>
      </c>
      <c r="H49" s="59">
        <f t="shared" si="1"/>
        <v>0</v>
      </c>
      <c r="I49" s="60">
        <v>0</v>
      </c>
    </row>
    <row r="50" spans="1:9" x14ac:dyDescent="0.2">
      <c r="A50" s="57">
        <v>151</v>
      </c>
      <c r="B50" s="58">
        <f>PRRAS!C60</f>
        <v>49</v>
      </c>
      <c r="C50" s="58">
        <f>PRRAS!D60</f>
        <v>0</v>
      </c>
      <c r="D50" s="58">
        <f>PRRAS!E60</f>
        <v>0</v>
      </c>
      <c r="E50" s="58">
        <v>0</v>
      </c>
      <c r="F50" s="58">
        <v>0</v>
      </c>
      <c r="G50" s="59">
        <f t="shared" si="0"/>
        <v>0</v>
      </c>
      <c r="H50" s="59">
        <f t="shared" si="1"/>
        <v>0</v>
      </c>
      <c r="I50" s="60">
        <v>0</v>
      </c>
    </row>
    <row r="51" spans="1:9" x14ac:dyDescent="0.2">
      <c r="A51" s="57">
        <v>151</v>
      </c>
      <c r="B51" s="58">
        <f>PRRAS!C61</f>
        <v>50</v>
      </c>
      <c r="C51" s="58">
        <f>PRRAS!D61</f>
        <v>0</v>
      </c>
      <c r="D51" s="58">
        <f>PRRAS!E61</f>
        <v>0</v>
      </c>
      <c r="E51" s="58">
        <v>0</v>
      </c>
      <c r="F51" s="58">
        <v>0</v>
      </c>
      <c r="G51" s="59">
        <f t="shared" si="0"/>
        <v>0</v>
      </c>
      <c r="H51" s="59">
        <f t="shared" si="1"/>
        <v>0</v>
      </c>
      <c r="I51" s="60">
        <v>0</v>
      </c>
    </row>
    <row r="52" spans="1:9" x14ac:dyDescent="0.2">
      <c r="A52" s="57">
        <v>151</v>
      </c>
      <c r="B52" s="58">
        <f>PRRAS!C62</f>
        <v>51</v>
      </c>
      <c r="C52" s="58">
        <f>PRRAS!D62</f>
        <v>0</v>
      </c>
      <c r="D52" s="58">
        <f>PRRAS!E62</f>
        <v>0</v>
      </c>
      <c r="E52" s="58">
        <v>0</v>
      </c>
      <c r="F52" s="58">
        <v>0</v>
      </c>
      <c r="G52" s="59">
        <f t="shared" si="0"/>
        <v>0</v>
      </c>
      <c r="H52" s="59">
        <f t="shared" si="1"/>
        <v>0</v>
      </c>
      <c r="I52" s="60">
        <v>0</v>
      </c>
    </row>
    <row r="53" spans="1:9" x14ac:dyDescent="0.2">
      <c r="A53" s="57">
        <v>151</v>
      </c>
      <c r="B53" s="58">
        <f>PRRAS!C63</f>
        <v>52</v>
      </c>
      <c r="C53" s="58">
        <f>PRRAS!D63</f>
        <v>0</v>
      </c>
      <c r="D53" s="58">
        <f>PRRAS!E63</f>
        <v>0</v>
      </c>
      <c r="E53" s="58">
        <v>0</v>
      </c>
      <c r="F53" s="58">
        <v>0</v>
      </c>
      <c r="G53" s="59">
        <f t="shared" si="0"/>
        <v>0</v>
      </c>
      <c r="H53" s="59">
        <f t="shared" si="1"/>
        <v>0</v>
      </c>
      <c r="I53" s="60">
        <v>0</v>
      </c>
    </row>
    <row r="54" spans="1:9" x14ac:dyDescent="0.2">
      <c r="A54" s="57">
        <v>151</v>
      </c>
      <c r="B54" s="58">
        <f>PRRAS!C64</f>
        <v>53</v>
      </c>
      <c r="C54" s="58">
        <f>PRRAS!D64</f>
        <v>0</v>
      </c>
      <c r="D54" s="58">
        <f>PRRAS!E64</f>
        <v>0</v>
      </c>
      <c r="E54" s="58">
        <v>0</v>
      </c>
      <c r="F54" s="58">
        <v>0</v>
      </c>
      <c r="G54" s="59">
        <f t="shared" si="0"/>
        <v>0</v>
      </c>
      <c r="H54" s="59">
        <f t="shared" si="1"/>
        <v>0</v>
      </c>
      <c r="I54" s="60">
        <v>0</v>
      </c>
    </row>
    <row r="55" spans="1:9" x14ac:dyDescent="0.2">
      <c r="A55" s="57">
        <v>151</v>
      </c>
      <c r="B55" s="58">
        <f>PRRAS!C65</f>
        <v>54</v>
      </c>
      <c r="C55" s="58">
        <f>PRRAS!D65</f>
        <v>0</v>
      </c>
      <c r="D55" s="58">
        <f>PRRAS!E65</f>
        <v>0</v>
      </c>
      <c r="E55" s="58">
        <v>0</v>
      </c>
      <c r="F55" s="58">
        <v>0</v>
      </c>
      <c r="G55" s="59">
        <f t="shared" si="0"/>
        <v>0</v>
      </c>
      <c r="H55" s="59">
        <f t="shared" si="1"/>
        <v>0</v>
      </c>
      <c r="I55" s="60">
        <v>0</v>
      </c>
    </row>
    <row r="56" spans="1:9" x14ac:dyDescent="0.2">
      <c r="A56" s="57">
        <v>151</v>
      </c>
      <c r="B56" s="58">
        <f>PRRAS!C66</f>
        <v>55</v>
      </c>
      <c r="C56" s="58">
        <f>PRRAS!D66</f>
        <v>0</v>
      </c>
      <c r="D56" s="58">
        <f>PRRAS!E66</f>
        <v>0</v>
      </c>
      <c r="E56" s="58">
        <v>0</v>
      </c>
      <c r="F56" s="58">
        <v>0</v>
      </c>
      <c r="G56" s="59">
        <f t="shared" si="0"/>
        <v>0</v>
      </c>
      <c r="H56" s="59">
        <f t="shared" si="1"/>
        <v>0</v>
      </c>
      <c r="I56" s="60">
        <v>0</v>
      </c>
    </row>
    <row r="57" spans="1:9" x14ac:dyDescent="0.2">
      <c r="A57" s="57">
        <v>151</v>
      </c>
      <c r="B57" s="58">
        <f>PRRAS!C67</f>
        <v>56</v>
      </c>
      <c r="C57" s="58">
        <f>PRRAS!D67</f>
        <v>0</v>
      </c>
      <c r="D57" s="58">
        <f>PRRAS!E67</f>
        <v>0</v>
      </c>
      <c r="E57" s="58">
        <v>0</v>
      </c>
      <c r="F57" s="58">
        <v>0</v>
      </c>
      <c r="G57" s="59">
        <f t="shared" si="0"/>
        <v>0</v>
      </c>
      <c r="H57" s="59">
        <f t="shared" si="1"/>
        <v>0</v>
      </c>
      <c r="I57" s="60">
        <v>0</v>
      </c>
    </row>
    <row r="58" spans="1:9" x14ac:dyDescent="0.2">
      <c r="A58" s="57">
        <v>151</v>
      </c>
      <c r="B58" s="58">
        <f>PRRAS!C68</f>
        <v>57</v>
      </c>
      <c r="C58" s="58">
        <f>PRRAS!D68</f>
        <v>0</v>
      </c>
      <c r="D58" s="58">
        <f>PRRAS!E68</f>
        <v>0</v>
      </c>
      <c r="E58" s="58">
        <v>0</v>
      </c>
      <c r="F58" s="58">
        <v>0</v>
      </c>
      <c r="G58" s="59">
        <f t="shared" si="0"/>
        <v>0</v>
      </c>
      <c r="H58" s="59">
        <f t="shared" si="1"/>
        <v>0</v>
      </c>
      <c r="I58" s="60">
        <v>0</v>
      </c>
    </row>
    <row r="59" spans="1:9" x14ac:dyDescent="0.2">
      <c r="A59" s="57">
        <v>151</v>
      </c>
      <c r="B59" s="58">
        <f>PRRAS!C69</f>
        <v>58</v>
      </c>
      <c r="C59" s="58">
        <f>PRRAS!D69</f>
        <v>0</v>
      </c>
      <c r="D59" s="58">
        <f>PRRAS!E69</f>
        <v>0</v>
      </c>
      <c r="E59" s="58">
        <v>0</v>
      </c>
      <c r="F59" s="58">
        <v>0</v>
      </c>
      <c r="G59" s="59">
        <f t="shared" si="0"/>
        <v>0</v>
      </c>
      <c r="H59" s="59">
        <f t="shared" si="1"/>
        <v>0</v>
      </c>
      <c r="I59" s="60">
        <v>0</v>
      </c>
    </row>
    <row r="60" spans="1:9" x14ac:dyDescent="0.2">
      <c r="A60" s="57">
        <v>151</v>
      </c>
      <c r="B60" s="58">
        <f>PRRAS!C70</f>
        <v>59</v>
      </c>
      <c r="C60" s="58">
        <f>PRRAS!D70</f>
        <v>0</v>
      </c>
      <c r="D60" s="58">
        <f>PRRAS!E70</f>
        <v>0</v>
      </c>
      <c r="E60" s="58">
        <v>0</v>
      </c>
      <c r="F60" s="58">
        <v>0</v>
      </c>
      <c r="G60" s="59">
        <f t="shared" si="0"/>
        <v>0</v>
      </c>
      <c r="H60" s="59">
        <f t="shared" si="1"/>
        <v>0</v>
      </c>
      <c r="I60" s="60">
        <v>0</v>
      </c>
    </row>
    <row r="61" spans="1:9" x14ac:dyDescent="0.2">
      <c r="A61" s="57">
        <v>151</v>
      </c>
      <c r="B61" s="58">
        <f>PRRAS!C71</f>
        <v>60</v>
      </c>
      <c r="C61" s="58">
        <f>PRRAS!D71</f>
        <v>0</v>
      </c>
      <c r="D61" s="58">
        <f>PRRAS!E71</f>
        <v>0</v>
      </c>
      <c r="E61" s="58">
        <v>0</v>
      </c>
      <c r="F61" s="58">
        <v>0</v>
      </c>
      <c r="G61" s="59">
        <f t="shared" si="0"/>
        <v>0</v>
      </c>
      <c r="H61" s="59">
        <f t="shared" si="1"/>
        <v>0</v>
      </c>
      <c r="I61" s="60">
        <v>0</v>
      </c>
    </row>
    <row r="62" spans="1:9" x14ac:dyDescent="0.2">
      <c r="A62" s="57">
        <v>151</v>
      </c>
      <c r="B62" s="58">
        <f>PRRAS!C72</f>
        <v>61</v>
      </c>
      <c r="C62" s="58">
        <f>PRRAS!D72</f>
        <v>0</v>
      </c>
      <c r="D62" s="58">
        <f>PRRAS!E72</f>
        <v>0</v>
      </c>
      <c r="E62" s="58">
        <v>0</v>
      </c>
      <c r="F62" s="58">
        <v>0</v>
      </c>
      <c r="G62" s="59">
        <f t="shared" si="0"/>
        <v>0</v>
      </c>
      <c r="H62" s="59">
        <f t="shared" si="1"/>
        <v>0</v>
      </c>
      <c r="I62" s="60">
        <v>0</v>
      </c>
    </row>
    <row r="63" spans="1:9" x14ac:dyDescent="0.2">
      <c r="A63" s="57">
        <v>151</v>
      </c>
      <c r="B63" s="58">
        <f>PRRAS!C73</f>
        <v>62</v>
      </c>
      <c r="C63" s="58">
        <f>PRRAS!D73</f>
        <v>0</v>
      </c>
      <c r="D63" s="58">
        <f>PRRAS!E73</f>
        <v>0</v>
      </c>
      <c r="E63" s="58">
        <v>0</v>
      </c>
      <c r="F63" s="58">
        <v>0</v>
      </c>
      <c r="G63" s="59">
        <f t="shared" si="0"/>
        <v>0</v>
      </c>
      <c r="H63" s="59">
        <f t="shared" si="1"/>
        <v>0</v>
      </c>
      <c r="I63" s="60">
        <v>0</v>
      </c>
    </row>
    <row r="64" spans="1:9" x14ac:dyDescent="0.2">
      <c r="A64" s="57">
        <v>151</v>
      </c>
      <c r="B64" s="58">
        <f>PRRAS!C74</f>
        <v>63</v>
      </c>
      <c r="C64" s="58">
        <f>PRRAS!D74</f>
        <v>30000</v>
      </c>
      <c r="D64" s="58">
        <f>PRRAS!E74</f>
        <v>49000</v>
      </c>
      <c r="E64" s="58">
        <v>0</v>
      </c>
      <c r="F64" s="58">
        <v>0</v>
      </c>
      <c r="G64" s="59">
        <f t="shared" si="0"/>
        <v>8064</v>
      </c>
      <c r="H64" s="59">
        <f t="shared" si="1"/>
        <v>0</v>
      </c>
      <c r="I64" s="60">
        <v>0</v>
      </c>
    </row>
    <row r="65" spans="1:9" x14ac:dyDescent="0.2">
      <c r="A65" s="57">
        <v>151</v>
      </c>
      <c r="B65" s="58">
        <f>PRRAS!C75</f>
        <v>64</v>
      </c>
      <c r="C65" s="58">
        <f>PRRAS!D75</f>
        <v>30000</v>
      </c>
      <c r="D65" s="58">
        <f>PRRAS!E75</f>
        <v>49000</v>
      </c>
      <c r="E65" s="58">
        <v>0</v>
      </c>
      <c r="F65" s="58">
        <v>0</v>
      </c>
      <c r="G65" s="59">
        <f t="shared" si="0"/>
        <v>8192</v>
      </c>
      <c r="H65" s="59">
        <f t="shared" si="1"/>
        <v>0</v>
      </c>
      <c r="I65" s="60">
        <v>0</v>
      </c>
    </row>
    <row r="66" spans="1:9" x14ac:dyDescent="0.2">
      <c r="A66" s="57">
        <v>151</v>
      </c>
      <c r="B66" s="58">
        <f>PRRAS!C76</f>
        <v>65</v>
      </c>
      <c r="C66" s="58">
        <f>PRRAS!D76</f>
        <v>0</v>
      </c>
      <c r="D66" s="58">
        <f>PRRAS!E76</f>
        <v>0</v>
      </c>
      <c r="E66" s="58">
        <v>0</v>
      </c>
      <c r="F66" s="58">
        <v>0</v>
      </c>
      <c r="G66" s="59">
        <f t="shared" ref="G66:G129" si="2">(B66/1000)*(C66*1+D66*2)</f>
        <v>0</v>
      </c>
      <c r="H66" s="59">
        <f t="shared" ref="H66:H129" si="3">ABS(C66-ROUND(C66,0))+ABS(D66-ROUND(D66,0))</f>
        <v>0</v>
      </c>
      <c r="I66" s="60">
        <v>0</v>
      </c>
    </row>
    <row r="67" spans="1:9" x14ac:dyDescent="0.2">
      <c r="A67" s="57">
        <v>151</v>
      </c>
      <c r="B67" s="58">
        <f>PRRAS!C77</f>
        <v>66</v>
      </c>
      <c r="C67" s="58">
        <f>PRRAS!D77</f>
        <v>0</v>
      </c>
      <c r="D67" s="58">
        <f>PRRAS!E77</f>
        <v>0</v>
      </c>
      <c r="E67" s="58">
        <v>0</v>
      </c>
      <c r="F67" s="58">
        <v>0</v>
      </c>
      <c r="G67" s="59">
        <f t="shared" si="2"/>
        <v>0</v>
      </c>
      <c r="H67" s="59">
        <f t="shared" si="3"/>
        <v>0</v>
      </c>
      <c r="I67" s="60">
        <v>0</v>
      </c>
    </row>
    <row r="68" spans="1:9" x14ac:dyDescent="0.2">
      <c r="A68" s="57">
        <v>151</v>
      </c>
      <c r="B68" s="58">
        <f>PRRAS!C78</f>
        <v>67</v>
      </c>
      <c r="C68" s="58">
        <f>PRRAS!D78</f>
        <v>0</v>
      </c>
      <c r="D68" s="58">
        <f>PRRAS!E78</f>
        <v>0</v>
      </c>
      <c r="E68" s="58">
        <v>0</v>
      </c>
      <c r="F68" s="58">
        <v>0</v>
      </c>
      <c r="G68" s="59">
        <f t="shared" si="2"/>
        <v>0</v>
      </c>
      <c r="H68" s="59">
        <f t="shared" si="3"/>
        <v>0</v>
      </c>
      <c r="I68" s="60">
        <v>0</v>
      </c>
    </row>
    <row r="69" spans="1:9" x14ac:dyDescent="0.2">
      <c r="A69" s="57">
        <v>151</v>
      </c>
      <c r="B69" s="58">
        <f>PRRAS!C79</f>
        <v>68</v>
      </c>
      <c r="C69" s="58">
        <f>PRRAS!D79</f>
        <v>0</v>
      </c>
      <c r="D69" s="58">
        <f>PRRAS!E79</f>
        <v>0</v>
      </c>
      <c r="E69" s="58">
        <v>0</v>
      </c>
      <c r="F69" s="58">
        <v>0</v>
      </c>
      <c r="G69" s="59">
        <f t="shared" si="2"/>
        <v>0</v>
      </c>
      <c r="H69" s="59">
        <f t="shared" si="3"/>
        <v>0</v>
      </c>
      <c r="I69" s="60">
        <v>0</v>
      </c>
    </row>
    <row r="70" spans="1:9" x14ac:dyDescent="0.2">
      <c r="A70" s="57">
        <v>151</v>
      </c>
      <c r="B70" s="58">
        <f>PRRAS!C80</f>
        <v>69</v>
      </c>
      <c r="C70" s="58">
        <f>PRRAS!D80</f>
        <v>0</v>
      </c>
      <c r="D70" s="58">
        <f>PRRAS!E80</f>
        <v>0</v>
      </c>
      <c r="E70" s="58">
        <v>0</v>
      </c>
      <c r="F70" s="58">
        <v>0</v>
      </c>
      <c r="G70" s="59">
        <f t="shared" si="2"/>
        <v>0</v>
      </c>
      <c r="H70" s="59">
        <f t="shared" si="3"/>
        <v>0</v>
      </c>
      <c r="I70" s="60">
        <v>0</v>
      </c>
    </row>
    <row r="71" spans="1:9" x14ac:dyDescent="0.2">
      <c r="A71" s="57">
        <v>151</v>
      </c>
      <c r="B71" s="58">
        <f>PRRAS!C81</f>
        <v>70</v>
      </c>
      <c r="C71" s="58">
        <f>PRRAS!D81</f>
        <v>0</v>
      </c>
      <c r="D71" s="58">
        <f>PRRAS!E81</f>
        <v>0</v>
      </c>
      <c r="E71" s="58">
        <v>0</v>
      </c>
      <c r="F71" s="58">
        <v>0</v>
      </c>
      <c r="G71" s="59">
        <f t="shared" si="2"/>
        <v>0</v>
      </c>
      <c r="H71" s="59">
        <f t="shared" si="3"/>
        <v>0</v>
      </c>
      <c r="I71" s="60">
        <v>0</v>
      </c>
    </row>
    <row r="72" spans="1:9" x14ac:dyDescent="0.2">
      <c r="A72" s="57">
        <v>151</v>
      </c>
      <c r="B72" s="58">
        <f>PRRAS!C82</f>
        <v>71</v>
      </c>
      <c r="C72" s="58">
        <f>PRRAS!D82</f>
        <v>0</v>
      </c>
      <c r="D72" s="58">
        <f>PRRAS!E82</f>
        <v>0</v>
      </c>
      <c r="E72" s="58">
        <v>0</v>
      </c>
      <c r="F72" s="58">
        <v>0</v>
      </c>
      <c r="G72" s="59">
        <f t="shared" si="2"/>
        <v>0</v>
      </c>
      <c r="H72" s="59">
        <f t="shared" si="3"/>
        <v>0</v>
      </c>
      <c r="I72" s="60">
        <v>0</v>
      </c>
    </row>
    <row r="73" spans="1:9" x14ac:dyDescent="0.2">
      <c r="A73" s="57">
        <v>151</v>
      </c>
      <c r="B73" s="58">
        <f>PRRAS!C83</f>
        <v>72</v>
      </c>
      <c r="C73" s="58">
        <f>PRRAS!D83</f>
        <v>0</v>
      </c>
      <c r="D73" s="58">
        <f>PRRAS!E83</f>
        <v>0</v>
      </c>
      <c r="E73" s="58">
        <v>0</v>
      </c>
      <c r="F73" s="58">
        <v>0</v>
      </c>
      <c r="G73" s="59">
        <f t="shared" si="2"/>
        <v>0</v>
      </c>
      <c r="H73" s="59">
        <f t="shared" si="3"/>
        <v>0</v>
      </c>
      <c r="I73" s="60">
        <v>0</v>
      </c>
    </row>
    <row r="74" spans="1:9" x14ac:dyDescent="0.2">
      <c r="A74" s="57">
        <v>151</v>
      </c>
      <c r="B74" s="58">
        <f>PRRAS!C84</f>
        <v>73</v>
      </c>
      <c r="C74" s="58">
        <f>PRRAS!D84</f>
        <v>0</v>
      </c>
      <c r="D74" s="58">
        <f>PRRAS!E84</f>
        <v>0</v>
      </c>
      <c r="E74" s="58">
        <v>0</v>
      </c>
      <c r="F74" s="58">
        <v>0</v>
      </c>
      <c r="G74" s="59">
        <f t="shared" si="2"/>
        <v>0</v>
      </c>
      <c r="H74" s="59">
        <f t="shared" si="3"/>
        <v>0</v>
      </c>
      <c r="I74" s="60">
        <v>0</v>
      </c>
    </row>
    <row r="75" spans="1:9" x14ac:dyDescent="0.2">
      <c r="A75" s="57">
        <v>151</v>
      </c>
      <c r="B75" s="58">
        <f>PRRAS!C85</f>
        <v>74</v>
      </c>
      <c r="C75" s="58">
        <f>PRRAS!D85</f>
        <v>125</v>
      </c>
      <c r="D75" s="58">
        <f>PRRAS!E85</f>
        <v>0</v>
      </c>
      <c r="E75" s="58">
        <v>0</v>
      </c>
      <c r="F75" s="58">
        <v>0</v>
      </c>
      <c r="G75" s="59">
        <f t="shared" si="2"/>
        <v>9.25</v>
      </c>
      <c r="H75" s="59">
        <f t="shared" si="3"/>
        <v>0</v>
      </c>
      <c r="I75" s="60">
        <v>0</v>
      </c>
    </row>
    <row r="76" spans="1:9" x14ac:dyDescent="0.2">
      <c r="A76" s="57">
        <v>151</v>
      </c>
      <c r="B76" s="58">
        <f>PRRAS!C86</f>
        <v>75</v>
      </c>
      <c r="C76" s="58">
        <f>PRRAS!D86</f>
        <v>125</v>
      </c>
      <c r="D76" s="58">
        <f>PRRAS!E86</f>
        <v>0</v>
      </c>
      <c r="E76" s="58">
        <v>0</v>
      </c>
      <c r="F76" s="58">
        <v>0</v>
      </c>
      <c r="G76" s="59">
        <f t="shared" si="2"/>
        <v>9.375</v>
      </c>
      <c r="H76" s="59">
        <f t="shared" si="3"/>
        <v>0</v>
      </c>
      <c r="I76" s="60">
        <v>0</v>
      </c>
    </row>
    <row r="77" spans="1:9" x14ac:dyDescent="0.2">
      <c r="A77" s="57">
        <v>151</v>
      </c>
      <c r="B77" s="58">
        <f>PRRAS!C87</f>
        <v>76</v>
      </c>
      <c r="C77" s="58">
        <f>PRRAS!D87</f>
        <v>0</v>
      </c>
      <c r="D77" s="58">
        <f>PRRAS!E87</f>
        <v>0</v>
      </c>
      <c r="E77" s="58">
        <v>0</v>
      </c>
      <c r="F77" s="58">
        <v>0</v>
      </c>
      <c r="G77" s="59">
        <f t="shared" si="2"/>
        <v>0</v>
      </c>
      <c r="H77" s="59">
        <f t="shared" si="3"/>
        <v>0</v>
      </c>
      <c r="I77" s="60">
        <v>0</v>
      </c>
    </row>
    <row r="78" spans="1:9" x14ac:dyDescent="0.2">
      <c r="A78" s="57">
        <v>151</v>
      </c>
      <c r="B78" s="58">
        <f>PRRAS!C88</f>
        <v>77</v>
      </c>
      <c r="C78" s="58">
        <f>PRRAS!D88</f>
        <v>125</v>
      </c>
      <c r="D78" s="58">
        <f>PRRAS!E88</f>
        <v>0</v>
      </c>
      <c r="E78" s="58">
        <v>0</v>
      </c>
      <c r="F78" s="58">
        <v>0</v>
      </c>
      <c r="G78" s="59">
        <f t="shared" si="2"/>
        <v>9.625</v>
      </c>
      <c r="H78" s="59">
        <f t="shared" si="3"/>
        <v>0</v>
      </c>
      <c r="I78" s="60">
        <v>0</v>
      </c>
    </row>
    <row r="79" spans="1:9" x14ac:dyDescent="0.2">
      <c r="A79" s="57">
        <v>151</v>
      </c>
      <c r="B79" s="58">
        <f>PRRAS!C89</f>
        <v>78</v>
      </c>
      <c r="C79" s="58">
        <f>PRRAS!D89</f>
        <v>0</v>
      </c>
      <c r="D79" s="58">
        <f>PRRAS!E89</f>
        <v>0</v>
      </c>
      <c r="E79" s="58">
        <v>0</v>
      </c>
      <c r="F79" s="58">
        <v>0</v>
      </c>
      <c r="G79" s="59">
        <f t="shared" si="2"/>
        <v>0</v>
      </c>
      <c r="H79" s="59">
        <f t="shared" si="3"/>
        <v>0</v>
      </c>
      <c r="I79" s="60">
        <v>0</v>
      </c>
    </row>
    <row r="80" spans="1:9" x14ac:dyDescent="0.2">
      <c r="A80" s="57">
        <v>151</v>
      </c>
      <c r="B80" s="58">
        <f>PRRAS!C90</f>
        <v>79</v>
      </c>
      <c r="C80" s="58">
        <f>PRRAS!D90</f>
        <v>0</v>
      </c>
      <c r="D80" s="58">
        <f>PRRAS!E90</f>
        <v>0</v>
      </c>
      <c r="E80" s="58">
        <v>0</v>
      </c>
      <c r="F80" s="58">
        <v>0</v>
      </c>
      <c r="G80" s="59">
        <f t="shared" si="2"/>
        <v>0</v>
      </c>
      <c r="H80" s="59">
        <f t="shared" si="3"/>
        <v>0</v>
      </c>
      <c r="I80" s="60">
        <v>0</v>
      </c>
    </row>
    <row r="81" spans="1:9" x14ac:dyDescent="0.2">
      <c r="A81" s="57">
        <v>151</v>
      </c>
      <c r="B81" s="58">
        <f>PRRAS!C91</f>
        <v>80</v>
      </c>
      <c r="C81" s="58">
        <f>PRRAS!D91</f>
        <v>0</v>
      </c>
      <c r="D81" s="58">
        <f>PRRAS!E91</f>
        <v>0</v>
      </c>
      <c r="E81" s="58">
        <v>0</v>
      </c>
      <c r="F81" s="58">
        <v>0</v>
      </c>
      <c r="G81" s="59">
        <f t="shared" si="2"/>
        <v>0</v>
      </c>
      <c r="H81" s="59">
        <f t="shared" si="3"/>
        <v>0</v>
      </c>
      <c r="I81" s="60">
        <v>0</v>
      </c>
    </row>
    <row r="82" spans="1:9" x14ac:dyDescent="0.2">
      <c r="A82" s="57">
        <v>151</v>
      </c>
      <c r="B82" s="58">
        <f>PRRAS!C92</f>
        <v>81</v>
      </c>
      <c r="C82" s="58">
        <f>PRRAS!D92</f>
        <v>0</v>
      </c>
      <c r="D82" s="58">
        <f>PRRAS!E92</f>
        <v>0</v>
      </c>
      <c r="E82" s="58">
        <v>0</v>
      </c>
      <c r="F82" s="58">
        <v>0</v>
      </c>
      <c r="G82" s="59">
        <f t="shared" si="2"/>
        <v>0</v>
      </c>
      <c r="H82" s="59">
        <f t="shared" si="3"/>
        <v>0</v>
      </c>
      <c r="I82" s="60">
        <v>0</v>
      </c>
    </row>
    <row r="83" spans="1:9" x14ac:dyDescent="0.2">
      <c r="A83" s="57">
        <v>151</v>
      </c>
      <c r="B83" s="58">
        <f>PRRAS!C93</f>
        <v>82</v>
      </c>
      <c r="C83" s="58">
        <f>PRRAS!D93</f>
        <v>0</v>
      </c>
      <c r="D83" s="58">
        <f>PRRAS!E93</f>
        <v>0</v>
      </c>
      <c r="E83" s="58">
        <v>0</v>
      </c>
      <c r="F83" s="58">
        <v>0</v>
      </c>
      <c r="G83" s="59">
        <f t="shared" si="2"/>
        <v>0</v>
      </c>
      <c r="H83" s="59">
        <f t="shared" si="3"/>
        <v>0</v>
      </c>
      <c r="I83" s="60">
        <v>0</v>
      </c>
    </row>
    <row r="84" spans="1:9" x14ac:dyDescent="0.2">
      <c r="A84" s="57">
        <v>151</v>
      </c>
      <c r="B84" s="58">
        <f>PRRAS!C94</f>
        <v>83</v>
      </c>
      <c r="C84" s="58">
        <f>PRRAS!D94</f>
        <v>0</v>
      </c>
      <c r="D84" s="58">
        <f>PRRAS!E94</f>
        <v>0</v>
      </c>
      <c r="E84" s="58">
        <v>0</v>
      </c>
      <c r="F84" s="58">
        <v>0</v>
      </c>
      <c r="G84" s="59">
        <f t="shared" si="2"/>
        <v>0</v>
      </c>
      <c r="H84" s="59">
        <f t="shared" si="3"/>
        <v>0</v>
      </c>
      <c r="I84" s="60">
        <v>0</v>
      </c>
    </row>
    <row r="85" spans="1:9" x14ac:dyDescent="0.2">
      <c r="A85" s="57">
        <v>151</v>
      </c>
      <c r="B85" s="58">
        <f>PRRAS!C95</f>
        <v>84</v>
      </c>
      <c r="C85" s="58">
        <f>PRRAS!D95</f>
        <v>0</v>
      </c>
      <c r="D85" s="58">
        <f>PRRAS!E95</f>
        <v>0</v>
      </c>
      <c r="E85" s="58">
        <v>0</v>
      </c>
      <c r="F85" s="58">
        <v>0</v>
      </c>
      <c r="G85" s="59">
        <f t="shared" si="2"/>
        <v>0</v>
      </c>
      <c r="H85" s="59">
        <f t="shared" si="3"/>
        <v>0</v>
      </c>
      <c r="I85" s="60">
        <v>0</v>
      </c>
    </row>
    <row r="86" spans="1:9" x14ac:dyDescent="0.2">
      <c r="A86" s="57">
        <v>151</v>
      </c>
      <c r="B86" s="58">
        <f>PRRAS!C96</f>
        <v>85</v>
      </c>
      <c r="C86" s="58">
        <f>PRRAS!D96</f>
        <v>0</v>
      </c>
      <c r="D86" s="58">
        <f>PRRAS!E96</f>
        <v>0</v>
      </c>
      <c r="E86" s="58">
        <v>0</v>
      </c>
      <c r="F86" s="58">
        <v>0</v>
      </c>
      <c r="G86" s="59">
        <f t="shared" si="2"/>
        <v>0</v>
      </c>
      <c r="H86" s="59">
        <f t="shared" si="3"/>
        <v>0</v>
      </c>
      <c r="I86" s="60">
        <v>0</v>
      </c>
    </row>
    <row r="87" spans="1:9" x14ac:dyDescent="0.2">
      <c r="A87" s="57">
        <v>151</v>
      </c>
      <c r="B87" s="58">
        <f>PRRAS!C97</f>
        <v>86</v>
      </c>
      <c r="C87" s="58">
        <f>PRRAS!D97</f>
        <v>0</v>
      </c>
      <c r="D87" s="58">
        <f>PRRAS!E97</f>
        <v>0</v>
      </c>
      <c r="E87" s="58">
        <v>0</v>
      </c>
      <c r="F87" s="58">
        <v>0</v>
      </c>
      <c r="G87" s="59">
        <f t="shared" si="2"/>
        <v>0</v>
      </c>
      <c r="H87" s="59">
        <f t="shared" si="3"/>
        <v>0</v>
      </c>
      <c r="I87" s="60">
        <v>0</v>
      </c>
    </row>
    <row r="88" spans="1:9" x14ac:dyDescent="0.2">
      <c r="A88" s="57">
        <v>151</v>
      </c>
      <c r="B88" s="58">
        <f>PRRAS!C98</f>
        <v>87</v>
      </c>
      <c r="C88" s="58">
        <f>PRRAS!D98</f>
        <v>0</v>
      </c>
      <c r="D88" s="58">
        <f>PRRAS!E98</f>
        <v>0</v>
      </c>
      <c r="E88" s="58">
        <v>0</v>
      </c>
      <c r="F88" s="58">
        <v>0</v>
      </c>
      <c r="G88" s="59">
        <f t="shared" si="2"/>
        <v>0</v>
      </c>
      <c r="H88" s="59">
        <f t="shared" si="3"/>
        <v>0</v>
      </c>
      <c r="I88" s="60">
        <v>0</v>
      </c>
    </row>
    <row r="89" spans="1:9" x14ac:dyDescent="0.2">
      <c r="A89" s="57">
        <v>151</v>
      </c>
      <c r="B89" s="58">
        <f>PRRAS!C99</f>
        <v>88</v>
      </c>
      <c r="C89" s="58">
        <f>PRRAS!D99</f>
        <v>0</v>
      </c>
      <c r="D89" s="58">
        <f>PRRAS!E99</f>
        <v>0</v>
      </c>
      <c r="E89" s="58">
        <v>0</v>
      </c>
      <c r="F89" s="58">
        <v>0</v>
      </c>
      <c r="G89" s="59">
        <f t="shared" si="2"/>
        <v>0</v>
      </c>
      <c r="H89" s="59">
        <f t="shared" si="3"/>
        <v>0</v>
      </c>
      <c r="I89" s="60">
        <v>0</v>
      </c>
    </row>
    <row r="90" spans="1:9" x14ac:dyDescent="0.2">
      <c r="A90" s="57">
        <v>151</v>
      </c>
      <c r="B90" s="58">
        <f>PRRAS!C100</f>
        <v>89</v>
      </c>
      <c r="C90" s="58">
        <f>PRRAS!D100</f>
        <v>0</v>
      </c>
      <c r="D90" s="58">
        <f>PRRAS!E100</f>
        <v>0</v>
      </c>
      <c r="E90" s="58">
        <v>0</v>
      </c>
      <c r="F90" s="58">
        <v>0</v>
      </c>
      <c r="G90" s="59">
        <f t="shared" si="2"/>
        <v>0</v>
      </c>
      <c r="H90" s="59">
        <f t="shared" si="3"/>
        <v>0</v>
      </c>
      <c r="I90" s="60">
        <v>0</v>
      </c>
    </row>
    <row r="91" spans="1:9" x14ac:dyDescent="0.2">
      <c r="A91" s="57">
        <v>151</v>
      </c>
      <c r="B91" s="58">
        <f>PRRAS!C101</f>
        <v>90</v>
      </c>
      <c r="C91" s="58">
        <f>PRRAS!D101</f>
        <v>0</v>
      </c>
      <c r="D91" s="58">
        <f>PRRAS!E101</f>
        <v>0</v>
      </c>
      <c r="E91" s="58">
        <v>0</v>
      </c>
      <c r="F91" s="58">
        <v>0</v>
      </c>
      <c r="G91" s="59">
        <f t="shared" si="2"/>
        <v>0</v>
      </c>
      <c r="H91" s="59">
        <f t="shared" si="3"/>
        <v>0</v>
      </c>
      <c r="I91" s="60">
        <v>0</v>
      </c>
    </row>
    <row r="92" spans="1:9" x14ac:dyDescent="0.2">
      <c r="A92" s="57">
        <v>151</v>
      </c>
      <c r="B92" s="58">
        <f>PRRAS!C102</f>
        <v>91</v>
      </c>
      <c r="C92" s="58">
        <f>PRRAS!D102</f>
        <v>0</v>
      </c>
      <c r="D92" s="58">
        <f>PRRAS!E102</f>
        <v>0</v>
      </c>
      <c r="E92" s="58">
        <v>0</v>
      </c>
      <c r="F92" s="58">
        <v>0</v>
      </c>
      <c r="G92" s="59">
        <f t="shared" si="2"/>
        <v>0</v>
      </c>
      <c r="H92" s="59">
        <f t="shared" si="3"/>
        <v>0</v>
      </c>
      <c r="I92" s="60">
        <v>0</v>
      </c>
    </row>
    <row r="93" spans="1:9" x14ac:dyDescent="0.2">
      <c r="A93" s="57">
        <v>151</v>
      </c>
      <c r="B93" s="58">
        <f>PRRAS!C103</f>
        <v>92</v>
      </c>
      <c r="C93" s="58">
        <f>PRRAS!D103</f>
        <v>0</v>
      </c>
      <c r="D93" s="58">
        <f>PRRAS!E103</f>
        <v>0</v>
      </c>
      <c r="E93" s="58">
        <v>0</v>
      </c>
      <c r="F93" s="58">
        <v>0</v>
      </c>
      <c r="G93" s="59">
        <f t="shared" si="2"/>
        <v>0</v>
      </c>
      <c r="H93" s="59">
        <f t="shared" si="3"/>
        <v>0</v>
      </c>
      <c r="I93" s="60">
        <v>0</v>
      </c>
    </row>
    <row r="94" spans="1:9" x14ac:dyDescent="0.2">
      <c r="A94" s="57">
        <v>151</v>
      </c>
      <c r="B94" s="58">
        <f>PRRAS!C104</f>
        <v>93</v>
      </c>
      <c r="C94" s="58">
        <f>PRRAS!D104</f>
        <v>0</v>
      </c>
      <c r="D94" s="58">
        <f>PRRAS!E104</f>
        <v>0</v>
      </c>
      <c r="E94" s="58">
        <v>0</v>
      </c>
      <c r="F94" s="58">
        <v>0</v>
      </c>
      <c r="G94" s="59">
        <f t="shared" si="2"/>
        <v>0</v>
      </c>
      <c r="H94" s="59">
        <f t="shared" si="3"/>
        <v>0</v>
      </c>
      <c r="I94" s="60">
        <v>0</v>
      </c>
    </row>
    <row r="95" spans="1:9" x14ac:dyDescent="0.2">
      <c r="A95" s="57">
        <v>151</v>
      </c>
      <c r="B95" s="58">
        <f>PRRAS!C105</f>
        <v>94</v>
      </c>
      <c r="C95" s="58">
        <f>PRRAS!D105</f>
        <v>0</v>
      </c>
      <c r="D95" s="58">
        <f>PRRAS!E105</f>
        <v>0</v>
      </c>
      <c r="E95" s="58">
        <v>0</v>
      </c>
      <c r="F95" s="58">
        <v>0</v>
      </c>
      <c r="G95" s="59">
        <f t="shared" si="2"/>
        <v>0</v>
      </c>
      <c r="H95" s="59">
        <f t="shared" si="3"/>
        <v>0</v>
      </c>
      <c r="I95" s="60">
        <v>0</v>
      </c>
    </row>
    <row r="96" spans="1:9" x14ac:dyDescent="0.2">
      <c r="A96" s="57">
        <v>151</v>
      </c>
      <c r="B96" s="58">
        <f>PRRAS!C106</f>
        <v>95</v>
      </c>
      <c r="C96" s="58">
        <f>PRRAS!D106</f>
        <v>0</v>
      </c>
      <c r="D96" s="58">
        <f>PRRAS!E106</f>
        <v>0</v>
      </c>
      <c r="E96" s="58">
        <v>0</v>
      </c>
      <c r="F96" s="58">
        <v>0</v>
      </c>
      <c r="G96" s="59">
        <f t="shared" si="2"/>
        <v>0</v>
      </c>
      <c r="H96" s="59">
        <f t="shared" si="3"/>
        <v>0</v>
      </c>
      <c r="I96" s="60">
        <v>0</v>
      </c>
    </row>
    <row r="97" spans="1:9" x14ac:dyDescent="0.2">
      <c r="A97" s="57">
        <v>151</v>
      </c>
      <c r="B97" s="58">
        <f>PRRAS!C107</f>
        <v>96</v>
      </c>
      <c r="C97" s="58">
        <f>PRRAS!D107</f>
        <v>0</v>
      </c>
      <c r="D97" s="58">
        <f>PRRAS!E107</f>
        <v>0</v>
      </c>
      <c r="E97" s="58">
        <v>0</v>
      </c>
      <c r="F97" s="58">
        <v>0</v>
      </c>
      <c r="G97" s="59">
        <f t="shared" si="2"/>
        <v>0</v>
      </c>
      <c r="H97" s="59">
        <f t="shared" si="3"/>
        <v>0</v>
      </c>
      <c r="I97" s="60">
        <v>0</v>
      </c>
    </row>
    <row r="98" spans="1:9" x14ac:dyDescent="0.2">
      <c r="A98" s="57">
        <v>151</v>
      </c>
      <c r="B98" s="58">
        <f>PRRAS!C108</f>
        <v>97</v>
      </c>
      <c r="C98" s="58">
        <f>PRRAS!D108</f>
        <v>0</v>
      </c>
      <c r="D98" s="58">
        <f>PRRAS!E108</f>
        <v>0</v>
      </c>
      <c r="E98" s="58">
        <v>0</v>
      </c>
      <c r="F98" s="58">
        <v>0</v>
      </c>
      <c r="G98" s="59">
        <f t="shared" si="2"/>
        <v>0</v>
      </c>
      <c r="H98" s="59">
        <f t="shared" si="3"/>
        <v>0</v>
      </c>
      <c r="I98" s="60">
        <v>0</v>
      </c>
    </row>
    <row r="99" spans="1:9" x14ac:dyDescent="0.2">
      <c r="A99" s="57">
        <v>151</v>
      </c>
      <c r="B99" s="58">
        <f>PRRAS!C109</f>
        <v>98</v>
      </c>
      <c r="C99" s="58">
        <f>PRRAS!D109</f>
        <v>0</v>
      </c>
      <c r="D99" s="58">
        <f>PRRAS!E109</f>
        <v>0</v>
      </c>
      <c r="E99" s="58">
        <v>0</v>
      </c>
      <c r="F99" s="58">
        <v>0</v>
      </c>
      <c r="G99" s="59">
        <f t="shared" si="2"/>
        <v>0</v>
      </c>
      <c r="H99" s="59">
        <f t="shared" si="3"/>
        <v>0</v>
      </c>
      <c r="I99" s="60">
        <v>0</v>
      </c>
    </row>
    <row r="100" spans="1:9" x14ac:dyDescent="0.2">
      <c r="A100" s="57">
        <v>151</v>
      </c>
      <c r="B100" s="58">
        <f>PRRAS!C110</f>
        <v>99</v>
      </c>
      <c r="C100" s="58">
        <f>PRRAS!D110</f>
        <v>0</v>
      </c>
      <c r="D100" s="58">
        <f>PRRAS!E110</f>
        <v>0</v>
      </c>
      <c r="E100" s="58">
        <v>0</v>
      </c>
      <c r="F100" s="58">
        <v>0</v>
      </c>
      <c r="G100" s="59">
        <f t="shared" si="2"/>
        <v>0</v>
      </c>
      <c r="H100" s="59">
        <f t="shared" si="3"/>
        <v>0</v>
      </c>
      <c r="I100" s="60">
        <v>0</v>
      </c>
    </row>
    <row r="101" spans="1:9" x14ac:dyDescent="0.2">
      <c r="A101" s="57">
        <v>151</v>
      </c>
      <c r="B101" s="58">
        <f>PRRAS!C111</f>
        <v>100</v>
      </c>
      <c r="C101" s="58">
        <f>PRRAS!D111</f>
        <v>0</v>
      </c>
      <c r="D101" s="58">
        <f>PRRAS!E111</f>
        <v>0</v>
      </c>
      <c r="E101" s="58">
        <v>0</v>
      </c>
      <c r="F101" s="58">
        <v>0</v>
      </c>
      <c r="G101" s="59">
        <f t="shared" si="2"/>
        <v>0</v>
      </c>
      <c r="H101" s="59">
        <f t="shared" si="3"/>
        <v>0</v>
      </c>
      <c r="I101" s="60">
        <v>0</v>
      </c>
    </row>
    <row r="102" spans="1:9" x14ac:dyDescent="0.2">
      <c r="A102" s="57">
        <v>151</v>
      </c>
      <c r="B102" s="58">
        <f>PRRAS!C112</f>
        <v>101</v>
      </c>
      <c r="C102" s="58">
        <f>PRRAS!D112</f>
        <v>0</v>
      </c>
      <c r="D102" s="58">
        <f>PRRAS!E112</f>
        <v>0</v>
      </c>
      <c r="E102" s="58">
        <v>0</v>
      </c>
      <c r="F102" s="58">
        <v>0</v>
      </c>
      <c r="G102" s="59">
        <f t="shared" si="2"/>
        <v>0</v>
      </c>
      <c r="H102" s="59">
        <f t="shared" si="3"/>
        <v>0</v>
      </c>
      <c r="I102" s="60">
        <v>0</v>
      </c>
    </row>
    <row r="103" spans="1:9" x14ac:dyDescent="0.2">
      <c r="A103" s="57">
        <v>151</v>
      </c>
      <c r="B103" s="58">
        <f>PRRAS!C113</f>
        <v>102</v>
      </c>
      <c r="C103" s="58">
        <f>PRRAS!D113</f>
        <v>0</v>
      </c>
      <c r="D103" s="58">
        <f>PRRAS!E113</f>
        <v>0</v>
      </c>
      <c r="E103" s="58">
        <v>0</v>
      </c>
      <c r="F103" s="58">
        <v>0</v>
      </c>
      <c r="G103" s="59">
        <f t="shared" si="2"/>
        <v>0</v>
      </c>
      <c r="H103" s="59">
        <f t="shared" si="3"/>
        <v>0</v>
      </c>
      <c r="I103" s="60">
        <v>0</v>
      </c>
    </row>
    <row r="104" spans="1:9" x14ac:dyDescent="0.2">
      <c r="A104" s="57">
        <v>151</v>
      </c>
      <c r="B104" s="58">
        <f>PRRAS!C114</f>
        <v>103</v>
      </c>
      <c r="C104" s="58">
        <f>PRRAS!D114</f>
        <v>0</v>
      </c>
      <c r="D104" s="58">
        <f>PRRAS!E114</f>
        <v>0</v>
      </c>
      <c r="E104" s="58">
        <v>0</v>
      </c>
      <c r="F104" s="58">
        <v>0</v>
      </c>
      <c r="G104" s="59">
        <f t="shared" si="2"/>
        <v>0</v>
      </c>
      <c r="H104" s="59">
        <f t="shared" si="3"/>
        <v>0</v>
      </c>
      <c r="I104" s="60">
        <v>0</v>
      </c>
    </row>
    <row r="105" spans="1:9" x14ac:dyDescent="0.2">
      <c r="A105" s="57">
        <v>151</v>
      </c>
      <c r="B105" s="58">
        <f>PRRAS!C115</f>
        <v>104</v>
      </c>
      <c r="C105" s="58">
        <f>PRRAS!D115</f>
        <v>0</v>
      </c>
      <c r="D105" s="58">
        <f>PRRAS!E115</f>
        <v>0</v>
      </c>
      <c r="E105" s="58">
        <v>0</v>
      </c>
      <c r="F105" s="58">
        <v>0</v>
      </c>
      <c r="G105" s="59">
        <f t="shared" si="2"/>
        <v>0</v>
      </c>
      <c r="H105" s="59">
        <f t="shared" si="3"/>
        <v>0</v>
      </c>
      <c r="I105" s="60">
        <v>0</v>
      </c>
    </row>
    <row r="106" spans="1:9" x14ac:dyDescent="0.2">
      <c r="A106" s="57">
        <v>151</v>
      </c>
      <c r="B106" s="58">
        <f>PRRAS!C116</f>
        <v>105</v>
      </c>
      <c r="C106" s="58">
        <f>PRRAS!D116</f>
        <v>156141</v>
      </c>
      <c r="D106" s="58">
        <f>PRRAS!E116</f>
        <v>343910</v>
      </c>
      <c r="E106" s="58">
        <v>0</v>
      </c>
      <c r="F106" s="58">
        <v>0</v>
      </c>
      <c r="G106" s="59">
        <f t="shared" si="2"/>
        <v>88615.904999999999</v>
      </c>
      <c r="H106" s="59">
        <f t="shared" si="3"/>
        <v>0</v>
      </c>
      <c r="I106" s="60">
        <v>0</v>
      </c>
    </row>
    <row r="107" spans="1:9" x14ac:dyDescent="0.2">
      <c r="A107" s="57">
        <v>151</v>
      </c>
      <c r="B107" s="58">
        <f>PRRAS!C117</f>
        <v>106</v>
      </c>
      <c r="C107" s="58">
        <f>PRRAS!D117</f>
        <v>0</v>
      </c>
      <c r="D107" s="58">
        <f>PRRAS!E117</f>
        <v>0</v>
      </c>
      <c r="E107" s="58">
        <v>0</v>
      </c>
      <c r="F107" s="58">
        <v>0</v>
      </c>
      <c r="G107" s="59">
        <f t="shared" si="2"/>
        <v>0</v>
      </c>
      <c r="H107" s="59">
        <f t="shared" si="3"/>
        <v>0</v>
      </c>
      <c r="I107" s="60">
        <v>0</v>
      </c>
    </row>
    <row r="108" spans="1:9" x14ac:dyDescent="0.2">
      <c r="A108" s="57">
        <v>151</v>
      </c>
      <c r="B108" s="58">
        <f>PRRAS!C118</f>
        <v>107</v>
      </c>
      <c r="C108" s="58">
        <f>PRRAS!D118</f>
        <v>0</v>
      </c>
      <c r="D108" s="58">
        <f>PRRAS!E118</f>
        <v>0</v>
      </c>
      <c r="E108" s="58">
        <v>0</v>
      </c>
      <c r="F108" s="58">
        <v>0</v>
      </c>
      <c r="G108" s="59">
        <f t="shared" si="2"/>
        <v>0</v>
      </c>
      <c r="H108" s="59">
        <f t="shared" si="3"/>
        <v>0</v>
      </c>
      <c r="I108" s="60">
        <v>0</v>
      </c>
    </row>
    <row r="109" spans="1:9" x14ac:dyDescent="0.2">
      <c r="A109" s="57">
        <v>151</v>
      </c>
      <c r="B109" s="58">
        <f>PRRAS!C119</f>
        <v>108</v>
      </c>
      <c r="C109" s="58">
        <f>PRRAS!D119</f>
        <v>0</v>
      </c>
      <c r="D109" s="58">
        <f>PRRAS!E119</f>
        <v>0</v>
      </c>
      <c r="E109" s="58">
        <v>0</v>
      </c>
      <c r="F109" s="58">
        <v>0</v>
      </c>
      <c r="G109" s="59">
        <f t="shared" si="2"/>
        <v>0</v>
      </c>
      <c r="H109" s="59">
        <f t="shared" si="3"/>
        <v>0</v>
      </c>
      <c r="I109" s="60">
        <v>0</v>
      </c>
    </row>
    <row r="110" spans="1:9" x14ac:dyDescent="0.2">
      <c r="A110" s="57">
        <v>151</v>
      </c>
      <c r="B110" s="58">
        <f>PRRAS!C120</f>
        <v>109</v>
      </c>
      <c r="C110" s="58">
        <f>PRRAS!D120</f>
        <v>0</v>
      </c>
      <c r="D110" s="58">
        <f>PRRAS!E120</f>
        <v>0</v>
      </c>
      <c r="E110" s="58">
        <v>0</v>
      </c>
      <c r="F110" s="58">
        <v>0</v>
      </c>
      <c r="G110" s="59">
        <f t="shared" si="2"/>
        <v>0</v>
      </c>
      <c r="H110" s="59">
        <f t="shared" si="3"/>
        <v>0</v>
      </c>
      <c r="I110" s="60">
        <v>0</v>
      </c>
    </row>
    <row r="111" spans="1:9" x14ac:dyDescent="0.2">
      <c r="A111" s="57">
        <v>151</v>
      </c>
      <c r="B111" s="58">
        <f>PRRAS!C121</f>
        <v>110</v>
      </c>
      <c r="C111" s="58">
        <f>PRRAS!D121</f>
        <v>0</v>
      </c>
      <c r="D111" s="58">
        <f>PRRAS!E121</f>
        <v>0</v>
      </c>
      <c r="E111" s="58">
        <v>0</v>
      </c>
      <c r="F111" s="58">
        <v>0</v>
      </c>
      <c r="G111" s="59">
        <f t="shared" si="2"/>
        <v>0</v>
      </c>
      <c r="H111" s="59">
        <f t="shared" si="3"/>
        <v>0</v>
      </c>
      <c r="I111" s="60">
        <v>0</v>
      </c>
    </row>
    <row r="112" spans="1:9" x14ac:dyDescent="0.2">
      <c r="A112" s="57">
        <v>151</v>
      </c>
      <c r="B112" s="58">
        <f>PRRAS!C122</f>
        <v>111</v>
      </c>
      <c r="C112" s="58">
        <f>PRRAS!D122</f>
        <v>156141</v>
      </c>
      <c r="D112" s="58">
        <f>PRRAS!E122</f>
        <v>343910</v>
      </c>
      <c r="E112" s="58">
        <v>0</v>
      </c>
      <c r="F112" s="58">
        <v>0</v>
      </c>
      <c r="G112" s="59">
        <f t="shared" si="2"/>
        <v>93679.671000000002</v>
      </c>
      <c r="H112" s="59">
        <f t="shared" si="3"/>
        <v>0</v>
      </c>
      <c r="I112" s="60">
        <v>0</v>
      </c>
    </row>
    <row r="113" spans="1:9" x14ac:dyDescent="0.2">
      <c r="A113" s="57">
        <v>151</v>
      </c>
      <c r="B113" s="58">
        <f>PRRAS!C123</f>
        <v>112</v>
      </c>
      <c r="C113" s="58">
        <f>PRRAS!D123</f>
        <v>0</v>
      </c>
      <c r="D113" s="58">
        <f>PRRAS!E123</f>
        <v>0</v>
      </c>
      <c r="E113" s="58">
        <v>0</v>
      </c>
      <c r="F113" s="58">
        <v>0</v>
      </c>
      <c r="G113" s="59">
        <f t="shared" si="2"/>
        <v>0</v>
      </c>
      <c r="H113" s="59">
        <f t="shared" si="3"/>
        <v>0</v>
      </c>
      <c r="I113" s="60">
        <v>0</v>
      </c>
    </row>
    <row r="114" spans="1:9" x14ac:dyDescent="0.2">
      <c r="A114" s="57">
        <v>151</v>
      </c>
      <c r="B114" s="58">
        <f>PRRAS!C124</f>
        <v>113</v>
      </c>
      <c r="C114" s="58">
        <f>PRRAS!D124</f>
        <v>0</v>
      </c>
      <c r="D114" s="58">
        <f>PRRAS!E124</f>
        <v>0</v>
      </c>
      <c r="E114" s="58">
        <v>0</v>
      </c>
      <c r="F114" s="58">
        <v>0</v>
      </c>
      <c r="G114" s="59">
        <f t="shared" si="2"/>
        <v>0</v>
      </c>
      <c r="H114" s="59">
        <f t="shared" si="3"/>
        <v>0</v>
      </c>
      <c r="I114" s="60">
        <v>0</v>
      </c>
    </row>
    <row r="115" spans="1:9" x14ac:dyDescent="0.2">
      <c r="A115" s="57">
        <v>151</v>
      </c>
      <c r="B115" s="58">
        <f>PRRAS!C125</f>
        <v>114</v>
      </c>
      <c r="C115" s="58">
        <f>PRRAS!D125</f>
        <v>0</v>
      </c>
      <c r="D115" s="58">
        <f>PRRAS!E125</f>
        <v>0</v>
      </c>
      <c r="E115" s="58">
        <v>0</v>
      </c>
      <c r="F115" s="58">
        <v>0</v>
      </c>
      <c r="G115" s="59">
        <f t="shared" si="2"/>
        <v>0</v>
      </c>
      <c r="H115" s="59">
        <f t="shared" si="3"/>
        <v>0</v>
      </c>
      <c r="I115" s="60">
        <v>0</v>
      </c>
    </row>
    <row r="116" spans="1:9" x14ac:dyDescent="0.2">
      <c r="A116" s="57">
        <v>151</v>
      </c>
      <c r="B116" s="58">
        <f>PRRAS!C126</f>
        <v>115</v>
      </c>
      <c r="C116" s="58">
        <f>PRRAS!D126</f>
        <v>0</v>
      </c>
      <c r="D116" s="58">
        <f>PRRAS!E126</f>
        <v>0</v>
      </c>
      <c r="E116" s="58">
        <v>0</v>
      </c>
      <c r="F116" s="58">
        <v>0</v>
      </c>
      <c r="G116" s="59">
        <f t="shared" si="2"/>
        <v>0</v>
      </c>
      <c r="H116" s="59">
        <f t="shared" si="3"/>
        <v>0</v>
      </c>
      <c r="I116" s="60">
        <v>0</v>
      </c>
    </row>
    <row r="117" spans="1:9" x14ac:dyDescent="0.2">
      <c r="A117" s="57">
        <v>151</v>
      </c>
      <c r="B117" s="58">
        <f>PRRAS!C127</f>
        <v>116</v>
      </c>
      <c r="C117" s="58">
        <f>PRRAS!D127</f>
        <v>156141</v>
      </c>
      <c r="D117" s="58">
        <f>PRRAS!E127</f>
        <v>343910</v>
      </c>
      <c r="E117" s="58">
        <v>0</v>
      </c>
      <c r="F117" s="58">
        <v>0</v>
      </c>
      <c r="G117" s="59">
        <f t="shared" si="2"/>
        <v>97899.47600000001</v>
      </c>
      <c r="H117" s="59">
        <f t="shared" si="3"/>
        <v>0</v>
      </c>
      <c r="I117" s="60">
        <v>0</v>
      </c>
    </row>
    <row r="118" spans="1:9" x14ac:dyDescent="0.2">
      <c r="A118" s="57">
        <v>151</v>
      </c>
      <c r="B118" s="58">
        <f>PRRAS!C128</f>
        <v>117</v>
      </c>
      <c r="C118" s="58">
        <f>PRRAS!D128</f>
        <v>0</v>
      </c>
      <c r="D118" s="58">
        <f>PRRAS!E128</f>
        <v>0</v>
      </c>
      <c r="E118" s="58">
        <v>0</v>
      </c>
      <c r="F118" s="58">
        <v>0</v>
      </c>
      <c r="G118" s="59">
        <f t="shared" si="2"/>
        <v>0</v>
      </c>
      <c r="H118" s="59">
        <f t="shared" si="3"/>
        <v>0</v>
      </c>
      <c r="I118" s="60">
        <v>0</v>
      </c>
    </row>
    <row r="119" spans="1:9" x14ac:dyDescent="0.2">
      <c r="A119" s="57">
        <v>151</v>
      </c>
      <c r="B119" s="58">
        <f>PRRAS!C129</f>
        <v>118</v>
      </c>
      <c r="C119" s="58">
        <f>PRRAS!D129</f>
        <v>0</v>
      </c>
      <c r="D119" s="58">
        <f>PRRAS!E129</f>
        <v>0</v>
      </c>
      <c r="E119" s="58">
        <v>0</v>
      </c>
      <c r="F119" s="58">
        <v>0</v>
      </c>
      <c r="G119" s="59">
        <f t="shared" si="2"/>
        <v>0</v>
      </c>
      <c r="H119" s="59">
        <f t="shared" si="3"/>
        <v>0</v>
      </c>
      <c r="I119" s="60">
        <v>0</v>
      </c>
    </row>
    <row r="120" spans="1:9" x14ac:dyDescent="0.2">
      <c r="A120" s="57">
        <v>151</v>
      </c>
      <c r="B120" s="58">
        <f>PRRAS!C130</f>
        <v>119</v>
      </c>
      <c r="C120" s="58">
        <f>PRRAS!D130</f>
        <v>0</v>
      </c>
      <c r="D120" s="58">
        <f>PRRAS!E130</f>
        <v>0</v>
      </c>
      <c r="E120" s="58">
        <v>0</v>
      </c>
      <c r="F120" s="58">
        <v>0</v>
      </c>
      <c r="G120" s="59">
        <f t="shared" si="2"/>
        <v>0</v>
      </c>
      <c r="H120" s="59">
        <f t="shared" si="3"/>
        <v>0</v>
      </c>
      <c r="I120" s="60">
        <v>0</v>
      </c>
    </row>
    <row r="121" spans="1:9" x14ac:dyDescent="0.2">
      <c r="A121" s="57">
        <v>151</v>
      </c>
      <c r="B121" s="58">
        <f>PRRAS!C131</f>
        <v>120</v>
      </c>
      <c r="C121" s="58">
        <f>PRRAS!D131</f>
        <v>0</v>
      </c>
      <c r="D121" s="58">
        <f>PRRAS!E131</f>
        <v>0</v>
      </c>
      <c r="E121" s="58">
        <v>0</v>
      </c>
      <c r="F121" s="58">
        <v>0</v>
      </c>
      <c r="G121" s="59">
        <f t="shared" si="2"/>
        <v>0</v>
      </c>
      <c r="H121" s="59">
        <f t="shared" si="3"/>
        <v>0</v>
      </c>
      <c r="I121" s="60">
        <v>0</v>
      </c>
    </row>
    <row r="122" spans="1:9" x14ac:dyDescent="0.2">
      <c r="A122" s="57">
        <v>151</v>
      </c>
      <c r="B122" s="58">
        <f>PRRAS!C132</f>
        <v>121</v>
      </c>
      <c r="C122" s="58">
        <f>PRRAS!D132</f>
        <v>0</v>
      </c>
      <c r="D122" s="58">
        <f>PRRAS!E132</f>
        <v>0</v>
      </c>
      <c r="E122" s="58">
        <v>0</v>
      </c>
      <c r="F122" s="58">
        <v>0</v>
      </c>
      <c r="G122" s="59">
        <f t="shared" si="2"/>
        <v>0</v>
      </c>
      <c r="H122" s="59">
        <f t="shared" si="3"/>
        <v>0</v>
      </c>
      <c r="I122" s="60">
        <v>0</v>
      </c>
    </row>
    <row r="123" spans="1:9" x14ac:dyDescent="0.2">
      <c r="A123" s="57">
        <v>151</v>
      </c>
      <c r="B123" s="58">
        <f>PRRAS!C133</f>
        <v>122</v>
      </c>
      <c r="C123" s="58">
        <f>PRRAS!D133</f>
        <v>0</v>
      </c>
      <c r="D123" s="58">
        <f>PRRAS!E133</f>
        <v>0</v>
      </c>
      <c r="E123" s="58">
        <v>0</v>
      </c>
      <c r="F123" s="58">
        <v>0</v>
      </c>
      <c r="G123" s="59">
        <f t="shared" si="2"/>
        <v>0</v>
      </c>
      <c r="H123" s="59">
        <f t="shared" si="3"/>
        <v>0</v>
      </c>
      <c r="I123" s="60">
        <v>0</v>
      </c>
    </row>
    <row r="124" spans="1:9" x14ac:dyDescent="0.2">
      <c r="A124" s="57">
        <v>151</v>
      </c>
      <c r="B124" s="58">
        <f>PRRAS!C134</f>
        <v>123</v>
      </c>
      <c r="C124" s="58">
        <f>PRRAS!D134</f>
        <v>2226</v>
      </c>
      <c r="D124" s="58">
        <f>PRRAS!E134</f>
        <v>2246</v>
      </c>
      <c r="E124" s="58">
        <v>0</v>
      </c>
      <c r="F124" s="58">
        <v>0</v>
      </c>
      <c r="G124" s="59">
        <f t="shared" si="2"/>
        <v>826.31399999999996</v>
      </c>
      <c r="H124" s="59">
        <f t="shared" si="3"/>
        <v>0</v>
      </c>
      <c r="I124" s="60">
        <v>0</v>
      </c>
    </row>
    <row r="125" spans="1:9" x14ac:dyDescent="0.2">
      <c r="A125" s="57">
        <v>151</v>
      </c>
      <c r="B125" s="58">
        <f>PRRAS!C135</f>
        <v>124</v>
      </c>
      <c r="C125" s="58">
        <f>PRRAS!D135</f>
        <v>2226</v>
      </c>
      <c r="D125" s="58">
        <f>PRRAS!E135</f>
        <v>746</v>
      </c>
      <c r="E125" s="58">
        <v>0</v>
      </c>
      <c r="F125" s="58">
        <v>0</v>
      </c>
      <c r="G125" s="59">
        <f t="shared" si="2"/>
        <v>461.03199999999998</v>
      </c>
      <c r="H125" s="59">
        <f t="shared" si="3"/>
        <v>0</v>
      </c>
      <c r="I125" s="60">
        <v>0</v>
      </c>
    </row>
    <row r="126" spans="1:9" x14ac:dyDescent="0.2">
      <c r="A126" s="57">
        <v>151</v>
      </c>
      <c r="B126" s="58">
        <f>PRRAS!C136</f>
        <v>125</v>
      </c>
      <c r="C126" s="58">
        <f>PRRAS!D136</f>
        <v>926</v>
      </c>
      <c r="D126" s="58">
        <f>PRRAS!E136</f>
        <v>746</v>
      </c>
      <c r="E126" s="58">
        <v>0</v>
      </c>
      <c r="F126" s="58">
        <v>0</v>
      </c>
      <c r="G126" s="59">
        <f t="shared" si="2"/>
        <v>302.25</v>
      </c>
      <c r="H126" s="59">
        <f t="shared" si="3"/>
        <v>0</v>
      </c>
      <c r="I126" s="60">
        <v>0</v>
      </c>
    </row>
    <row r="127" spans="1:9" x14ac:dyDescent="0.2">
      <c r="A127" s="57">
        <v>151</v>
      </c>
      <c r="B127" s="58">
        <f>PRRAS!C137</f>
        <v>126</v>
      </c>
      <c r="C127" s="58">
        <f>PRRAS!D137</f>
        <v>1300</v>
      </c>
      <c r="D127" s="58">
        <f>PRRAS!E137</f>
        <v>0</v>
      </c>
      <c r="E127" s="58">
        <v>0</v>
      </c>
      <c r="F127" s="58">
        <v>0</v>
      </c>
      <c r="G127" s="59">
        <f t="shared" si="2"/>
        <v>163.80000000000001</v>
      </c>
      <c r="H127" s="59">
        <f t="shared" si="3"/>
        <v>0</v>
      </c>
      <c r="I127" s="60">
        <v>0</v>
      </c>
    </row>
    <row r="128" spans="1:9" x14ac:dyDescent="0.2">
      <c r="A128" s="57">
        <v>151</v>
      </c>
      <c r="B128" s="58">
        <f>PRRAS!C138</f>
        <v>127</v>
      </c>
      <c r="C128" s="58">
        <f>PRRAS!D138</f>
        <v>0</v>
      </c>
      <c r="D128" s="58">
        <f>PRRAS!E138</f>
        <v>1500</v>
      </c>
      <c r="E128" s="58">
        <v>0</v>
      </c>
      <c r="F128" s="58">
        <v>0</v>
      </c>
      <c r="G128" s="59">
        <f t="shared" si="2"/>
        <v>381</v>
      </c>
      <c r="H128" s="59">
        <f t="shared" si="3"/>
        <v>0</v>
      </c>
      <c r="I128" s="60">
        <v>0</v>
      </c>
    </row>
    <row r="129" spans="1:9" x14ac:dyDescent="0.2">
      <c r="A129" s="57">
        <v>151</v>
      </c>
      <c r="B129" s="58">
        <f>PRRAS!C139</f>
        <v>128</v>
      </c>
      <c r="C129" s="58">
        <f>PRRAS!D139</f>
        <v>0</v>
      </c>
      <c r="D129" s="58">
        <f>PRRAS!E139</f>
        <v>1500</v>
      </c>
      <c r="E129" s="58">
        <v>0</v>
      </c>
      <c r="F129" s="58">
        <v>0</v>
      </c>
      <c r="G129" s="59">
        <f t="shared" si="2"/>
        <v>384</v>
      </c>
      <c r="H129" s="59">
        <f t="shared" si="3"/>
        <v>0</v>
      </c>
      <c r="I129" s="60">
        <v>0</v>
      </c>
    </row>
    <row r="130" spans="1:9" x14ac:dyDescent="0.2">
      <c r="A130" s="57">
        <v>151</v>
      </c>
      <c r="B130" s="58">
        <f>PRRAS!C140</f>
        <v>129</v>
      </c>
      <c r="C130" s="58">
        <f>PRRAS!D140</f>
        <v>0</v>
      </c>
      <c r="D130" s="58">
        <f>PRRAS!E140</f>
        <v>0</v>
      </c>
      <c r="E130" s="58">
        <v>0</v>
      </c>
      <c r="F130" s="58">
        <v>0</v>
      </c>
      <c r="G130" s="59">
        <f t="shared" ref="G130:G193" si="4">(B130/1000)*(C130*1+D130*2)</f>
        <v>0</v>
      </c>
      <c r="H130" s="59">
        <f t="shared" ref="H130:H193" si="5">ABS(C130-ROUND(C130,0))+ABS(D130-ROUND(D130,0))</f>
        <v>0</v>
      </c>
      <c r="I130" s="60">
        <v>0</v>
      </c>
    </row>
    <row r="131" spans="1:9" x14ac:dyDescent="0.2">
      <c r="A131" s="57">
        <v>151</v>
      </c>
      <c r="B131" s="58">
        <f>PRRAS!C141</f>
        <v>130</v>
      </c>
      <c r="C131" s="58">
        <f>PRRAS!D141</f>
        <v>473288</v>
      </c>
      <c r="D131" s="58">
        <f>PRRAS!E141</f>
        <v>527926</v>
      </c>
      <c r="E131" s="58">
        <v>0</v>
      </c>
      <c r="F131" s="58">
        <v>0</v>
      </c>
      <c r="G131" s="59">
        <f t="shared" si="4"/>
        <v>198788.2</v>
      </c>
      <c r="H131" s="59">
        <f t="shared" si="5"/>
        <v>0</v>
      </c>
      <c r="I131" s="60">
        <v>0</v>
      </c>
    </row>
    <row r="132" spans="1:9" x14ac:dyDescent="0.2">
      <c r="A132" s="57">
        <v>151</v>
      </c>
      <c r="B132" s="58">
        <f>PRRAS!C142</f>
        <v>131</v>
      </c>
      <c r="C132" s="58">
        <f>PRRAS!D142</f>
        <v>473288</v>
      </c>
      <c r="D132" s="58">
        <f>PRRAS!E142</f>
        <v>527926</v>
      </c>
      <c r="E132" s="58">
        <v>0</v>
      </c>
      <c r="F132" s="58">
        <v>0</v>
      </c>
      <c r="G132" s="59">
        <f t="shared" si="4"/>
        <v>200317.34</v>
      </c>
      <c r="H132" s="59">
        <f t="shared" si="5"/>
        <v>0</v>
      </c>
      <c r="I132" s="60">
        <v>0</v>
      </c>
    </row>
    <row r="133" spans="1:9" x14ac:dyDescent="0.2">
      <c r="A133" s="57">
        <v>151</v>
      </c>
      <c r="B133" s="58">
        <f>PRRAS!C143</f>
        <v>132</v>
      </c>
      <c r="C133" s="58">
        <f>PRRAS!D143</f>
        <v>463448</v>
      </c>
      <c r="D133" s="58">
        <f>PRRAS!E143</f>
        <v>527576</v>
      </c>
      <c r="E133" s="58">
        <v>0</v>
      </c>
      <c r="F133" s="58">
        <v>0</v>
      </c>
      <c r="G133" s="59">
        <f t="shared" si="4"/>
        <v>200455.2</v>
      </c>
      <c r="H133" s="59">
        <f t="shared" si="5"/>
        <v>0</v>
      </c>
      <c r="I133" s="60">
        <v>0</v>
      </c>
    </row>
    <row r="134" spans="1:9" x14ac:dyDescent="0.2">
      <c r="A134" s="57">
        <v>151</v>
      </c>
      <c r="B134" s="58">
        <f>PRRAS!C144</f>
        <v>133</v>
      </c>
      <c r="C134" s="58">
        <f>PRRAS!D144</f>
        <v>9840</v>
      </c>
      <c r="D134" s="58">
        <f>PRRAS!E144</f>
        <v>350</v>
      </c>
      <c r="E134" s="58">
        <v>0</v>
      </c>
      <c r="F134" s="58">
        <v>0</v>
      </c>
      <c r="G134" s="59">
        <f t="shared" si="4"/>
        <v>1401.8200000000002</v>
      </c>
      <c r="H134" s="59">
        <f t="shared" si="5"/>
        <v>0</v>
      </c>
      <c r="I134" s="60">
        <v>0</v>
      </c>
    </row>
    <row r="135" spans="1:9" x14ac:dyDescent="0.2">
      <c r="A135" s="57">
        <v>151</v>
      </c>
      <c r="B135" s="58">
        <f>PRRAS!C145</f>
        <v>134</v>
      </c>
      <c r="C135" s="58">
        <f>PRRAS!D145</f>
        <v>0</v>
      </c>
      <c r="D135" s="58">
        <f>PRRAS!E145</f>
        <v>0</v>
      </c>
      <c r="E135" s="58">
        <v>0</v>
      </c>
      <c r="F135" s="58">
        <v>0</v>
      </c>
      <c r="G135" s="59">
        <f t="shared" si="4"/>
        <v>0</v>
      </c>
      <c r="H135" s="59">
        <f t="shared" si="5"/>
        <v>0</v>
      </c>
      <c r="I135" s="60">
        <v>0</v>
      </c>
    </row>
    <row r="136" spans="1:9" x14ac:dyDescent="0.2">
      <c r="A136" s="57">
        <v>151</v>
      </c>
      <c r="B136" s="58">
        <f>PRRAS!C146</f>
        <v>135</v>
      </c>
      <c r="C136" s="58">
        <f>PRRAS!D146</f>
        <v>0</v>
      </c>
      <c r="D136" s="58">
        <f>PRRAS!E146</f>
        <v>0</v>
      </c>
      <c r="E136" s="58">
        <v>0</v>
      </c>
      <c r="F136" s="58">
        <v>0</v>
      </c>
      <c r="G136" s="59">
        <f t="shared" si="4"/>
        <v>0</v>
      </c>
      <c r="H136" s="59">
        <f t="shared" si="5"/>
        <v>0</v>
      </c>
      <c r="I136" s="60">
        <v>0</v>
      </c>
    </row>
    <row r="137" spans="1:9" x14ac:dyDescent="0.2">
      <c r="A137" s="57">
        <v>151</v>
      </c>
      <c r="B137" s="58">
        <f>PRRAS!C147</f>
        <v>136</v>
      </c>
      <c r="C137" s="58">
        <f>PRRAS!D147</f>
        <v>0</v>
      </c>
      <c r="D137" s="58">
        <f>PRRAS!E147</f>
        <v>0</v>
      </c>
      <c r="E137" s="58">
        <v>0</v>
      </c>
      <c r="F137" s="58">
        <v>0</v>
      </c>
      <c r="G137" s="59">
        <f t="shared" si="4"/>
        <v>0</v>
      </c>
      <c r="H137" s="59">
        <f t="shared" si="5"/>
        <v>0</v>
      </c>
      <c r="I137" s="60">
        <v>0</v>
      </c>
    </row>
    <row r="138" spans="1:9" x14ac:dyDescent="0.2">
      <c r="A138" s="57">
        <v>151</v>
      </c>
      <c r="B138" s="58">
        <f>PRRAS!C148</f>
        <v>137</v>
      </c>
      <c r="C138" s="58">
        <f>PRRAS!D148</f>
        <v>0</v>
      </c>
      <c r="D138" s="58">
        <f>PRRAS!E148</f>
        <v>0</v>
      </c>
      <c r="E138" s="58">
        <v>0</v>
      </c>
      <c r="F138" s="58">
        <v>0</v>
      </c>
      <c r="G138" s="59">
        <f t="shared" si="4"/>
        <v>0</v>
      </c>
      <c r="H138" s="59">
        <f t="shared" si="5"/>
        <v>0</v>
      </c>
      <c r="I138" s="60">
        <v>0</v>
      </c>
    </row>
    <row r="139" spans="1:9" x14ac:dyDescent="0.2">
      <c r="A139" s="57">
        <v>151</v>
      </c>
      <c r="B139" s="58">
        <f>PRRAS!C149</f>
        <v>138</v>
      </c>
      <c r="C139" s="58">
        <f>PRRAS!D149</f>
        <v>0</v>
      </c>
      <c r="D139" s="58">
        <f>PRRAS!E149</f>
        <v>0</v>
      </c>
      <c r="E139" s="58">
        <v>0</v>
      </c>
      <c r="F139" s="58">
        <v>0</v>
      </c>
      <c r="G139" s="59">
        <f t="shared" si="4"/>
        <v>0</v>
      </c>
      <c r="H139" s="59">
        <f t="shared" si="5"/>
        <v>0</v>
      </c>
      <c r="I139" s="60">
        <v>0</v>
      </c>
    </row>
    <row r="140" spans="1:9" x14ac:dyDescent="0.2">
      <c r="A140" s="57">
        <v>151</v>
      </c>
      <c r="B140" s="58">
        <f>PRRAS!C150</f>
        <v>139</v>
      </c>
      <c r="C140" s="58">
        <f>PRRAS!D150</f>
        <v>0</v>
      </c>
      <c r="D140" s="58">
        <f>PRRAS!E150</f>
        <v>0</v>
      </c>
      <c r="E140" s="58">
        <v>0</v>
      </c>
      <c r="F140" s="58">
        <v>0</v>
      </c>
      <c r="G140" s="59">
        <f t="shared" si="4"/>
        <v>0</v>
      </c>
      <c r="H140" s="59">
        <f t="shared" si="5"/>
        <v>0</v>
      </c>
      <c r="I140" s="60">
        <v>0</v>
      </c>
    </row>
    <row r="141" spans="1:9" x14ac:dyDescent="0.2">
      <c r="A141" s="57">
        <v>151</v>
      </c>
      <c r="B141" s="58">
        <f>PRRAS!C151</f>
        <v>140</v>
      </c>
      <c r="C141" s="58">
        <f>PRRAS!D151</f>
        <v>0</v>
      </c>
      <c r="D141" s="58">
        <f>PRRAS!E151</f>
        <v>0</v>
      </c>
      <c r="E141" s="58">
        <v>0</v>
      </c>
      <c r="F141" s="58">
        <v>0</v>
      </c>
      <c r="G141" s="59">
        <f t="shared" si="4"/>
        <v>0</v>
      </c>
      <c r="H141" s="59">
        <f t="shared" si="5"/>
        <v>0</v>
      </c>
      <c r="I141" s="60">
        <v>0</v>
      </c>
    </row>
    <row r="142" spans="1:9" x14ac:dyDescent="0.2">
      <c r="A142" s="57">
        <v>151</v>
      </c>
      <c r="B142" s="58">
        <f>PRRAS!C152</f>
        <v>141</v>
      </c>
      <c r="C142" s="58">
        <f>PRRAS!D152</f>
        <v>0</v>
      </c>
      <c r="D142" s="58">
        <f>PRRAS!E152</f>
        <v>0</v>
      </c>
      <c r="E142" s="58">
        <v>0</v>
      </c>
      <c r="F142" s="58">
        <v>0</v>
      </c>
      <c r="G142" s="59">
        <f t="shared" si="4"/>
        <v>0</v>
      </c>
      <c r="H142" s="59">
        <f t="shared" si="5"/>
        <v>0</v>
      </c>
      <c r="I142" s="60">
        <v>0</v>
      </c>
    </row>
    <row r="143" spans="1:9" x14ac:dyDescent="0.2">
      <c r="A143" s="57">
        <v>151</v>
      </c>
      <c r="B143" s="58">
        <f>PRRAS!C153</f>
        <v>142</v>
      </c>
      <c r="C143" s="58">
        <f>PRRAS!D153</f>
        <v>0</v>
      </c>
      <c r="D143" s="58">
        <f>PRRAS!E153</f>
        <v>0</v>
      </c>
      <c r="E143" s="58">
        <v>0</v>
      </c>
      <c r="F143" s="58">
        <v>0</v>
      </c>
      <c r="G143" s="59">
        <f t="shared" si="4"/>
        <v>0</v>
      </c>
      <c r="H143" s="59">
        <f t="shared" si="5"/>
        <v>0</v>
      </c>
      <c r="I143" s="60">
        <v>0</v>
      </c>
    </row>
    <row r="144" spans="1:9" x14ac:dyDescent="0.2">
      <c r="A144" s="57">
        <v>151</v>
      </c>
      <c r="B144" s="58">
        <f>PRRAS!C154</f>
        <v>143</v>
      </c>
      <c r="C144" s="58">
        <f>PRRAS!D154</f>
        <v>0</v>
      </c>
      <c r="D144" s="58">
        <f>PRRAS!E154</f>
        <v>0</v>
      </c>
      <c r="E144" s="58">
        <v>0</v>
      </c>
      <c r="F144" s="58">
        <v>0</v>
      </c>
      <c r="G144" s="59">
        <f t="shared" si="4"/>
        <v>0</v>
      </c>
      <c r="H144" s="59">
        <f t="shared" si="5"/>
        <v>0</v>
      </c>
      <c r="I144" s="60">
        <v>0</v>
      </c>
    </row>
    <row r="145" spans="1:9" x14ac:dyDescent="0.2">
      <c r="A145" s="57">
        <v>151</v>
      </c>
      <c r="B145" s="58">
        <f>PRRAS!C155</f>
        <v>144</v>
      </c>
      <c r="C145" s="58">
        <f>PRRAS!D155</f>
        <v>0</v>
      </c>
      <c r="D145" s="58">
        <f>PRRAS!E155</f>
        <v>0</v>
      </c>
      <c r="E145" s="58">
        <v>0</v>
      </c>
      <c r="F145" s="58">
        <v>0</v>
      </c>
      <c r="G145" s="59">
        <f t="shared" si="4"/>
        <v>0</v>
      </c>
      <c r="H145" s="59">
        <f t="shared" si="5"/>
        <v>0</v>
      </c>
      <c r="I145" s="60">
        <v>0</v>
      </c>
    </row>
    <row r="146" spans="1:9" x14ac:dyDescent="0.2">
      <c r="A146" s="57">
        <v>151</v>
      </c>
      <c r="B146" s="58">
        <f>PRRAS!C156</f>
        <v>145</v>
      </c>
      <c r="C146" s="58">
        <f>PRRAS!D156</f>
        <v>0</v>
      </c>
      <c r="D146" s="58">
        <f>PRRAS!E156</f>
        <v>0</v>
      </c>
      <c r="E146" s="58">
        <v>0</v>
      </c>
      <c r="F146" s="58">
        <v>0</v>
      </c>
      <c r="G146" s="59">
        <f t="shared" si="4"/>
        <v>0</v>
      </c>
      <c r="H146" s="59">
        <f t="shared" si="5"/>
        <v>0</v>
      </c>
      <c r="I146" s="60">
        <v>0</v>
      </c>
    </row>
    <row r="147" spans="1:9" x14ac:dyDescent="0.2">
      <c r="A147" s="57">
        <v>151</v>
      </c>
      <c r="B147" s="58">
        <f>PRRAS!C157</f>
        <v>146</v>
      </c>
      <c r="C147" s="58">
        <f>PRRAS!D157</f>
        <v>0</v>
      </c>
      <c r="D147" s="58">
        <f>PRRAS!E157</f>
        <v>0</v>
      </c>
      <c r="E147" s="58">
        <v>0</v>
      </c>
      <c r="F147" s="58">
        <v>0</v>
      </c>
      <c r="G147" s="59">
        <f t="shared" si="4"/>
        <v>0</v>
      </c>
      <c r="H147" s="59">
        <f t="shared" si="5"/>
        <v>0</v>
      </c>
      <c r="I147" s="60">
        <v>0</v>
      </c>
    </row>
    <row r="148" spans="1:9" x14ac:dyDescent="0.2">
      <c r="A148" s="57">
        <v>151</v>
      </c>
      <c r="B148" s="58">
        <f>PRRAS!C158</f>
        <v>147</v>
      </c>
      <c r="C148" s="58">
        <f>PRRAS!D158</f>
        <v>0</v>
      </c>
      <c r="D148" s="58">
        <f>PRRAS!E158</f>
        <v>0</v>
      </c>
      <c r="E148" s="58">
        <v>0</v>
      </c>
      <c r="F148" s="58">
        <v>0</v>
      </c>
      <c r="G148" s="59">
        <f t="shared" si="4"/>
        <v>0</v>
      </c>
      <c r="H148" s="59">
        <f t="shared" si="5"/>
        <v>0</v>
      </c>
      <c r="I148" s="60">
        <v>0</v>
      </c>
    </row>
    <row r="149" spans="1:9" x14ac:dyDescent="0.2">
      <c r="A149" s="57">
        <v>151</v>
      </c>
      <c r="B149" s="58">
        <f>PRRAS!C159</f>
        <v>148</v>
      </c>
      <c r="C149" s="58">
        <f>PRRAS!D159</f>
        <v>625311</v>
      </c>
      <c r="D149" s="58">
        <f>PRRAS!E159</f>
        <v>865542</v>
      </c>
      <c r="E149" s="58">
        <v>0</v>
      </c>
      <c r="F149" s="58">
        <v>0</v>
      </c>
      <c r="G149" s="59">
        <f t="shared" si="4"/>
        <v>348746.45999999996</v>
      </c>
      <c r="H149" s="59">
        <f t="shared" si="5"/>
        <v>0</v>
      </c>
      <c r="I149" s="60">
        <v>0</v>
      </c>
    </row>
    <row r="150" spans="1:9" x14ac:dyDescent="0.2">
      <c r="A150" s="57">
        <v>151</v>
      </c>
      <c r="B150" s="58">
        <f>PRRAS!C160</f>
        <v>149</v>
      </c>
      <c r="C150" s="58">
        <f>PRRAS!D160</f>
        <v>346762</v>
      </c>
      <c r="D150" s="58">
        <f>PRRAS!E160</f>
        <v>401305</v>
      </c>
      <c r="E150" s="58">
        <v>0</v>
      </c>
      <c r="F150" s="58">
        <v>0</v>
      </c>
      <c r="G150" s="59">
        <f t="shared" si="4"/>
        <v>171256.42799999999</v>
      </c>
      <c r="H150" s="59">
        <f t="shared" si="5"/>
        <v>0</v>
      </c>
      <c r="I150" s="60">
        <v>0</v>
      </c>
    </row>
    <row r="151" spans="1:9" x14ac:dyDescent="0.2">
      <c r="A151" s="57">
        <v>151</v>
      </c>
      <c r="B151" s="58">
        <f>PRRAS!C161</f>
        <v>150</v>
      </c>
      <c r="C151" s="58">
        <f>PRRAS!D161</f>
        <v>290453</v>
      </c>
      <c r="D151" s="58">
        <f>PRRAS!E161</f>
        <v>326221</v>
      </c>
      <c r="E151" s="58">
        <v>0</v>
      </c>
      <c r="F151" s="58">
        <v>0</v>
      </c>
      <c r="G151" s="59">
        <f t="shared" si="4"/>
        <v>141434.25</v>
      </c>
      <c r="H151" s="59">
        <f t="shared" si="5"/>
        <v>0</v>
      </c>
      <c r="I151" s="60">
        <v>0</v>
      </c>
    </row>
    <row r="152" spans="1:9" x14ac:dyDescent="0.2">
      <c r="A152" s="57">
        <v>151</v>
      </c>
      <c r="B152" s="58">
        <f>PRRAS!C162</f>
        <v>151</v>
      </c>
      <c r="C152" s="58">
        <f>PRRAS!D162</f>
        <v>288905</v>
      </c>
      <c r="D152" s="58">
        <f>PRRAS!E162</f>
        <v>324834</v>
      </c>
      <c r="E152" s="58">
        <v>0</v>
      </c>
      <c r="F152" s="58">
        <v>0</v>
      </c>
      <c r="G152" s="59">
        <f t="shared" si="4"/>
        <v>141724.52299999999</v>
      </c>
      <c r="H152" s="59">
        <f t="shared" si="5"/>
        <v>0</v>
      </c>
      <c r="I152" s="60">
        <v>0</v>
      </c>
    </row>
    <row r="153" spans="1:9" x14ac:dyDescent="0.2">
      <c r="A153" s="57">
        <v>151</v>
      </c>
      <c r="B153" s="58">
        <f>PRRAS!C163</f>
        <v>152</v>
      </c>
      <c r="C153" s="58">
        <f>PRRAS!D163</f>
        <v>0</v>
      </c>
      <c r="D153" s="58">
        <f>PRRAS!E163</f>
        <v>0</v>
      </c>
      <c r="E153" s="58">
        <v>0</v>
      </c>
      <c r="F153" s="58">
        <v>0</v>
      </c>
      <c r="G153" s="59">
        <f t="shared" si="4"/>
        <v>0</v>
      </c>
      <c r="H153" s="59">
        <f t="shared" si="5"/>
        <v>0</v>
      </c>
      <c r="I153" s="60">
        <v>0</v>
      </c>
    </row>
    <row r="154" spans="1:9" x14ac:dyDescent="0.2">
      <c r="A154" s="57">
        <v>151</v>
      </c>
      <c r="B154" s="58">
        <f>PRRAS!C164</f>
        <v>153</v>
      </c>
      <c r="C154" s="58">
        <f>PRRAS!D164</f>
        <v>1548</v>
      </c>
      <c r="D154" s="58">
        <f>PRRAS!E164</f>
        <v>1387</v>
      </c>
      <c r="E154" s="58">
        <v>0</v>
      </c>
      <c r="F154" s="58">
        <v>0</v>
      </c>
      <c r="G154" s="59">
        <f t="shared" si="4"/>
        <v>661.26599999999996</v>
      </c>
      <c r="H154" s="59">
        <f t="shared" si="5"/>
        <v>0</v>
      </c>
      <c r="I154" s="60">
        <v>0</v>
      </c>
    </row>
    <row r="155" spans="1:9" x14ac:dyDescent="0.2">
      <c r="A155" s="57">
        <v>151</v>
      </c>
      <c r="B155" s="58">
        <f>PRRAS!C165</f>
        <v>154</v>
      </c>
      <c r="C155" s="58">
        <f>PRRAS!D165</f>
        <v>0</v>
      </c>
      <c r="D155" s="58">
        <f>PRRAS!E165</f>
        <v>0</v>
      </c>
      <c r="E155" s="58">
        <v>0</v>
      </c>
      <c r="F155" s="58">
        <v>0</v>
      </c>
      <c r="G155" s="59">
        <f t="shared" si="4"/>
        <v>0</v>
      </c>
      <c r="H155" s="59">
        <f t="shared" si="5"/>
        <v>0</v>
      </c>
      <c r="I155" s="60">
        <v>0</v>
      </c>
    </row>
    <row r="156" spans="1:9" x14ac:dyDescent="0.2">
      <c r="A156" s="57">
        <v>151</v>
      </c>
      <c r="B156" s="58">
        <f>PRRAS!C166</f>
        <v>155</v>
      </c>
      <c r="C156" s="58">
        <f>PRRAS!D166</f>
        <v>6350</v>
      </c>
      <c r="D156" s="58">
        <f>PRRAS!E166</f>
        <v>18974</v>
      </c>
      <c r="E156" s="58">
        <v>0</v>
      </c>
      <c r="F156" s="58">
        <v>0</v>
      </c>
      <c r="G156" s="59">
        <f t="shared" si="4"/>
        <v>6866.19</v>
      </c>
      <c r="H156" s="59">
        <f t="shared" si="5"/>
        <v>0</v>
      </c>
      <c r="I156" s="60">
        <v>0</v>
      </c>
    </row>
    <row r="157" spans="1:9" x14ac:dyDescent="0.2">
      <c r="A157" s="57">
        <v>151</v>
      </c>
      <c r="B157" s="58">
        <f>PRRAS!C167</f>
        <v>156</v>
      </c>
      <c r="C157" s="58">
        <f>PRRAS!D167</f>
        <v>49959</v>
      </c>
      <c r="D157" s="58">
        <f>PRRAS!E167</f>
        <v>56110</v>
      </c>
      <c r="E157" s="58">
        <v>0</v>
      </c>
      <c r="F157" s="58">
        <v>0</v>
      </c>
      <c r="G157" s="59">
        <f t="shared" si="4"/>
        <v>25299.923999999999</v>
      </c>
      <c r="H157" s="59">
        <f t="shared" si="5"/>
        <v>0</v>
      </c>
      <c r="I157" s="60">
        <v>0</v>
      </c>
    </row>
    <row r="158" spans="1:9" x14ac:dyDescent="0.2">
      <c r="A158" s="57">
        <v>151</v>
      </c>
      <c r="B158" s="58">
        <f>PRRAS!C168</f>
        <v>157</v>
      </c>
      <c r="C158" s="58">
        <f>PRRAS!D168</f>
        <v>0</v>
      </c>
      <c r="D158" s="58">
        <f>PRRAS!E168</f>
        <v>0</v>
      </c>
      <c r="E158" s="58">
        <v>0</v>
      </c>
      <c r="F158" s="58">
        <v>0</v>
      </c>
      <c r="G158" s="59">
        <f t="shared" si="4"/>
        <v>0</v>
      </c>
      <c r="H158" s="59">
        <f t="shared" si="5"/>
        <v>0</v>
      </c>
      <c r="I158" s="60">
        <v>0</v>
      </c>
    </row>
    <row r="159" spans="1:9" x14ac:dyDescent="0.2">
      <c r="A159" s="57">
        <v>151</v>
      </c>
      <c r="B159" s="58">
        <f>PRRAS!C169</f>
        <v>158</v>
      </c>
      <c r="C159" s="58">
        <f>PRRAS!D169</f>
        <v>45021</v>
      </c>
      <c r="D159" s="58">
        <f>PRRAS!E169</f>
        <v>50564</v>
      </c>
      <c r="E159" s="58">
        <v>0</v>
      </c>
      <c r="F159" s="58">
        <v>0</v>
      </c>
      <c r="G159" s="59">
        <f t="shared" si="4"/>
        <v>23091.542000000001</v>
      </c>
      <c r="H159" s="59">
        <f t="shared" si="5"/>
        <v>0</v>
      </c>
      <c r="I159" s="60">
        <v>0</v>
      </c>
    </row>
    <row r="160" spans="1:9" x14ac:dyDescent="0.2">
      <c r="A160" s="57">
        <v>151</v>
      </c>
      <c r="B160" s="58">
        <f>PRRAS!C170</f>
        <v>159</v>
      </c>
      <c r="C160" s="58">
        <f>PRRAS!D170</f>
        <v>4938</v>
      </c>
      <c r="D160" s="58">
        <f>PRRAS!E170</f>
        <v>5546</v>
      </c>
      <c r="E160" s="58">
        <v>0</v>
      </c>
      <c r="F160" s="58">
        <v>0</v>
      </c>
      <c r="G160" s="59">
        <f t="shared" si="4"/>
        <v>2548.77</v>
      </c>
      <c r="H160" s="59">
        <f t="shared" si="5"/>
        <v>0</v>
      </c>
      <c r="I160" s="60">
        <v>0</v>
      </c>
    </row>
    <row r="161" spans="1:9" x14ac:dyDescent="0.2">
      <c r="A161" s="57">
        <v>151</v>
      </c>
      <c r="B161" s="58">
        <f>PRRAS!C171</f>
        <v>160</v>
      </c>
      <c r="C161" s="58">
        <f>PRRAS!D171</f>
        <v>277645</v>
      </c>
      <c r="D161" s="58">
        <f>PRRAS!E171</f>
        <v>463722</v>
      </c>
      <c r="E161" s="58">
        <v>0</v>
      </c>
      <c r="F161" s="58">
        <v>0</v>
      </c>
      <c r="G161" s="59">
        <f t="shared" si="4"/>
        <v>192814.24</v>
      </c>
      <c r="H161" s="59">
        <f t="shared" si="5"/>
        <v>0</v>
      </c>
      <c r="I161" s="60">
        <v>0</v>
      </c>
    </row>
    <row r="162" spans="1:9" x14ac:dyDescent="0.2">
      <c r="A162" s="57">
        <v>151</v>
      </c>
      <c r="B162" s="58">
        <f>PRRAS!C172</f>
        <v>161</v>
      </c>
      <c r="C162" s="58">
        <f>PRRAS!D172</f>
        <v>35338</v>
      </c>
      <c r="D162" s="58">
        <f>PRRAS!E172</f>
        <v>45170</v>
      </c>
      <c r="E162" s="58">
        <v>0</v>
      </c>
      <c r="F162" s="58">
        <v>0</v>
      </c>
      <c r="G162" s="59">
        <f t="shared" si="4"/>
        <v>20234.157999999999</v>
      </c>
      <c r="H162" s="59">
        <f t="shared" si="5"/>
        <v>0</v>
      </c>
      <c r="I162" s="60">
        <v>0</v>
      </c>
    </row>
    <row r="163" spans="1:9" x14ac:dyDescent="0.2">
      <c r="A163" s="57">
        <v>151</v>
      </c>
      <c r="B163" s="58">
        <f>PRRAS!C173</f>
        <v>162</v>
      </c>
      <c r="C163" s="58">
        <f>PRRAS!D173</f>
        <v>0</v>
      </c>
      <c r="D163" s="58">
        <f>PRRAS!E173</f>
        <v>448</v>
      </c>
      <c r="E163" s="58">
        <v>0</v>
      </c>
      <c r="F163" s="58">
        <v>0</v>
      </c>
      <c r="G163" s="59">
        <f t="shared" si="4"/>
        <v>145.15200000000002</v>
      </c>
      <c r="H163" s="59">
        <f t="shared" si="5"/>
        <v>0</v>
      </c>
      <c r="I163" s="60">
        <v>0</v>
      </c>
    </row>
    <row r="164" spans="1:9" x14ac:dyDescent="0.2">
      <c r="A164" s="57">
        <v>151</v>
      </c>
      <c r="B164" s="58">
        <f>PRRAS!C174</f>
        <v>163</v>
      </c>
      <c r="C164" s="58">
        <f>PRRAS!D174</f>
        <v>35338</v>
      </c>
      <c r="D164" s="58">
        <f>PRRAS!E174</f>
        <v>43722</v>
      </c>
      <c r="E164" s="58">
        <v>0</v>
      </c>
      <c r="F164" s="58">
        <v>0</v>
      </c>
      <c r="G164" s="59">
        <f t="shared" si="4"/>
        <v>20013.466</v>
      </c>
      <c r="H164" s="59">
        <f t="shared" si="5"/>
        <v>0</v>
      </c>
      <c r="I164" s="60">
        <v>0</v>
      </c>
    </row>
    <row r="165" spans="1:9" x14ac:dyDescent="0.2">
      <c r="A165" s="57">
        <v>151</v>
      </c>
      <c r="B165" s="58">
        <f>PRRAS!C175</f>
        <v>164</v>
      </c>
      <c r="C165" s="58">
        <f>PRRAS!D175</f>
        <v>0</v>
      </c>
      <c r="D165" s="58">
        <f>PRRAS!E175</f>
        <v>1000</v>
      </c>
      <c r="E165" s="58">
        <v>0</v>
      </c>
      <c r="F165" s="58">
        <v>0</v>
      </c>
      <c r="G165" s="59">
        <f t="shared" si="4"/>
        <v>328</v>
      </c>
      <c r="H165" s="59">
        <f t="shared" si="5"/>
        <v>0</v>
      </c>
      <c r="I165" s="60">
        <v>0</v>
      </c>
    </row>
    <row r="166" spans="1:9" x14ac:dyDescent="0.2">
      <c r="A166" s="57">
        <v>151</v>
      </c>
      <c r="B166" s="58">
        <f>PRRAS!C176</f>
        <v>165</v>
      </c>
      <c r="C166" s="58">
        <f>PRRAS!D176</f>
        <v>0</v>
      </c>
      <c r="D166" s="58">
        <f>PRRAS!E176</f>
        <v>0</v>
      </c>
      <c r="E166" s="58">
        <v>0</v>
      </c>
      <c r="F166" s="58">
        <v>0</v>
      </c>
      <c r="G166" s="59">
        <f t="shared" si="4"/>
        <v>0</v>
      </c>
      <c r="H166" s="59">
        <f t="shared" si="5"/>
        <v>0</v>
      </c>
      <c r="I166" s="60">
        <v>0</v>
      </c>
    </row>
    <row r="167" spans="1:9" x14ac:dyDescent="0.2">
      <c r="A167" s="57">
        <v>151</v>
      </c>
      <c r="B167" s="58">
        <f>PRRAS!C177</f>
        <v>166</v>
      </c>
      <c r="C167" s="58">
        <f>PRRAS!D177</f>
        <v>42506</v>
      </c>
      <c r="D167" s="58">
        <f>PRRAS!E177</f>
        <v>40744</v>
      </c>
      <c r="E167" s="58">
        <v>0</v>
      </c>
      <c r="F167" s="58">
        <v>0</v>
      </c>
      <c r="G167" s="59">
        <f t="shared" si="4"/>
        <v>20583.004000000001</v>
      </c>
      <c r="H167" s="59">
        <f t="shared" si="5"/>
        <v>0</v>
      </c>
      <c r="I167" s="60">
        <v>0</v>
      </c>
    </row>
    <row r="168" spans="1:9" x14ac:dyDescent="0.2">
      <c r="A168" s="57">
        <v>151</v>
      </c>
      <c r="B168" s="58">
        <f>PRRAS!C178</f>
        <v>167</v>
      </c>
      <c r="C168" s="58">
        <f>PRRAS!D178</f>
        <v>12143</v>
      </c>
      <c r="D168" s="58">
        <f>PRRAS!E178</f>
        <v>15957</v>
      </c>
      <c r="E168" s="58">
        <v>0</v>
      </c>
      <c r="F168" s="58">
        <v>0</v>
      </c>
      <c r="G168" s="59">
        <f t="shared" si="4"/>
        <v>7357.5190000000002</v>
      </c>
      <c r="H168" s="59">
        <f t="shared" si="5"/>
        <v>0</v>
      </c>
      <c r="I168" s="60">
        <v>0</v>
      </c>
    </row>
    <row r="169" spans="1:9" x14ac:dyDescent="0.2">
      <c r="A169" s="57">
        <v>151</v>
      </c>
      <c r="B169" s="58">
        <f>PRRAS!C179</f>
        <v>168</v>
      </c>
      <c r="C169" s="58">
        <f>PRRAS!D179</f>
        <v>709</v>
      </c>
      <c r="D169" s="58">
        <f>PRRAS!E179</f>
        <v>555</v>
      </c>
      <c r="E169" s="58">
        <v>0</v>
      </c>
      <c r="F169" s="58">
        <v>0</v>
      </c>
      <c r="G169" s="59">
        <f t="shared" si="4"/>
        <v>305.59200000000004</v>
      </c>
      <c r="H169" s="59">
        <f t="shared" si="5"/>
        <v>0</v>
      </c>
      <c r="I169" s="60">
        <v>0</v>
      </c>
    </row>
    <row r="170" spans="1:9" x14ac:dyDescent="0.2">
      <c r="A170" s="57">
        <v>151</v>
      </c>
      <c r="B170" s="58">
        <f>PRRAS!C180</f>
        <v>169</v>
      </c>
      <c r="C170" s="58">
        <f>PRRAS!D180</f>
        <v>28640</v>
      </c>
      <c r="D170" s="58">
        <f>PRRAS!E180</f>
        <v>22434</v>
      </c>
      <c r="E170" s="58">
        <v>0</v>
      </c>
      <c r="F170" s="58">
        <v>0</v>
      </c>
      <c r="G170" s="59">
        <f t="shared" si="4"/>
        <v>12422.852000000001</v>
      </c>
      <c r="H170" s="59">
        <f t="shared" si="5"/>
        <v>0</v>
      </c>
      <c r="I170" s="60">
        <v>0</v>
      </c>
    </row>
    <row r="171" spans="1:9" x14ac:dyDescent="0.2">
      <c r="A171" s="57">
        <v>151</v>
      </c>
      <c r="B171" s="58">
        <f>PRRAS!C181</f>
        <v>170</v>
      </c>
      <c r="C171" s="58">
        <f>PRRAS!D181</f>
        <v>264</v>
      </c>
      <c r="D171" s="58">
        <f>PRRAS!E181</f>
        <v>218</v>
      </c>
      <c r="E171" s="58">
        <v>0</v>
      </c>
      <c r="F171" s="58">
        <v>0</v>
      </c>
      <c r="G171" s="59">
        <f t="shared" si="4"/>
        <v>119.00000000000001</v>
      </c>
      <c r="H171" s="59">
        <f t="shared" si="5"/>
        <v>0</v>
      </c>
      <c r="I171" s="60">
        <v>0</v>
      </c>
    </row>
    <row r="172" spans="1:9" x14ac:dyDescent="0.2">
      <c r="A172" s="57">
        <v>151</v>
      </c>
      <c r="B172" s="58">
        <f>PRRAS!C182</f>
        <v>171</v>
      </c>
      <c r="C172" s="58">
        <f>PRRAS!D182</f>
        <v>0</v>
      </c>
      <c r="D172" s="58">
        <f>PRRAS!E182</f>
        <v>1580</v>
      </c>
      <c r="E172" s="58">
        <v>0</v>
      </c>
      <c r="F172" s="58">
        <v>0</v>
      </c>
      <c r="G172" s="59">
        <f t="shared" si="4"/>
        <v>540.36</v>
      </c>
      <c r="H172" s="59">
        <f t="shared" si="5"/>
        <v>0</v>
      </c>
      <c r="I172" s="60">
        <v>0</v>
      </c>
    </row>
    <row r="173" spans="1:9" x14ac:dyDescent="0.2">
      <c r="A173" s="57">
        <v>151</v>
      </c>
      <c r="B173" s="58">
        <f>PRRAS!C183</f>
        <v>172</v>
      </c>
      <c r="C173" s="58">
        <f>PRRAS!D183</f>
        <v>0</v>
      </c>
      <c r="D173" s="58">
        <f>PRRAS!E183</f>
        <v>0</v>
      </c>
      <c r="E173" s="58">
        <v>0</v>
      </c>
      <c r="F173" s="58">
        <v>0</v>
      </c>
      <c r="G173" s="59">
        <f t="shared" si="4"/>
        <v>0</v>
      </c>
      <c r="H173" s="59">
        <f t="shared" si="5"/>
        <v>0</v>
      </c>
      <c r="I173" s="60">
        <v>0</v>
      </c>
    </row>
    <row r="174" spans="1:9" x14ac:dyDescent="0.2">
      <c r="A174" s="57">
        <v>151</v>
      </c>
      <c r="B174" s="58">
        <f>PRRAS!C184</f>
        <v>173</v>
      </c>
      <c r="C174" s="58">
        <f>PRRAS!D184</f>
        <v>750</v>
      </c>
      <c r="D174" s="58">
        <f>PRRAS!E184</f>
        <v>0</v>
      </c>
      <c r="E174" s="58">
        <v>0</v>
      </c>
      <c r="F174" s="58">
        <v>0</v>
      </c>
      <c r="G174" s="59">
        <f t="shared" si="4"/>
        <v>129.75</v>
      </c>
      <c r="H174" s="59">
        <f t="shared" si="5"/>
        <v>0</v>
      </c>
      <c r="I174" s="60">
        <v>0</v>
      </c>
    </row>
    <row r="175" spans="1:9" x14ac:dyDescent="0.2">
      <c r="A175" s="57">
        <v>151</v>
      </c>
      <c r="B175" s="58">
        <f>PRRAS!C185</f>
        <v>174</v>
      </c>
      <c r="C175" s="58">
        <f>PRRAS!D185</f>
        <v>175370</v>
      </c>
      <c r="D175" s="58">
        <f>PRRAS!E185</f>
        <v>199094</v>
      </c>
      <c r="E175" s="58">
        <v>0</v>
      </c>
      <c r="F175" s="58">
        <v>0</v>
      </c>
      <c r="G175" s="59">
        <f t="shared" si="4"/>
        <v>99799.09199999999</v>
      </c>
      <c r="H175" s="59">
        <f t="shared" si="5"/>
        <v>0</v>
      </c>
      <c r="I175" s="60">
        <v>0</v>
      </c>
    </row>
    <row r="176" spans="1:9" x14ac:dyDescent="0.2">
      <c r="A176" s="57">
        <v>151</v>
      </c>
      <c r="B176" s="58">
        <f>PRRAS!C186</f>
        <v>175</v>
      </c>
      <c r="C176" s="58">
        <f>PRRAS!D186</f>
        <v>10506</v>
      </c>
      <c r="D176" s="58">
        <f>PRRAS!E186</f>
        <v>8530</v>
      </c>
      <c r="E176" s="58">
        <v>0</v>
      </c>
      <c r="F176" s="58">
        <v>0</v>
      </c>
      <c r="G176" s="59">
        <f t="shared" si="4"/>
        <v>4824.0499999999993</v>
      </c>
      <c r="H176" s="59">
        <f t="shared" si="5"/>
        <v>0</v>
      </c>
      <c r="I176" s="60">
        <v>0</v>
      </c>
    </row>
    <row r="177" spans="1:9" x14ac:dyDescent="0.2">
      <c r="A177" s="57">
        <v>151</v>
      </c>
      <c r="B177" s="58">
        <f>PRRAS!C187</f>
        <v>176</v>
      </c>
      <c r="C177" s="58">
        <f>PRRAS!D187</f>
        <v>25294</v>
      </c>
      <c r="D177" s="58">
        <f>PRRAS!E187</f>
        <v>121851</v>
      </c>
      <c r="E177" s="58">
        <v>0</v>
      </c>
      <c r="F177" s="58">
        <v>0</v>
      </c>
      <c r="G177" s="59">
        <f t="shared" si="4"/>
        <v>47343.295999999995</v>
      </c>
      <c r="H177" s="59">
        <f t="shared" si="5"/>
        <v>0</v>
      </c>
      <c r="I177" s="60">
        <v>0</v>
      </c>
    </row>
    <row r="178" spans="1:9" x14ac:dyDescent="0.2">
      <c r="A178" s="57">
        <v>151</v>
      </c>
      <c r="B178" s="58">
        <f>PRRAS!C188</f>
        <v>177</v>
      </c>
      <c r="C178" s="58">
        <f>PRRAS!D188</f>
        <v>1775</v>
      </c>
      <c r="D178" s="58">
        <f>PRRAS!E188</f>
        <v>1422</v>
      </c>
      <c r="E178" s="58">
        <v>0</v>
      </c>
      <c r="F178" s="58">
        <v>0</v>
      </c>
      <c r="G178" s="59">
        <f t="shared" si="4"/>
        <v>817.56299999999999</v>
      </c>
      <c r="H178" s="59">
        <f t="shared" si="5"/>
        <v>0</v>
      </c>
      <c r="I178" s="60">
        <v>0</v>
      </c>
    </row>
    <row r="179" spans="1:9" x14ac:dyDescent="0.2">
      <c r="A179" s="57">
        <v>151</v>
      </c>
      <c r="B179" s="58">
        <f>PRRAS!C189</f>
        <v>178</v>
      </c>
      <c r="C179" s="58">
        <f>PRRAS!D189</f>
        <v>8432</v>
      </c>
      <c r="D179" s="58">
        <f>PRRAS!E189</f>
        <v>6805</v>
      </c>
      <c r="E179" s="58">
        <v>0</v>
      </c>
      <c r="F179" s="58">
        <v>0</v>
      </c>
      <c r="G179" s="59">
        <f t="shared" si="4"/>
        <v>3923.4759999999997</v>
      </c>
      <c r="H179" s="59">
        <f t="shared" si="5"/>
        <v>0</v>
      </c>
      <c r="I179" s="60">
        <v>0</v>
      </c>
    </row>
    <row r="180" spans="1:9" x14ac:dyDescent="0.2">
      <c r="A180" s="57">
        <v>151</v>
      </c>
      <c r="B180" s="58">
        <f>PRRAS!C190</f>
        <v>179</v>
      </c>
      <c r="C180" s="58">
        <f>PRRAS!D190</f>
        <v>768</v>
      </c>
      <c r="D180" s="58">
        <f>PRRAS!E190</f>
        <v>2563</v>
      </c>
      <c r="E180" s="58">
        <v>0</v>
      </c>
      <c r="F180" s="58">
        <v>0</v>
      </c>
      <c r="G180" s="59">
        <f t="shared" si="4"/>
        <v>1055.0260000000001</v>
      </c>
      <c r="H180" s="59">
        <f t="shared" si="5"/>
        <v>0</v>
      </c>
      <c r="I180" s="60">
        <v>0</v>
      </c>
    </row>
    <row r="181" spans="1:9" x14ac:dyDescent="0.2">
      <c r="A181" s="57">
        <v>151</v>
      </c>
      <c r="B181" s="58">
        <f>PRRAS!C191</f>
        <v>180</v>
      </c>
      <c r="C181" s="58">
        <f>PRRAS!D191</f>
        <v>0</v>
      </c>
      <c r="D181" s="58">
        <f>PRRAS!E191</f>
        <v>698</v>
      </c>
      <c r="E181" s="58">
        <v>0</v>
      </c>
      <c r="F181" s="58">
        <v>0</v>
      </c>
      <c r="G181" s="59">
        <f t="shared" si="4"/>
        <v>251.28</v>
      </c>
      <c r="H181" s="59">
        <f t="shared" si="5"/>
        <v>0</v>
      </c>
      <c r="I181" s="60">
        <v>0</v>
      </c>
    </row>
    <row r="182" spans="1:9" x14ac:dyDescent="0.2">
      <c r="A182" s="57">
        <v>151</v>
      </c>
      <c r="B182" s="58">
        <f>PRRAS!C192</f>
        <v>181</v>
      </c>
      <c r="C182" s="58">
        <f>PRRAS!D192</f>
        <v>84709</v>
      </c>
      <c r="D182" s="58">
        <f>PRRAS!E192</f>
        <v>18045</v>
      </c>
      <c r="E182" s="58">
        <v>0</v>
      </c>
      <c r="F182" s="58">
        <v>0</v>
      </c>
      <c r="G182" s="59">
        <f t="shared" si="4"/>
        <v>21864.618999999999</v>
      </c>
      <c r="H182" s="59">
        <f t="shared" si="5"/>
        <v>0</v>
      </c>
      <c r="I182" s="60">
        <v>0</v>
      </c>
    </row>
    <row r="183" spans="1:9" x14ac:dyDescent="0.2">
      <c r="A183" s="57">
        <v>151</v>
      </c>
      <c r="B183" s="58">
        <f>PRRAS!C193</f>
        <v>182</v>
      </c>
      <c r="C183" s="58">
        <f>PRRAS!D193</f>
        <v>19262</v>
      </c>
      <c r="D183" s="58">
        <f>PRRAS!E193</f>
        <v>18912</v>
      </c>
      <c r="E183" s="58">
        <v>0</v>
      </c>
      <c r="F183" s="58">
        <v>0</v>
      </c>
      <c r="G183" s="59">
        <f t="shared" si="4"/>
        <v>10389.652</v>
      </c>
      <c r="H183" s="59">
        <f t="shared" si="5"/>
        <v>0</v>
      </c>
      <c r="I183" s="60">
        <v>0</v>
      </c>
    </row>
    <row r="184" spans="1:9" x14ac:dyDescent="0.2">
      <c r="A184" s="57">
        <v>151</v>
      </c>
      <c r="B184" s="58">
        <f>PRRAS!C194</f>
        <v>183</v>
      </c>
      <c r="C184" s="58">
        <f>PRRAS!D194</f>
        <v>24624</v>
      </c>
      <c r="D184" s="58">
        <f>PRRAS!E194</f>
        <v>20268</v>
      </c>
      <c r="E184" s="58">
        <v>0</v>
      </c>
      <c r="F184" s="58">
        <v>0</v>
      </c>
      <c r="G184" s="59">
        <f t="shared" si="4"/>
        <v>11924.279999999999</v>
      </c>
      <c r="H184" s="59">
        <f t="shared" si="5"/>
        <v>0</v>
      </c>
      <c r="I184" s="60">
        <v>0</v>
      </c>
    </row>
    <row r="185" spans="1:9" x14ac:dyDescent="0.2">
      <c r="A185" s="57">
        <v>151</v>
      </c>
      <c r="B185" s="58">
        <f>PRRAS!C195</f>
        <v>184</v>
      </c>
      <c r="C185" s="58">
        <f>PRRAS!D195</f>
        <v>0</v>
      </c>
      <c r="D185" s="58">
        <f>PRRAS!E195</f>
        <v>0</v>
      </c>
      <c r="E185" s="58">
        <v>0</v>
      </c>
      <c r="F185" s="58">
        <v>0</v>
      </c>
      <c r="G185" s="59">
        <f t="shared" si="4"/>
        <v>0</v>
      </c>
      <c r="H185" s="59">
        <f t="shared" si="5"/>
        <v>0</v>
      </c>
      <c r="I185" s="60">
        <v>0</v>
      </c>
    </row>
    <row r="186" spans="1:9" x14ac:dyDescent="0.2">
      <c r="A186" s="57">
        <v>151</v>
      </c>
      <c r="B186" s="58">
        <f>PRRAS!C196</f>
        <v>185</v>
      </c>
      <c r="C186" s="58">
        <f>PRRAS!D196</f>
        <v>24431</v>
      </c>
      <c r="D186" s="58">
        <f>PRRAS!E196</f>
        <v>178714</v>
      </c>
      <c r="E186" s="58">
        <v>0</v>
      </c>
      <c r="F186" s="58">
        <v>0</v>
      </c>
      <c r="G186" s="59">
        <f t="shared" si="4"/>
        <v>70643.914999999994</v>
      </c>
      <c r="H186" s="59">
        <f t="shared" si="5"/>
        <v>0</v>
      </c>
      <c r="I186" s="60">
        <v>0</v>
      </c>
    </row>
    <row r="187" spans="1:9" x14ac:dyDescent="0.2">
      <c r="A187" s="57">
        <v>151</v>
      </c>
      <c r="B187" s="58">
        <f>PRRAS!C197</f>
        <v>186</v>
      </c>
      <c r="C187" s="58">
        <f>PRRAS!D197</f>
        <v>0</v>
      </c>
      <c r="D187" s="58">
        <f>PRRAS!E197</f>
        <v>0</v>
      </c>
      <c r="E187" s="58">
        <v>0</v>
      </c>
      <c r="F187" s="58">
        <v>0</v>
      </c>
      <c r="G187" s="59">
        <f t="shared" si="4"/>
        <v>0</v>
      </c>
      <c r="H187" s="59">
        <f t="shared" si="5"/>
        <v>0</v>
      </c>
      <c r="I187" s="60">
        <v>0</v>
      </c>
    </row>
    <row r="188" spans="1:9" x14ac:dyDescent="0.2">
      <c r="A188" s="57">
        <v>151</v>
      </c>
      <c r="B188" s="58">
        <f>PRRAS!C198</f>
        <v>187</v>
      </c>
      <c r="C188" s="58">
        <f>PRRAS!D198</f>
        <v>22492</v>
      </c>
      <c r="D188" s="58">
        <f>PRRAS!E198</f>
        <v>17211</v>
      </c>
      <c r="E188" s="58">
        <v>0</v>
      </c>
      <c r="F188" s="58">
        <v>0</v>
      </c>
      <c r="G188" s="59">
        <f t="shared" si="4"/>
        <v>10642.918</v>
      </c>
      <c r="H188" s="59">
        <f t="shared" si="5"/>
        <v>0</v>
      </c>
      <c r="I188" s="60">
        <v>0</v>
      </c>
    </row>
    <row r="189" spans="1:9" x14ac:dyDescent="0.2">
      <c r="A189" s="57">
        <v>151</v>
      </c>
      <c r="B189" s="58">
        <f>PRRAS!C199</f>
        <v>188</v>
      </c>
      <c r="C189" s="58">
        <f>PRRAS!D199</f>
        <v>939</v>
      </c>
      <c r="D189" s="58">
        <f>PRRAS!E199</f>
        <v>405</v>
      </c>
      <c r="E189" s="58">
        <v>0</v>
      </c>
      <c r="F189" s="58">
        <v>0</v>
      </c>
      <c r="G189" s="59">
        <f t="shared" si="4"/>
        <v>328.81200000000001</v>
      </c>
      <c r="H189" s="59">
        <f t="shared" si="5"/>
        <v>0</v>
      </c>
      <c r="I189" s="60">
        <v>0</v>
      </c>
    </row>
    <row r="190" spans="1:9" x14ac:dyDescent="0.2">
      <c r="A190" s="57">
        <v>151</v>
      </c>
      <c r="B190" s="58">
        <f>PRRAS!C200</f>
        <v>189</v>
      </c>
      <c r="C190" s="58">
        <f>PRRAS!D200</f>
        <v>1000</v>
      </c>
      <c r="D190" s="58">
        <f>PRRAS!E200</f>
        <v>1000</v>
      </c>
      <c r="E190" s="58">
        <v>0</v>
      </c>
      <c r="F190" s="58">
        <v>0</v>
      </c>
      <c r="G190" s="59">
        <f t="shared" si="4"/>
        <v>567</v>
      </c>
      <c r="H190" s="59">
        <f t="shared" si="5"/>
        <v>0</v>
      </c>
      <c r="I190" s="60">
        <v>0</v>
      </c>
    </row>
    <row r="191" spans="1:9" x14ac:dyDescent="0.2">
      <c r="A191" s="57">
        <v>151</v>
      </c>
      <c r="B191" s="58">
        <f>PRRAS!C201</f>
        <v>190</v>
      </c>
      <c r="C191" s="58">
        <f>PRRAS!D201</f>
        <v>0</v>
      </c>
      <c r="D191" s="58">
        <f>PRRAS!E201</f>
        <v>0</v>
      </c>
      <c r="E191" s="58">
        <v>0</v>
      </c>
      <c r="F191" s="58">
        <v>0</v>
      </c>
      <c r="G191" s="59">
        <f t="shared" si="4"/>
        <v>0</v>
      </c>
      <c r="H191" s="59">
        <f t="shared" si="5"/>
        <v>0</v>
      </c>
      <c r="I191" s="60">
        <v>0</v>
      </c>
    </row>
    <row r="192" spans="1:9" x14ac:dyDescent="0.2">
      <c r="A192" s="57">
        <v>151</v>
      </c>
      <c r="B192" s="58">
        <f>PRRAS!C202</f>
        <v>191</v>
      </c>
      <c r="C192" s="58">
        <f>PRRAS!D202</f>
        <v>0</v>
      </c>
      <c r="D192" s="58">
        <f>PRRAS!E202</f>
        <v>0</v>
      </c>
      <c r="E192" s="58">
        <v>0</v>
      </c>
      <c r="F192" s="58">
        <v>0</v>
      </c>
      <c r="G192" s="59">
        <f t="shared" si="4"/>
        <v>0</v>
      </c>
      <c r="H192" s="59">
        <f t="shared" si="5"/>
        <v>0</v>
      </c>
      <c r="I192" s="60">
        <v>0</v>
      </c>
    </row>
    <row r="193" spans="1:9" x14ac:dyDescent="0.2">
      <c r="A193" s="57">
        <v>151</v>
      </c>
      <c r="B193" s="58">
        <f>PRRAS!C203</f>
        <v>192</v>
      </c>
      <c r="C193" s="58">
        <f>PRRAS!D203</f>
        <v>0</v>
      </c>
      <c r="D193" s="58">
        <f>PRRAS!E203</f>
        <v>160098</v>
      </c>
      <c r="E193" s="58">
        <v>0</v>
      </c>
      <c r="F193" s="58">
        <v>0</v>
      </c>
      <c r="G193" s="59">
        <f t="shared" si="4"/>
        <v>61477.631999999998</v>
      </c>
      <c r="H193" s="59">
        <f t="shared" si="5"/>
        <v>0</v>
      </c>
      <c r="I193" s="60">
        <v>0</v>
      </c>
    </row>
    <row r="194" spans="1:9" x14ac:dyDescent="0.2">
      <c r="A194" s="57">
        <v>151</v>
      </c>
      <c r="B194" s="58">
        <f>PRRAS!C204</f>
        <v>193</v>
      </c>
      <c r="C194" s="58">
        <f>PRRAS!D204</f>
        <v>904</v>
      </c>
      <c r="D194" s="58">
        <f>PRRAS!E204</f>
        <v>515</v>
      </c>
      <c r="E194" s="58">
        <v>0</v>
      </c>
      <c r="F194" s="58">
        <v>0</v>
      </c>
      <c r="G194" s="59">
        <f t="shared" ref="G194:G257" si="6">(B194/1000)*(C194*1+D194*2)</f>
        <v>373.262</v>
      </c>
      <c r="H194" s="59">
        <f t="shared" ref="H194:H257" si="7">ABS(C194-ROUND(C194,0))+ABS(D194-ROUND(D194,0))</f>
        <v>0</v>
      </c>
      <c r="I194" s="60">
        <v>0</v>
      </c>
    </row>
    <row r="195" spans="1:9" x14ac:dyDescent="0.2">
      <c r="A195" s="57">
        <v>151</v>
      </c>
      <c r="B195" s="58">
        <f>PRRAS!C205</f>
        <v>194</v>
      </c>
      <c r="C195" s="58">
        <f>PRRAS!D205</f>
        <v>0</v>
      </c>
      <c r="D195" s="58">
        <f>PRRAS!E205</f>
        <v>0</v>
      </c>
      <c r="E195" s="58">
        <v>0</v>
      </c>
      <c r="F195" s="58">
        <v>0</v>
      </c>
      <c r="G195" s="59">
        <f t="shared" si="6"/>
        <v>0</v>
      </c>
      <c r="H195" s="59">
        <f t="shared" si="7"/>
        <v>0</v>
      </c>
      <c r="I195" s="60">
        <v>0</v>
      </c>
    </row>
    <row r="196" spans="1:9" x14ac:dyDescent="0.2">
      <c r="A196" s="57">
        <v>151</v>
      </c>
      <c r="B196" s="58">
        <f>PRRAS!C206</f>
        <v>195</v>
      </c>
      <c r="C196" s="58">
        <f>PRRAS!D206</f>
        <v>0</v>
      </c>
      <c r="D196" s="58">
        <f>PRRAS!E206</f>
        <v>0</v>
      </c>
      <c r="E196" s="58">
        <v>0</v>
      </c>
      <c r="F196" s="58">
        <v>0</v>
      </c>
      <c r="G196" s="59">
        <f t="shared" si="6"/>
        <v>0</v>
      </c>
      <c r="H196" s="59">
        <f t="shared" si="7"/>
        <v>0</v>
      </c>
      <c r="I196" s="60">
        <v>0</v>
      </c>
    </row>
    <row r="197" spans="1:9" x14ac:dyDescent="0.2">
      <c r="A197" s="57">
        <v>151</v>
      </c>
      <c r="B197" s="58">
        <f>PRRAS!C207</f>
        <v>196</v>
      </c>
      <c r="C197" s="58">
        <f>PRRAS!D207</f>
        <v>0</v>
      </c>
      <c r="D197" s="58">
        <f>PRRAS!E207</f>
        <v>0</v>
      </c>
      <c r="E197" s="58">
        <v>0</v>
      </c>
      <c r="F197" s="58">
        <v>0</v>
      </c>
      <c r="G197" s="59">
        <f t="shared" si="6"/>
        <v>0</v>
      </c>
      <c r="H197" s="59">
        <f t="shared" si="7"/>
        <v>0</v>
      </c>
      <c r="I197" s="60">
        <v>0</v>
      </c>
    </row>
    <row r="198" spans="1:9" x14ac:dyDescent="0.2">
      <c r="A198" s="57">
        <v>151</v>
      </c>
      <c r="B198" s="58">
        <f>PRRAS!C208</f>
        <v>197</v>
      </c>
      <c r="C198" s="58">
        <f>PRRAS!D208</f>
        <v>0</v>
      </c>
      <c r="D198" s="58">
        <f>PRRAS!E208</f>
        <v>0</v>
      </c>
      <c r="E198" s="58">
        <v>0</v>
      </c>
      <c r="F198" s="58">
        <v>0</v>
      </c>
      <c r="G198" s="59">
        <f t="shared" si="6"/>
        <v>0</v>
      </c>
      <c r="H198" s="59">
        <f t="shared" si="7"/>
        <v>0</v>
      </c>
      <c r="I198" s="60">
        <v>0</v>
      </c>
    </row>
    <row r="199" spans="1:9" x14ac:dyDescent="0.2">
      <c r="A199" s="57">
        <v>151</v>
      </c>
      <c r="B199" s="58">
        <f>PRRAS!C209</f>
        <v>198</v>
      </c>
      <c r="C199" s="58">
        <f>PRRAS!D209</f>
        <v>0</v>
      </c>
      <c r="D199" s="58">
        <f>PRRAS!E209</f>
        <v>0</v>
      </c>
      <c r="E199" s="58">
        <v>0</v>
      </c>
      <c r="F199" s="58">
        <v>0</v>
      </c>
      <c r="G199" s="59">
        <f t="shared" si="6"/>
        <v>0</v>
      </c>
      <c r="H199" s="59">
        <f t="shared" si="7"/>
        <v>0</v>
      </c>
      <c r="I199" s="60">
        <v>0</v>
      </c>
    </row>
    <row r="200" spans="1:9" x14ac:dyDescent="0.2">
      <c r="A200" s="57">
        <v>151</v>
      </c>
      <c r="B200" s="58">
        <f>PRRAS!C210</f>
        <v>199</v>
      </c>
      <c r="C200" s="58">
        <f>PRRAS!D210</f>
        <v>0</v>
      </c>
      <c r="D200" s="58">
        <f>PRRAS!E210</f>
        <v>0</v>
      </c>
      <c r="E200" s="58">
        <v>0</v>
      </c>
      <c r="F200" s="58">
        <v>0</v>
      </c>
      <c r="G200" s="59">
        <f t="shared" si="6"/>
        <v>0</v>
      </c>
      <c r="H200" s="59">
        <f t="shared" si="7"/>
        <v>0</v>
      </c>
      <c r="I200" s="60">
        <v>0</v>
      </c>
    </row>
    <row r="201" spans="1:9" x14ac:dyDescent="0.2">
      <c r="A201" s="57">
        <v>151</v>
      </c>
      <c r="B201" s="58">
        <f>PRRAS!C211</f>
        <v>200</v>
      </c>
      <c r="C201" s="58">
        <f>PRRAS!D211</f>
        <v>0</v>
      </c>
      <c r="D201" s="58">
        <f>PRRAS!E211</f>
        <v>0</v>
      </c>
      <c r="E201" s="58">
        <v>0</v>
      </c>
      <c r="F201" s="58">
        <v>0</v>
      </c>
      <c r="G201" s="59">
        <f t="shared" si="6"/>
        <v>0</v>
      </c>
      <c r="H201" s="59">
        <f t="shared" si="7"/>
        <v>0</v>
      </c>
      <c r="I201" s="60">
        <v>0</v>
      </c>
    </row>
    <row r="202" spans="1:9" x14ac:dyDescent="0.2">
      <c r="A202" s="57">
        <v>151</v>
      </c>
      <c r="B202" s="58">
        <f>PRRAS!C212</f>
        <v>201</v>
      </c>
      <c r="C202" s="58">
        <f>PRRAS!D212</f>
        <v>0</v>
      </c>
      <c r="D202" s="58">
        <f>PRRAS!E212</f>
        <v>0</v>
      </c>
      <c r="E202" s="58">
        <v>0</v>
      </c>
      <c r="F202" s="58">
        <v>0</v>
      </c>
      <c r="G202" s="59">
        <f t="shared" si="6"/>
        <v>0</v>
      </c>
      <c r="H202" s="59">
        <f t="shared" si="7"/>
        <v>0</v>
      </c>
      <c r="I202" s="60">
        <v>0</v>
      </c>
    </row>
    <row r="203" spans="1:9" x14ac:dyDescent="0.2">
      <c r="A203" s="57">
        <v>151</v>
      </c>
      <c r="B203" s="58">
        <f>PRRAS!C213</f>
        <v>202</v>
      </c>
      <c r="C203" s="58">
        <f>PRRAS!D213</f>
        <v>0</v>
      </c>
      <c r="D203" s="58">
        <f>PRRAS!E213</f>
        <v>0</v>
      </c>
      <c r="E203" s="58">
        <v>0</v>
      </c>
      <c r="F203" s="58">
        <v>0</v>
      </c>
      <c r="G203" s="59">
        <f t="shared" si="6"/>
        <v>0</v>
      </c>
      <c r="H203" s="59">
        <f t="shared" si="7"/>
        <v>0</v>
      </c>
      <c r="I203" s="60">
        <v>0</v>
      </c>
    </row>
    <row r="204" spans="1:9" x14ac:dyDescent="0.2">
      <c r="A204" s="57">
        <v>151</v>
      </c>
      <c r="B204" s="58">
        <f>PRRAS!C214</f>
        <v>203</v>
      </c>
      <c r="C204" s="58">
        <f>PRRAS!D214</f>
        <v>0</v>
      </c>
      <c r="D204" s="58">
        <f>PRRAS!E214</f>
        <v>0</v>
      </c>
      <c r="E204" s="58">
        <v>0</v>
      </c>
      <c r="F204" s="58">
        <v>0</v>
      </c>
      <c r="G204" s="59">
        <f t="shared" si="6"/>
        <v>0</v>
      </c>
      <c r="H204" s="59">
        <f t="shared" si="7"/>
        <v>0</v>
      </c>
      <c r="I204" s="60">
        <v>0</v>
      </c>
    </row>
    <row r="205" spans="1:9" x14ac:dyDescent="0.2">
      <c r="A205" s="57">
        <v>151</v>
      </c>
      <c r="B205" s="58">
        <f>PRRAS!C215</f>
        <v>204</v>
      </c>
      <c r="C205" s="58">
        <f>PRRAS!D215</f>
        <v>0</v>
      </c>
      <c r="D205" s="58">
        <f>PRRAS!E215</f>
        <v>0</v>
      </c>
      <c r="E205" s="58">
        <v>0</v>
      </c>
      <c r="F205" s="58">
        <v>0</v>
      </c>
      <c r="G205" s="59">
        <f t="shared" si="6"/>
        <v>0</v>
      </c>
      <c r="H205" s="59">
        <f t="shared" si="7"/>
        <v>0</v>
      </c>
      <c r="I205" s="60">
        <v>0</v>
      </c>
    </row>
    <row r="206" spans="1:9" x14ac:dyDescent="0.2">
      <c r="A206" s="57">
        <v>151</v>
      </c>
      <c r="B206" s="58">
        <f>PRRAS!C216</f>
        <v>205</v>
      </c>
      <c r="C206" s="58">
        <f>PRRAS!D216</f>
        <v>0</v>
      </c>
      <c r="D206" s="58">
        <f>PRRAS!E216</f>
        <v>0</v>
      </c>
      <c r="E206" s="58">
        <v>0</v>
      </c>
      <c r="F206" s="58">
        <v>0</v>
      </c>
      <c r="G206" s="59">
        <f t="shared" si="6"/>
        <v>0</v>
      </c>
      <c r="H206" s="59">
        <f t="shared" si="7"/>
        <v>0</v>
      </c>
      <c r="I206" s="60">
        <v>0</v>
      </c>
    </row>
    <row r="207" spans="1:9" x14ac:dyDescent="0.2">
      <c r="A207" s="57">
        <v>151</v>
      </c>
      <c r="B207" s="58">
        <f>PRRAS!C217</f>
        <v>206</v>
      </c>
      <c r="C207" s="58">
        <f>PRRAS!D217</f>
        <v>0</v>
      </c>
      <c r="D207" s="58">
        <f>PRRAS!E217</f>
        <v>0</v>
      </c>
      <c r="E207" s="58">
        <v>0</v>
      </c>
      <c r="F207" s="58">
        <v>0</v>
      </c>
      <c r="G207" s="59">
        <f t="shared" si="6"/>
        <v>0</v>
      </c>
      <c r="H207" s="59">
        <f t="shared" si="7"/>
        <v>0</v>
      </c>
      <c r="I207" s="60">
        <v>0</v>
      </c>
    </row>
    <row r="208" spans="1:9" x14ac:dyDescent="0.2">
      <c r="A208" s="57">
        <v>151</v>
      </c>
      <c r="B208" s="58">
        <f>PRRAS!C218</f>
        <v>207</v>
      </c>
      <c r="C208" s="58">
        <f>PRRAS!D218</f>
        <v>904</v>
      </c>
      <c r="D208" s="58">
        <f>PRRAS!E218</f>
        <v>515</v>
      </c>
      <c r="E208" s="58">
        <v>0</v>
      </c>
      <c r="F208" s="58">
        <v>0</v>
      </c>
      <c r="G208" s="59">
        <f t="shared" si="6"/>
        <v>400.33799999999997</v>
      </c>
      <c r="H208" s="59">
        <f t="shared" si="7"/>
        <v>0</v>
      </c>
      <c r="I208" s="60">
        <v>0</v>
      </c>
    </row>
    <row r="209" spans="1:9" x14ac:dyDescent="0.2">
      <c r="A209" s="57">
        <v>151</v>
      </c>
      <c r="B209" s="58">
        <f>PRRAS!C219</f>
        <v>208</v>
      </c>
      <c r="C209" s="58">
        <f>PRRAS!D219</f>
        <v>898</v>
      </c>
      <c r="D209" s="58">
        <f>PRRAS!E219</f>
        <v>512</v>
      </c>
      <c r="E209" s="58">
        <v>0</v>
      </c>
      <c r="F209" s="58">
        <v>0</v>
      </c>
      <c r="G209" s="59">
        <f t="shared" si="6"/>
        <v>399.77599999999995</v>
      </c>
      <c r="H209" s="59">
        <f t="shared" si="7"/>
        <v>0</v>
      </c>
      <c r="I209" s="60">
        <v>0</v>
      </c>
    </row>
    <row r="210" spans="1:9" x14ac:dyDescent="0.2">
      <c r="A210" s="57">
        <v>151</v>
      </c>
      <c r="B210" s="58">
        <f>PRRAS!C220</f>
        <v>209</v>
      </c>
      <c r="C210" s="58">
        <f>PRRAS!D220</f>
        <v>0</v>
      </c>
      <c r="D210" s="58">
        <f>PRRAS!E220</f>
        <v>0</v>
      </c>
      <c r="E210" s="58">
        <v>0</v>
      </c>
      <c r="F210" s="58">
        <v>0</v>
      </c>
      <c r="G210" s="59">
        <f t="shared" si="6"/>
        <v>0</v>
      </c>
      <c r="H210" s="59">
        <f t="shared" si="7"/>
        <v>0</v>
      </c>
      <c r="I210" s="60">
        <v>0</v>
      </c>
    </row>
    <row r="211" spans="1:9" x14ac:dyDescent="0.2">
      <c r="A211" s="57">
        <v>151</v>
      </c>
      <c r="B211" s="58">
        <f>PRRAS!C221</f>
        <v>210</v>
      </c>
      <c r="C211" s="58">
        <f>PRRAS!D221</f>
        <v>6</v>
      </c>
      <c r="D211" s="58">
        <f>PRRAS!E221</f>
        <v>3</v>
      </c>
      <c r="E211" s="58">
        <v>0</v>
      </c>
      <c r="F211" s="58">
        <v>0</v>
      </c>
      <c r="G211" s="59">
        <f t="shared" si="6"/>
        <v>2.52</v>
      </c>
      <c r="H211" s="59">
        <f t="shared" si="7"/>
        <v>0</v>
      </c>
      <c r="I211" s="60">
        <v>0</v>
      </c>
    </row>
    <row r="212" spans="1:9" x14ac:dyDescent="0.2">
      <c r="A212" s="57">
        <v>151</v>
      </c>
      <c r="B212" s="58">
        <f>PRRAS!C222</f>
        <v>211</v>
      </c>
      <c r="C212" s="58">
        <f>PRRAS!D222</f>
        <v>0</v>
      </c>
      <c r="D212" s="58">
        <f>PRRAS!E222</f>
        <v>0</v>
      </c>
      <c r="E212" s="58">
        <v>0</v>
      </c>
      <c r="F212" s="58">
        <v>0</v>
      </c>
      <c r="G212" s="59">
        <f t="shared" si="6"/>
        <v>0</v>
      </c>
      <c r="H212" s="59">
        <f t="shared" si="7"/>
        <v>0</v>
      </c>
      <c r="I212" s="60">
        <v>0</v>
      </c>
    </row>
    <row r="213" spans="1:9" x14ac:dyDescent="0.2">
      <c r="A213" s="57">
        <v>151</v>
      </c>
      <c r="B213" s="58">
        <f>PRRAS!C223</f>
        <v>212</v>
      </c>
      <c r="C213" s="58">
        <f>PRRAS!D223</f>
        <v>0</v>
      </c>
      <c r="D213" s="58">
        <f>PRRAS!E223</f>
        <v>0</v>
      </c>
      <c r="E213" s="58">
        <v>0</v>
      </c>
      <c r="F213" s="58">
        <v>0</v>
      </c>
      <c r="G213" s="59">
        <f t="shared" si="6"/>
        <v>0</v>
      </c>
      <c r="H213" s="59">
        <f t="shared" si="7"/>
        <v>0</v>
      </c>
      <c r="I213" s="60">
        <v>0</v>
      </c>
    </row>
    <row r="214" spans="1:9" x14ac:dyDescent="0.2">
      <c r="A214" s="57">
        <v>151</v>
      </c>
      <c r="B214" s="58">
        <f>PRRAS!C224</f>
        <v>213</v>
      </c>
      <c r="C214" s="58">
        <f>PRRAS!D224</f>
        <v>0</v>
      </c>
      <c r="D214" s="58">
        <f>PRRAS!E224</f>
        <v>0</v>
      </c>
      <c r="E214" s="58">
        <v>0</v>
      </c>
      <c r="F214" s="58">
        <v>0</v>
      </c>
      <c r="G214" s="59">
        <f t="shared" si="6"/>
        <v>0</v>
      </c>
      <c r="H214" s="59">
        <f t="shared" si="7"/>
        <v>0</v>
      </c>
      <c r="I214" s="60">
        <v>0</v>
      </c>
    </row>
    <row r="215" spans="1:9" x14ac:dyDescent="0.2">
      <c r="A215" s="57">
        <v>151</v>
      </c>
      <c r="B215" s="58">
        <f>PRRAS!C225</f>
        <v>214</v>
      </c>
      <c r="C215" s="58">
        <f>PRRAS!D225</f>
        <v>0</v>
      </c>
      <c r="D215" s="58">
        <f>PRRAS!E225</f>
        <v>0</v>
      </c>
      <c r="E215" s="58">
        <v>0</v>
      </c>
      <c r="F215" s="58">
        <v>0</v>
      </c>
      <c r="G215" s="59">
        <f t="shared" si="6"/>
        <v>0</v>
      </c>
      <c r="H215" s="59">
        <f t="shared" si="7"/>
        <v>0</v>
      </c>
      <c r="I215" s="60">
        <v>0</v>
      </c>
    </row>
    <row r="216" spans="1:9" x14ac:dyDescent="0.2">
      <c r="A216" s="57">
        <v>151</v>
      </c>
      <c r="B216" s="58">
        <f>PRRAS!C226</f>
        <v>215</v>
      </c>
      <c r="C216" s="58">
        <f>PRRAS!D226</f>
        <v>0</v>
      </c>
      <c r="D216" s="58">
        <f>PRRAS!E226</f>
        <v>0</v>
      </c>
      <c r="E216" s="58">
        <v>0</v>
      </c>
      <c r="F216" s="58">
        <v>0</v>
      </c>
      <c r="G216" s="59">
        <f t="shared" si="6"/>
        <v>0</v>
      </c>
      <c r="H216" s="59">
        <f t="shared" si="7"/>
        <v>0</v>
      </c>
      <c r="I216" s="60">
        <v>0</v>
      </c>
    </row>
    <row r="217" spans="1:9" x14ac:dyDescent="0.2">
      <c r="A217" s="57">
        <v>151</v>
      </c>
      <c r="B217" s="58">
        <f>PRRAS!C227</f>
        <v>216</v>
      </c>
      <c r="C217" s="58">
        <f>PRRAS!D227</f>
        <v>0</v>
      </c>
      <c r="D217" s="58">
        <f>PRRAS!E227</f>
        <v>0</v>
      </c>
      <c r="E217" s="58">
        <v>0</v>
      </c>
      <c r="F217" s="58">
        <v>0</v>
      </c>
      <c r="G217" s="59">
        <f t="shared" si="6"/>
        <v>0</v>
      </c>
      <c r="H217" s="59">
        <f t="shared" si="7"/>
        <v>0</v>
      </c>
      <c r="I217" s="60">
        <v>0</v>
      </c>
    </row>
    <row r="218" spans="1:9" x14ac:dyDescent="0.2">
      <c r="A218" s="57">
        <v>151</v>
      </c>
      <c r="B218" s="58">
        <f>PRRAS!C228</f>
        <v>217</v>
      </c>
      <c r="C218" s="58">
        <f>PRRAS!D228</f>
        <v>0</v>
      </c>
      <c r="D218" s="58">
        <f>PRRAS!E228</f>
        <v>0</v>
      </c>
      <c r="E218" s="58">
        <v>0</v>
      </c>
      <c r="F218" s="58">
        <v>0</v>
      </c>
      <c r="G218" s="59">
        <f t="shared" si="6"/>
        <v>0</v>
      </c>
      <c r="H218" s="59">
        <f t="shared" si="7"/>
        <v>0</v>
      </c>
      <c r="I218" s="60">
        <v>0</v>
      </c>
    </row>
    <row r="219" spans="1:9" x14ac:dyDescent="0.2">
      <c r="A219" s="57">
        <v>151</v>
      </c>
      <c r="B219" s="58">
        <f>PRRAS!C229</f>
        <v>218</v>
      </c>
      <c r="C219" s="58">
        <f>PRRAS!D229</f>
        <v>0</v>
      </c>
      <c r="D219" s="58">
        <f>PRRAS!E229</f>
        <v>0</v>
      </c>
      <c r="E219" s="58">
        <v>0</v>
      </c>
      <c r="F219" s="58">
        <v>0</v>
      </c>
      <c r="G219" s="59">
        <f t="shared" si="6"/>
        <v>0</v>
      </c>
      <c r="H219" s="59">
        <f t="shared" si="7"/>
        <v>0</v>
      </c>
      <c r="I219" s="60">
        <v>0</v>
      </c>
    </row>
    <row r="220" spans="1:9" x14ac:dyDescent="0.2">
      <c r="A220" s="57">
        <v>151</v>
      </c>
      <c r="B220" s="58">
        <f>PRRAS!C230</f>
        <v>219</v>
      </c>
      <c r="C220" s="58">
        <f>PRRAS!D230</f>
        <v>0</v>
      </c>
      <c r="D220" s="58">
        <f>PRRAS!E230</f>
        <v>0</v>
      </c>
      <c r="E220" s="58">
        <v>0</v>
      </c>
      <c r="F220" s="58">
        <v>0</v>
      </c>
      <c r="G220" s="59">
        <f t="shared" si="6"/>
        <v>0</v>
      </c>
      <c r="H220" s="59">
        <f t="shared" si="7"/>
        <v>0</v>
      </c>
      <c r="I220" s="60">
        <v>0</v>
      </c>
    </row>
    <row r="221" spans="1:9" x14ac:dyDescent="0.2">
      <c r="A221" s="57">
        <v>151</v>
      </c>
      <c r="B221" s="58">
        <f>PRRAS!C231</f>
        <v>220</v>
      </c>
      <c r="C221" s="58">
        <f>PRRAS!D231</f>
        <v>0</v>
      </c>
      <c r="D221" s="58">
        <f>PRRAS!E231</f>
        <v>0</v>
      </c>
      <c r="E221" s="58">
        <v>0</v>
      </c>
      <c r="F221" s="58">
        <v>0</v>
      </c>
      <c r="G221" s="59">
        <f t="shared" si="6"/>
        <v>0</v>
      </c>
      <c r="H221" s="59">
        <f t="shared" si="7"/>
        <v>0</v>
      </c>
      <c r="I221" s="60">
        <v>0</v>
      </c>
    </row>
    <row r="222" spans="1:9" x14ac:dyDescent="0.2">
      <c r="A222" s="57">
        <v>151</v>
      </c>
      <c r="B222" s="58">
        <f>PRRAS!C232</f>
        <v>221</v>
      </c>
      <c r="C222" s="58">
        <f>PRRAS!D232</f>
        <v>0</v>
      </c>
      <c r="D222" s="58">
        <f>PRRAS!E232</f>
        <v>0</v>
      </c>
      <c r="E222" s="58">
        <v>0</v>
      </c>
      <c r="F222" s="58">
        <v>0</v>
      </c>
      <c r="G222" s="59">
        <f t="shared" si="6"/>
        <v>0</v>
      </c>
      <c r="H222" s="59">
        <f t="shared" si="7"/>
        <v>0</v>
      </c>
      <c r="I222" s="60">
        <v>0</v>
      </c>
    </row>
    <row r="223" spans="1:9" x14ac:dyDescent="0.2">
      <c r="A223" s="57">
        <v>151</v>
      </c>
      <c r="B223" s="58">
        <f>PRRAS!C233</f>
        <v>222</v>
      </c>
      <c r="C223" s="58">
        <f>PRRAS!D233</f>
        <v>0</v>
      </c>
      <c r="D223" s="58">
        <f>PRRAS!E233</f>
        <v>0</v>
      </c>
      <c r="E223" s="58">
        <v>0</v>
      </c>
      <c r="F223" s="58">
        <v>0</v>
      </c>
      <c r="G223" s="59">
        <f t="shared" si="6"/>
        <v>0</v>
      </c>
      <c r="H223" s="59">
        <f t="shared" si="7"/>
        <v>0</v>
      </c>
      <c r="I223" s="60">
        <v>0</v>
      </c>
    </row>
    <row r="224" spans="1:9" x14ac:dyDescent="0.2">
      <c r="A224" s="57">
        <v>151</v>
      </c>
      <c r="B224" s="58">
        <f>PRRAS!C234</f>
        <v>223</v>
      </c>
      <c r="C224" s="58">
        <f>PRRAS!D234</f>
        <v>0</v>
      </c>
      <c r="D224" s="58">
        <f>PRRAS!E234</f>
        <v>0</v>
      </c>
      <c r="E224" s="58">
        <v>0</v>
      </c>
      <c r="F224" s="58">
        <v>0</v>
      </c>
      <c r="G224" s="59">
        <f t="shared" si="6"/>
        <v>0</v>
      </c>
      <c r="H224" s="59">
        <f t="shared" si="7"/>
        <v>0</v>
      </c>
      <c r="I224" s="60">
        <v>0</v>
      </c>
    </row>
    <row r="225" spans="1:9" x14ac:dyDescent="0.2">
      <c r="A225" s="57">
        <v>151</v>
      </c>
      <c r="B225" s="58">
        <f>PRRAS!C235</f>
        <v>224</v>
      </c>
      <c r="C225" s="58">
        <f>PRRAS!D235</f>
        <v>0</v>
      </c>
      <c r="D225" s="58">
        <f>PRRAS!E235</f>
        <v>0</v>
      </c>
      <c r="E225" s="58">
        <v>0</v>
      </c>
      <c r="F225" s="58">
        <v>0</v>
      </c>
      <c r="G225" s="59">
        <f t="shared" si="6"/>
        <v>0</v>
      </c>
      <c r="H225" s="59">
        <f t="shared" si="7"/>
        <v>0</v>
      </c>
      <c r="I225" s="60">
        <v>0</v>
      </c>
    </row>
    <row r="226" spans="1:9" x14ac:dyDescent="0.2">
      <c r="A226" s="57">
        <v>151</v>
      </c>
      <c r="B226" s="58">
        <f>PRRAS!C236</f>
        <v>225</v>
      </c>
      <c r="C226" s="58">
        <f>PRRAS!D236</f>
        <v>0</v>
      </c>
      <c r="D226" s="58">
        <f>PRRAS!E236</f>
        <v>0</v>
      </c>
      <c r="E226" s="58">
        <v>0</v>
      </c>
      <c r="F226" s="58">
        <v>0</v>
      </c>
      <c r="G226" s="59">
        <f t="shared" si="6"/>
        <v>0</v>
      </c>
      <c r="H226" s="59">
        <f t="shared" si="7"/>
        <v>0</v>
      </c>
      <c r="I226" s="60">
        <v>0</v>
      </c>
    </row>
    <row r="227" spans="1:9" x14ac:dyDescent="0.2">
      <c r="A227" s="57">
        <v>151</v>
      </c>
      <c r="B227" s="58">
        <f>PRRAS!C237</f>
        <v>226</v>
      </c>
      <c r="C227" s="58">
        <f>PRRAS!D237</f>
        <v>0</v>
      </c>
      <c r="D227" s="58">
        <f>PRRAS!E237</f>
        <v>0</v>
      </c>
      <c r="E227" s="58">
        <v>0</v>
      </c>
      <c r="F227" s="58">
        <v>0</v>
      </c>
      <c r="G227" s="59">
        <f t="shared" si="6"/>
        <v>0</v>
      </c>
      <c r="H227" s="59">
        <f t="shared" si="7"/>
        <v>0</v>
      </c>
      <c r="I227" s="60">
        <v>0</v>
      </c>
    </row>
    <row r="228" spans="1:9" x14ac:dyDescent="0.2">
      <c r="A228" s="57">
        <v>151</v>
      </c>
      <c r="B228" s="58">
        <f>PRRAS!C238</f>
        <v>227</v>
      </c>
      <c r="C228" s="58">
        <f>PRRAS!D238</f>
        <v>0</v>
      </c>
      <c r="D228" s="58">
        <f>PRRAS!E238</f>
        <v>0</v>
      </c>
      <c r="E228" s="58">
        <v>0</v>
      </c>
      <c r="F228" s="58">
        <v>0</v>
      </c>
      <c r="G228" s="59">
        <f t="shared" si="6"/>
        <v>0</v>
      </c>
      <c r="H228" s="59">
        <f t="shared" si="7"/>
        <v>0</v>
      </c>
      <c r="I228" s="60">
        <v>0</v>
      </c>
    </row>
    <row r="229" spans="1:9" x14ac:dyDescent="0.2">
      <c r="A229" s="57">
        <v>151</v>
      </c>
      <c r="B229" s="58">
        <f>PRRAS!C239</f>
        <v>228</v>
      </c>
      <c r="C229" s="58">
        <f>PRRAS!D239</f>
        <v>0</v>
      </c>
      <c r="D229" s="58">
        <f>PRRAS!E239</f>
        <v>0</v>
      </c>
      <c r="E229" s="58">
        <v>0</v>
      </c>
      <c r="F229" s="58">
        <v>0</v>
      </c>
      <c r="G229" s="59">
        <f t="shared" si="6"/>
        <v>0</v>
      </c>
      <c r="H229" s="59">
        <f t="shared" si="7"/>
        <v>0</v>
      </c>
      <c r="I229" s="60">
        <v>0</v>
      </c>
    </row>
    <row r="230" spans="1:9" x14ac:dyDescent="0.2">
      <c r="A230" s="57">
        <v>151</v>
      </c>
      <c r="B230" s="58">
        <f>PRRAS!C240</f>
        <v>229</v>
      </c>
      <c r="C230" s="58">
        <f>PRRAS!D240</f>
        <v>0</v>
      </c>
      <c r="D230" s="58">
        <f>PRRAS!E240</f>
        <v>0</v>
      </c>
      <c r="E230" s="58">
        <v>0</v>
      </c>
      <c r="F230" s="58">
        <v>0</v>
      </c>
      <c r="G230" s="59">
        <f t="shared" si="6"/>
        <v>0</v>
      </c>
      <c r="H230" s="59">
        <f t="shared" si="7"/>
        <v>0</v>
      </c>
      <c r="I230" s="60">
        <v>0</v>
      </c>
    </row>
    <row r="231" spans="1:9" x14ac:dyDescent="0.2">
      <c r="A231" s="57">
        <v>151</v>
      </c>
      <c r="B231" s="58">
        <f>PRRAS!C241</f>
        <v>230</v>
      </c>
      <c r="C231" s="58">
        <f>PRRAS!D241</f>
        <v>0</v>
      </c>
      <c r="D231" s="58">
        <f>PRRAS!E241</f>
        <v>0</v>
      </c>
      <c r="E231" s="58">
        <v>0</v>
      </c>
      <c r="F231" s="58">
        <v>0</v>
      </c>
      <c r="G231" s="59">
        <f t="shared" si="6"/>
        <v>0</v>
      </c>
      <c r="H231" s="59">
        <f t="shared" si="7"/>
        <v>0</v>
      </c>
      <c r="I231" s="60">
        <v>0</v>
      </c>
    </row>
    <row r="232" spans="1:9" x14ac:dyDescent="0.2">
      <c r="A232" s="57">
        <v>151</v>
      </c>
      <c r="B232" s="58">
        <f>PRRAS!C242</f>
        <v>231</v>
      </c>
      <c r="C232" s="58">
        <f>PRRAS!D242</f>
        <v>0</v>
      </c>
      <c r="D232" s="58">
        <f>PRRAS!E242</f>
        <v>0</v>
      </c>
      <c r="E232" s="58">
        <v>0</v>
      </c>
      <c r="F232" s="58">
        <v>0</v>
      </c>
      <c r="G232" s="59">
        <f t="shared" si="6"/>
        <v>0</v>
      </c>
      <c r="H232" s="59">
        <f t="shared" si="7"/>
        <v>0</v>
      </c>
      <c r="I232" s="60">
        <v>0</v>
      </c>
    </row>
    <row r="233" spans="1:9" x14ac:dyDescent="0.2">
      <c r="A233" s="57">
        <v>151</v>
      </c>
      <c r="B233" s="58">
        <f>PRRAS!C243</f>
        <v>232</v>
      </c>
      <c r="C233" s="58">
        <f>PRRAS!D243</f>
        <v>0</v>
      </c>
      <c r="D233" s="58">
        <f>PRRAS!E243</f>
        <v>0</v>
      </c>
      <c r="E233" s="58">
        <v>0</v>
      </c>
      <c r="F233" s="58">
        <v>0</v>
      </c>
      <c r="G233" s="59">
        <f t="shared" si="6"/>
        <v>0</v>
      </c>
      <c r="H233" s="59">
        <f t="shared" si="7"/>
        <v>0</v>
      </c>
      <c r="I233" s="60">
        <v>0</v>
      </c>
    </row>
    <row r="234" spans="1:9" x14ac:dyDescent="0.2">
      <c r="A234" s="57">
        <v>151</v>
      </c>
      <c r="B234" s="58">
        <f>PRRAS!C244</f>
        <v>233</v>
      </c>
      <c r="C234" s="58">
        <f>PRRAS!D244</f>
        <v>0</v>
      </c>
      <c r="D234" s="58">
        <f>PRRAS!E244</f>
        <v>0</v>
      </c>
      <c r="E234" s="58">
        <v>0</v>
      </c>
      <c r="F234" s="58">
        <v>0</v>
      </c>
      <c r="G234" s="59">
        <f t="shared" si="6"/>
        <v>0</v>
      </c>
      <c r="H234" s="59">
        <f t="shared" si="7"/>
        <v>0</v>
      </c>
      <c r="I234" s="60">
        <v>0</v>
      </c>
    </row>
    <row r="235" spans="1:9" x14ac:dyDescent="0.2">
      <c r="A235" s="57">
        <v>151</v>
      </c>
      <c r="B235" s="58">
        <f>PRRAS!C245</f>
        <v>234</v>
      </c>
      <c r="C235" s="58">
        <f>PRRAS!D245</f>
        <v>0</v>
      </c>
      <c r="D235" s="58">
        <f>PRRAS!E245</f>
        <v>0</v>
      </c>
      <c r="E235" s="58">
        <v>0</v>
      </c>
      <c r="F235" s="58">
        <v>0</v>
      </c>
      <c r="G235" s="59">
        <f t="shared" si="6"/>
        <v>0</v>
      </c>
      <c r="H235" s="59">
        <f t="shared" si="7"/>
        <v>0</v>
      </c>
      <c r="I235" s="60">
        <v>0</v>
      </c>
    </row>
    <row r="236" spans="1:9" x14ac:dyDescent="0.2">
      <c r="A236" s="57">
        <v>151</v>
      </c>
      <c r="B236" s="58">
        <f>PRRAS!C246</f>
        <v>235</v>
      </c>
      <c r="C236" s="58">
        <f>PRRAS!D246</f>
        <v>0</v>
      </c>
      <c r="D236" s="58">
        <f>PRRAS!E246</f>
        <v>0</v>
      </c>
      <c r="E236" s="58">
        <v>0</v>
      </c>
      <c r="F236" s="58">
        <v>0</v>
      </c>
      <c r="G236" s="59">
        <f t="shared" si="6"/>
        <v>0</v>
      </c>
      <c r="H236" s="59">
        <f t="shared" si="7"/>
        <v>0</v>
      </c>
      <c r="I236" s="60">
        <v>0</v>
      </c>
    </row>
    <row r="237" spans="1:9" x14ac:dyDescent="0.2">
      <c r="A237" s="57">
        <v>151</v>
      </c>
      <c r="B237" s="58">
        <f>PRRAS!C247</f>
        <v>236</v>
      </c>
      <c r="C237" s="58">
        <f>PRRAS!D247</f>
        <v>0</v>
      </c>
      <c r="D237" s="58">
        <f>PRRAS!E247</f>
        <v>0</v>
      </c>
      <c r="E237" s="58">
        <v>0</v>
      </c>
      <c r="F237" s="58">
        <v>0</v>
      </c>
      <c r="G237" s="59">
        <f t="shared" si="6"/>
        <v>0</v>
      </c>
      <c r="H237" s="59">
        <f t="shared" si="7"/>
        <v>0</v>
      </c>
      <c r="I237" s="60">
        <v>0</v>
      </c>
    </row>
    <row r="238" spans="1:9" x14ac:dyDescent="0.2">
      <c r="A238" s="57">
        <v>151</v>
      </c>
      <c r="B238" s="58">
        <f>PRRAS!C248</f>
        <v>237</v>
      </c>
      <c r="C238" s="58">
        <f>PRRAS!D248</f>
        <v>0</v>
      </c>
      <c r="D238" s="58">
        <f>PRRAS!E248</f>
        <v>0</v>
      </c>
      <c r="E238" s="58">
        <v>0</v>
      </c>
      <c r="F238" s="58">
        <v>0</v>
      </c>
      <c r="G238" s="59">
        <f t="shared" si="6"/>
        <v>0</v>
      </c>
      <c r="H238" s="59">
        <f t="shared" si="7"/>
        <v>0</v>
      </c>
      <c r="I238" s="60">
        <v>0</v>
      </c>
    </row>
    <row r="239" spans="1:9" x14ac:dyDescent="0.2">
      <c r="A239" s="57">
        <v>151</v>
      </c>
      <c r="B239" s="58">
        <f>PRRAS!C249</f>
        <v>238</v>
      </c>
      <c r="C239" s="58">
        <f>PRRAS!D249</f>
        <v>0</v>
      </c>
      <c r="D239" s="58">
        <f>PRRAS!E249</f>
        <v>0</v>
      </c>
      <c r="E239" s="58">
        <v>0</v>
      </c>
      <c r="F239" s="58">
        <v>0</v>
      </c>
      <c r="G239" s="59">
        <f t="shared" si="6"/>
        <v>0</v>
      </c>
      <c r="H239" s="59">
        <f t="shared" si="7"/>
        <v>0</v>
      </c>
      <c r="I239" s="60">
        <v>0</v>
      </c>
    </row>
    <row r="240" spans="1:9" x14ac:dyDescent="0.2">
      <c r="A240" s="57">
        <v>151</v>
      </c>
      <c r="B240" s="58">
        <f>PRRAS!C250</f>
        <v>239</v>
      </c>
      <c r="C240" s="58">
        <f>PRRAS!D250</f>
        <v>0</v>
      </c>
      <c r="D240" s="58">
        <f>PRRAS!E250</f>
        <v>0</v>
      </c>
      <c r="E240" s="58">
        <v>0</v>
      </c>
      <c r="F240" s="58">
        <v>0</v>
      </c>
      <c r="G240" s="59">
        <f t="shared" si="6"/>
        <v>0</v>
      </c>
      <c r="H240" s="59">
        <f t="shared" si="7"/>
        <v>0</v>
      </c>
      <c r="I240" s="60">
        <v>0</v>
      </c>
    </row>
    <row r="241" spans="1:9" x14ac:dyDescent="0.2">
      <c r="A241" s="57">
        <v>151</v>
      </c>
      <c r="B241" s="58">
        <f>PRRAS!C251</f>
        <v>240</v>
      </c>
      <c r="C241" s="58">
        <f>PRRAS!D251</f>
        <v>0</v>
      </c>
      <c r="D241" s="58">
        <f>PRRAS!E251</f>
        <v>0</v>
      </c>
      <c r="E241" s="58">
        <v>0</v>
      </c>
      <c r="F241" s="58">
        <v>0</v>
      </c>
      <c r="G241" s="59">
        <f t="shared" si="6"/>
        <v>0</v>
      </c>
      <c r="H241" s="59">
        <f t="shared" si="7"/>
        <v>0</v>
      </c>
      <c r="I241" s="60">
        <v>0</v>
      </c>
    </row>
    <row r="242" spans="1:9" x14ac:dyDescent="0.2">
      <c r="A242" s="57">
        <v>151</v>
      </c>
      <c r="B242" s="58">
        <f>PRRAS!C252</f>
        <v>241</v>
      </c>
      <c r="C242" s="58">
        <f>PRRAS!D252</f>
        <v>0</v>
      </c>
      <c r="D242" s="58">
        <f>PRRAS!E252</f>
        <v>0</v>
      </c>
      <c r="E242" s="58">
        <v>0</v>
      </c>
      <c r="F242" s="58">
        <v>0</v>
      </c>
      <c r="G242" s="59">
        <f t="shared" si="6"/>
        <v>0</v>
      </c>
      <c r="H242" s="59">
        <f t="shared" si="7"/>
        <v>0</v>
      </c>
      <c r="I242" s="60">
        <v>0</v>
      </c>
    </row>
    <row r="243" spans="1:9" x14ac:dyDescent="0.2">
      <c r="A243" s="57">
        <v>151</v>
      </c>
      <c r="B243" s="58">
        <f>PRRAS!C253</f>
        <v>242</v>
      </c>
      <c r="C243" s="58">
        <f>PRRAS!D253</f>
        <v>0</v>
      </c>
      <c r="D243" s="58">
        <f>PRRAS!E253</f>
        <v>0</v>
      </c>
      <c r="E243" s="58">
        <v>0</v>
      </c>
      <c r="F243" s="58">
        <v>0</v>
      </c>
      <c r="G243" s="59">
        <f t="shared" si="6"/>
        <v>0</v>
      </c>
      <c r="H243" s="59">
        <f t="shared" si="7"/>
        <v>0</v>
      </c>
      <c r="I243" s="60">
        <v>0</v>
      </c>
    </row>
    <row r="244" spans="1:9" x14ac:dyDescent="0.2">
      <c r="A244" s="57">
        <v>151</v>
      </c>
      <c r="B244" s="58">
        <f>PRRAS!C254</f>
        <v>243</v>
      </c>
      <c r="C244" s="58">
        <f>PRRAS!D254</f>
        <v>0</v>
      </c>
      <c r="D244" s="58">
        <f>PRRAS!E254</f>
        <v>0</v>
      </c>
      <c r="E244" s="58">
        <v>0</v>
      </c>
      <c r="F244" s="58">
        <v>0</v>
      </c>
      <c r="G244" s="59">
        <f t="shared" si="6"/>
        <v>0</v>
      </c>
      <c r="H244" s="59">
        <f t="shared" si="7"/>
        <v>0</v>
      </c>
      <c r="I244" s="60">
        <v>0</v>
      </c>
    </row>
    <row r="245" spans="1:9" x14ac:dyDescent="0.2">
      <c r="A245" s="57">
        <v>151</v>
      </c>
      <c r="B245" s="58">
        <f>PRRAS!C255</f>
        <v>244</v>
      </c>
      <c r="C245" s="58">
        <f>PRRAS!D255</f>
        <v>0</v>
      </c>
      <c r="D245" s="58">
        <f>PRRAS!E255</f>
        <v>0</v>
      </c>
      <c r="E245" s="58">
        <v>0</v>
      </c>
      <c r="F245" s="58">
        <v>0</v>
      </c>
      <c r="G245" s="59">
        <f t="shared" si="6"/>
        <v>0</v>
      </c>
      <c r="H245" s="59">
        <f t="shared" si="7"/>
        <v>0</v>
      </c>
      <c r="I245" s="60">
        <v>0</v>
      </c>
    </row>
    <row r="246" spans="1:9" x14ac:dyDescent="0.2">
      <c r="A246" s="57">
        <v>151</v>
      </c>
      <c r="B246" s="58">
        <f>PRRAS!C256</f>
        <v>245</v>
      </c>
      <c r="C246" s="58">
        <f>PRRAS!D256</f>
        <v>0</v>
      </c>
      <c r="D246" s="58">
        <f>PRRAS!E256</f>
        <v>0</v>
      </c>
      <c r="E246" s="58">
        <v>0</v>
      </c>
      <c r="F246" s="58">
        <v>0</v>
      </c>
      <c r="G246" s="59">
        <f t="shared" si="6"/>
        <v>0</v>
      </c>
      <c r="H246" s="59">
        <f t="shared" si="7"/>
        <v>0</v>
      </c>
      <c r="I246" s="60">
        <v>0</v>
      </c>
    </row>
    <row r="247" spans="1:9" x14ac:dyDescent="0.2">
      <c r="A247" s="57">
        <v>151</v>
      </c>
      <c r="B247" s="58">
        <f>PRRAS!C257</f>
        <v>246</v>
      </c>
      <c r="C247" s="58">
        <f>PRRAS!D257</f>
        <v>0</v>
      </c>
      <c r="D247" s="58">
        <f>PRRAS!E257</f>
        <v>0</v>
      </c>
      <c r="E247" s="58">
        <v>0</v>
      </c>
      <c r="F247" s="58">
        <v>0</v>
      </c>
      <c r="G247" s="59">
        <f t="shared" si="6"/>
        <v>0</v>
      </c>
      <c r="H247" s="59">
        <f t="shared" si="7"/>
        <v>0</v>
      </c>
      <c r="I247" s="60">
        <v>0</v>
      </c>
    </row>
    <row r="248" spans="1:9" x14ac:dyDescent="0.2">
      <c r="A248" s="57">
        <v>151</v>
      </c>
      <c r="B248" s="58">
        <f>PRRAS!C258</f>
        <v>247</v>
      </c>
      <c r="C248" s="58">
        <f>PRRAS!D258</f>
        <v>0</v>
      </c>
      <c r="D248" s="58">
        <f>PRRAS!E258</f>
        <v>0</v>
      </c>
      <c r="E248" s="58">
        <v>0</v>
      </c>
      <c r="F248" s="58">
        <v>0</v>
      </c>
      <c r="G248" s="59">
        <f t="shared" si="6"/>
        <v>0</v>
      </c>
      <c r="H248" s="59">
        <f t="shared" si="7"/>
        <v>0</v>
      </c>
      <c r="I248" s="60">
        <v>0</v>
      </c>
    </row>
    <row r="249" spans="1:9" x14ac:dyDescent="0.2">
      <c r="A249" s="57">
        <v>151</v>
      </c>
      <c r="B249" s="58">
        <f>PRRAS!C259</f>
        <v>248</v>
      </c>
      <c r="C249" s="58">
        <f>PRRAS!D259</f>
        <v>0</v>
      </c>
      <c r="D249" s="58">
        <f>PRRAS!E259</f>
        <v>0</v>
      </c>
      <c r="E249" s="58">
        <v>0</v>
      </c>
      <c r="F249" s="58">
        <v>0</v>
      </c>
      <c r="G249" s="59">
        <f t="shared" si="6"/>
        <v>0</v>
      </c>
      <c r="H249" s="59">
        <f t="shared" si="7"/>
        <v>0</v>
      </c>
      <c r="I249" s="60">
        <v>0</v>
      </c>
    </row>
    <row r="250" spans="1:9" x14ac:dyDescent="0.2">
      <c r="A250" s="57">
        <v>151</v>
      </c>
      <c r="B250" s="58">
        <f>PRRAS!C260</f>
        <v>249</v>
      </c>
      <c r="C250" s="58">
        <f>PRRAS!D260</f>
        <v>0</v>
      </c>
      <c r="D250" s="58">
        <f>PRRAS!E260</f>
        <v>0</v>
      </c>
      <c r="E250" s="58">
        <v>0</v>
      </c>
      <c r="F250" s="58">
        <v>0</v>
      </c>
      <c r="G250" s="59">
        <f t="shared" si="6"/>
        <v>0</v>
      </c>
      <c r="H250" s="59">
        <f t="shared" si="7"/>
        <v>0</v>
      </c>
      <c r="I250" s="60">
        <v>0</v>
      </c>
    </row>
    <row r="251" spans="1:9" x14ac:dyDescent="0.2">
      <c r="A251" s="57">
        <v>151</v>
      </c>
      <c r="B251" s="58">
        <f>PRRAS!C261</f>
        <v>250</v>
      </c>
      <c r="C251" s="58">
        <f>PRRAS!D261</f>
        <v>0</v>
      </c>
      <c r="D251" s="58">
        <f>PRRAS!E261</f>
        <v>0</v>
      </c>
      <c r="E251" s="58">
        <v>0</v>
      </c>
      <c r="F251" s="58">
        <v>0</v>
      </c>
      <c r="G251" s="59">
        <f t="shared" si="6"/>
        <v>0</v>
      </c>
      <c r="H251" s="59">
        <f t="shared" si="7"/>
        <v>0</v>
      </c>
      <c r="I251" s="60">
        <v>0</v>
      </c>
    </row>
    <row r="252" spans="1:9" x14ac:dyDescent="0.2">
      <c r="A252" s="57">
        <v>151</v>
      </c>
      <c r="B252" s="58">
        <f>PRRAS!C262</f>
        <v>251</v>
      </c>
      <c r="C252" s="58">
        <f>PRRAS!D262</f>
        <v>0</v>
      </c>
      <c r="D252" s="58">
        <f>PRRAS!E262</f>
        <v>0</v>
      </c>
      <c r="E252" s="58">
        <v>0</v>
      </c>
      <c r="F252" s="58">
        <v>0</v>
      </c>
      <c r="G252" s="59">
        <f t="shared" si="6"/>
        <v>0</v>
      </c>
      <c r="H252" s="59">
        <f t="shared" si="7"/>
        <v>0</v>
      </c>
      <c r="I252" s="60">
        <v>0</v>
      </c>
    </row>
    <row r="253" spans="1:9" x14ac:dyDescent="0.2">
      <c r="A253" s="57">
        <v>151</v>
      </c>
      <c r="B253" s="58">
        <f>PRRAS!C263</f>
        <v>252</v>
      </c>
      <c r="C253" s="58">
        <f>PRRAS!D263</f>
        <v>0</v>
      </c>
      <c r="D253" s="58">
        <f>PRRAS!E263</f>
        <v>0</v>
      </c>
      <c r="E253" s="58">
        <v>0</v>
      </c>
      <c r="F253" s="58">
        <v>0</v>
      </c>
      <c r="G253" s="59">
        <f t="shared" si="6"/>
        <v>0</v>
      </c>
      <c r="H253" s="59">
        <f t="shared" si="7"/>
        <v>0</v>
      </c>
      <c r="I253" s="60">
        <v>0</v>
      </c>
    </row>
    <row r="254" spans="1:9" x14ac:dyDescent="0.2">
      <c r="A254" s="57">
        <v>151</v>
      </c>
      <c r="B254" s="58">
        <f>PRRAS!C264</f>
        <v>253</v>
      </c>
      <c r="C254" s="58">
        <f>PRRAS!D264</f>
        <v>0</v>
      </c>
      <c r="D254" s="58">
        <f>PRRAS!E264</f>
        <v>0</v>
      </c>
      <c r="E254" s="58">
        <v>0</v>
      </c>
      <c r="F254" s="58">
        <v>0</v>
      </c>
      <c r="G254" s="59">
        <f t="shared" si="6"/>
        <v>0</v>
      </c>
      <c r="H254" s="59">
        <f t="shared" si="7"/>
        <v>0</v>
      </c>
      <c r="I254" s="60">
        <v>0</v>
      </c>
    </row>
    <row r="255" spans="1:9" x14ac:dyDescent="0.2">
      <c r="A255" s="57">
        <v>151</v>
      </c>
      <c r="B255" s="58">
        <f>PRRAS!C265</f>
        <v>254</v>
      </c>
      <c r="C255" s="58">
        <f>PRRAS!D265</f>
        <v>0</v>
      </c>
      <c r="D255" s="58">
        <f>PRRAS!E265</f>
        <v>0</v>
      </c>
      <c r="E255" s="58">
        <v>0</v>
      </c>
      <c r="F255" s="58">
        <v>0</v>
      </c>
      <c r="G255" s="59">
        <f t="shared" si="6"/>
        <v>0</v>
      </c>
      <c r="H255" s="59">
        <f t="shared" si="7"/>
        <v>0</v>
      </c>
      <c r="I255" s="60">
        <v>0</v>
      </c>
    </row>
    <row r="256" spans="1:9" x14ac:dyDescent="0.2">
      <c r="A256" s="57">
        <v>151</v>
      </c>
      <c r="B256" s="58">
        <f>PRRAS!C266</f>
        <v>255</v>
      </c>
      <c r="C256" s="58">
        <f>PRRAS!D266</f>
        <v>0</v>
      </c>
      <c r="D256" s="58">
        <f>PRRAS!E266</f>
        <v>0</v>
      </c>
      <c r="E256" s="58">
        <v>0</v>
      </c>
      <c r="F256" s="58">
        <v>0</v>
      </c>
      <c r="G256" s="59">
        <f t="shared" si="6"/>
        <v>0</v>
      </c>
      <c r="H256" s="59">
        <f t="shared" si="7"/>
        <v>0</v>
      </c>
      <c r="I256" s="60">
        <v>0</v>
      </c>
    </row>
    <row r="257" spans="1:9" x14ac:dyDescent="0.2">
      <c r="A257" s="57">
        <v>151</v>
      </c>
      <c r="B257" s="58">
        <f>PRRAS!C267</f>
        <v>256</v>
      </c>
      <c r="C257" s="58">
        <f>PRRAS!D267</f>
        <v>0</v>
      </c>
      <c r="D257" s="58">
        <f>PRRAS!E267</f>
        <v>0</v>
      </c>
      <c r="E257" s="58">
        <v>0</v>
      </c>
      <c r="F257" s="58">
        <v>0</v>
      </c>
      <c r="G257" s="59">
        <f t="shared" si="6"/>
        <v>0</v>
      </c>
      <c r="H257" s="59">
        <f t="shared" si="7"/>
        <v>0</v>
      </c>
      <c r="I257" s="60">
        <v>0</v>
      </c>
    </row>
    <row r="258" spans="1:9" x14ac:dyDescent="0.2">
      <c r="A258" s="57">
        <v>151</v>
      </c>
      <c r="B258" s="58">
        <f>PRRAS!C268</f>
        <v>257</v>
      </c>
      <c r="C258" s="58">
        <f>PRRAS!D268</f>
        <v>0</v>
      </c>
      <c r="D258" s="58">
        <f>PRRAS!E268</f>
        <v>0</v>
      </c>
      <c r="E258" s="58">
        <v>0</v>
      </c>
      <c r="F258" s="58">
        <v>0</v>
      </c>
      <c r="G258" s="59">
        <f t="shared" ref="G258:G321" si="8">(B258/1000)*(C258*1+D258*2)</f>
        <v>0</v>
      </c>
      <c r="H258" s="59">
        <f t="shared" ref="H258:H321" si="9">ABS(C258-ROUND(C258,0))+ABS(D258-ROUND(D258,0))</f>
        <v>0</v>
      </c>
      <c r="I258" s="60">
        <v>0</v>
      </c>
    </row>
    <row r="259" spans="1:9" x14ac:dyDescent="0.2">
      <c r="A259" s="57">
        <v>151</v>
      </c>
      <c r="B259" s="58">
        <f>PRRAS!C269</f>
        <v>258</v>
      </c>
      <c r="C259" s="58">
        <f>PRRAS!D269</f>
        <v>0</v>
      </c>
      <c r="D259" s="58">
        <f>PRRAS!E269</f>
        <v>0</v>
      </c>
      <c r="E259" s="58">
        <v>0</v>
      </c>
      <c r="F259" s="58">
        <v>0</v>
      </c>
      <c r="G259" s="59">
        <f t="shared" si="8"/>
        <v>0</v>
      </c>
      <c r="H259" s="59">
        <f t="shared" si="9"/>
        <v>0</v>
      </c>
      <c r="I259" s="60">
        <v>0</v>
      </c>
    </row>
    <row r="260" spans="1:9" x14ac:dyDescent="0.2">
      <c r="A260" s="57">
        <v>151</v>
      </c>
      <c r="B260" s="58">
        <f>PRRAS!C270</f>
        <v>259</v>
      </c>
      <c r="C260" s="58">
        <f>PRRAS!D270</f>
        <v>0</v>
      </c>
      <c r="D260" s="58">
        <f>PRRAS!E270</f>
        <v>0</v>
      </c>
      <c r="E260" s="58">
        <v>0</v>
      </c>
      <c r="F260" s="58">
        <v>0</v>
      </c>
      <c r="G260" s="59">
        <f t="shared" si="8"/>
        <v>0</v>
      </c>
      <c r="H260" s="59">
        <f t="shared" si="9"/>
        <v>0</v>
      </c>
      <c r="I260" s="60">
        <v>0</v>
      </c>
    </row>
    <row r="261" spans="1:9" x14ac:dyDescent="0.2">
      <c r="A261" s="57">
        <v>151</v>
      </c>
      <c r="B261" s="58">
        <f>PRRAS!C271</f>
        <v>260</v>
      </c>
      <c r="C261" s="58">
        <f>PRRAS!D271</f>
        <v>0</v>
      </c>
      <c r="D261" s="58">
        <f>PRRAS!E271</f>
        <v>0</v>
      </c>
      <c r="E261" s="58">
        <v>0</v>
      </c>
      <c r="F261" s="58">
        <v>0</v>
      </c>
      <c r="G261" s="59">
        <f t="shared" si="8"/>
        <v>0</v>
      </c>
      <c r="H261" s="59">
        <f t="shared" si="9"/>
        <v>0</v>
      </c>
      <c r="I261" s="60">
        <v>0</v>
      </c>
    </row>
    <row r="262" spans="1:9" x14ac:dyDescent="0.2">
      <c r="A262" s="57">
        <v>151</v>
      </c>
      <c r="B262" s="58">
        <f>PRRAS!C272</f>
        <v>261</v>
      </c>
      <c r="C262" s="58">
        <f>PRRAS!D272</f>
        <v>0</v>
      </c>
      <c r="D262" s="58">
        <f>PRRAS!E272</f>
        <v>0</v>
      </c>
      <c r="E262" s="58">
        <v>0</v>
      </c>
      <c r="F262" s="58">
        <v>0</v>
      </c>
      <c r="G262" s="59">
        <f t="shared" si="8"/>
        <v>0</v>
      </c>
      <c r="H262" s="59">
        <f t="shared" si="9"/>
        <v>0</v>
      </c>
      <c r="I262" s="60">
        <v>0</v>
      </c>
    </row>
    <row r="263" spans="1:9" x14ac:dyDescent="0.2">
      <c r="A263" s="57">
        <v>151</v>
      </c>
      <c r="B263" s="58">
        <f>PRRAS!C273</f>
        <v>262</v>
      </c>
      <c r="C263" s="58">
        <f>PRRAS!D273</f>
        <v>0</v>
      </c>
      <c r="D263" s="58">
        <f>PRRAS!E273</f>
        <v>0</v>
      </c>
      <c r="E263" s="58">
        <v>0</v>
      </c>
      <c r="F263" s="58">
        <v>0</v>
      </c>
      <c r="G263" s="59">
        <f t="shared" si="8"/>
        <v>0</v>
      </c>
      <c r="H263" s="59">
        <f t="shared" si="9"/>
        <v>0</v>
      </c>
      <c r="I263" s="60">
        <v>0</v>
      </c>
    </row>
    <row r="264" spans="1:9" x14ac:dyDescent="0.2">
      <c r="A264" s="57">
        <v>151</v>
      </c>
      <c r="B264" s="58">
        <f>PRRAS!C274</f>
        <v>263</v>
      </c>
      <c r="C264" s="58">
        <f>PRRAS!D274</f>
        <v>0</v>
      </c>
      <c r="D264" s="58">
        <f>PRRAS!E274</f>
        <v>0</v>
      </c>
      <c r="E264" s="58">
        <v>0</v>
      </c>
      <c r="F264" s="58">
        <v>0</v>
      </c>
      <c r="G264" s="59">
        <f t="shared" si="8"/>
        <v>0</v>
      </c>
      <c r="H264" s="59">
        <f t="shared" si="9"/>
        <v>0</v>
      </c>
      <c r="I264" s="60">
        <v>0</v>
      </c>
    </row>
    <row r="265" spans="1:9" x14ac:dyDescent="0.2">
      <c r="A265" s="57">
        <v>151</v>
      </c>
      <c r="B265" s="58">
        <f>PRRAS!C275</f>
        <v>264</v>
      </c>
      <c r="C265" s="58">
        <f>PRRAS!D275</f>
        <v>0</v>
      </c>
      <c r="D265" s="58">
        <f>PRRAS!E275</f>
        <v>0</v>
      </c>
      <c r="E265" s="58">
        <v>0</v>
      </c>
      <c r="F265" s="58">
        <v>0</v>
      </c>
      <c r="G265" s="59">
        <f t="shared" si="8"/>
        <v>0</v>
      </c>
      <c r="H265" s="59">
        <f t="shared" si="9"/>
        <v>0</v>
      </c>
      <c r="I265" s="60">
        <v>0</v>
      </c>
    </row>
    <row r="266" spans="1:9" x14ac:dyDescent="0.2">
      <c r="A266" s="57">
        <v>151</v>
      </c>
      <c r="B266" s="58">
        <f>PRRAS!C276</f>
        <v>265</v>
      </c>
      <c r="C266" s="58">
        <f>PRRAS!D276</f>
        <v>0</v>
      </c>
      <c r="D266" s="58">
        <f>PRRAS!E276</f>
        <v>0</v>
      </c>
      <c r="E266" s="58">
        <v>0</v>
      </c>
      <c r="F266" s="58">
        <v>0</v>
      </c>
      <c r="G266" s="59">
        <f t="shared" si="8"/>
        <v>0</v>
      </c>
      <c r="H266" s="59">
        <f t="shared" si="9"/>
        <v>0</v>
      </c>
      <c r="I266" s="60">
        <v>0</v>
      </c>
    </row>
    <row r="267" spans="1:9" x14ac:dyDescent="0.2">
      <c r="A267" s="57">
        <v>151</v>
      </c>
      <c r="B267" s="58">
        <f>PRRAS!C277</f>
        <v>266</v>
      </c>
      <c r="C267" s="58">
        <f>PRRAS!D277</f>
        <v>0</v>
      </c>
      <c r="D267" s="58">
        <f>PRRAS!E277</f>
        <v>0</v>
      </c>
      <c r="E267" s="58">
        <v>0</v>
      </c>
      <c r="F267" s="58">
        <v>0</v>
      </c>
      <c r="G267" s="59">
        <f t="shared" si="8"/>
        <v>0</v>
      </c>
      <c r="H267" s="59">
        <f t="shared" si="9"/>
        <v>0</v>
      </c>
      <c r="I267" s="60">
        <v>0</v>
      </c>
    </row>
    <row r="268" spans="1:9" x14ac:dyDescent="0.2">
      <c r="A268" s="57">
        <v>151</v>
      </c>
      <c r="B268" s="58">
        <f>PRRAS!C278</f>
        <v>267</v>
      </c>
      <c r="C268" s="58">
        <f>PRRAS!D278</f>
        <v>0</v>
      </c>
      <c r="D268" s="58">
        <f>PRRAS!E278</f>
        <v>0</v>
      </c>
      <c r="E268" s="58">
        <v>0</v>
      </c>
      <c r="F268" s="58">
        <v>0</v>
      </c>
      <c r="G268" s="59">
        <f t="shared" si="8"/>
        <v>0</v>
      </c>
      <c r="H268" s="59">
        <f t="shared" si="9"/>
        <v>0</v>
      </c>
      <c r="I268" s="60">
        <v>0</v>
      </c>
    </row>
    <row r="269" spans="1:9" x14ac:dyDescent="0.2">
      <c r="A269" s="57">
        <v>151</v>
      </c>
      <c r="B269" s="58">
        <f>PRRAS!C279</f>
        <v>268</v>
      </c>
      <c r="C269" s="58">
        <f>PRRAS!D279</f>
        <v>0</v>
      </c>
      <c r="D269" s="58">
        <f>PRRAS!E279</f>
        <v>0</v>
      </c>
      <c r="E269" s="58">
        <v>0</v>
      </c>
      <c r="F269" s="58">
        <v>0</v>
      </c>
      <c r="G269" s="59">
        <f t="shared" si="8"/>
        <v>0</v>
      </c>
      <c r="H269" s="59">
        <f t="shared" si="9"/>
        <v>0</v>
      </c>
      <c r="I269" s="60">
        <v>0</v>
      </c>
    </row>
    <row r="270" spans="1:9" x14ac:dyDescent="0.2">
      <c r="A270" s="57">
        <v>151</v>
      </c>
      <c r="B270" s="58">
        <f>PRRAS!C280</f>
        <v>269</v>
      </c>
      <c r="C270" s="58">
        <f>PRRAS!D280</f>
        <v>0</v>
      </c>
      <c r="D270" s="58">
        <f>PRRAS!E280</f>
        <v>0</v>
      </c>
      <c r="E270" s="58">
        <v>0</v>
      </c>
      <c r="F270" s="58">
        <v>0</v>
      </c>
      <c r="G270" s="59">
        <f t="shared" si="8"/>
        <v>0</v>
      </c>
      <c r="H270" s="59">
        <f t="shared" si="9"/>
        <v>0</v>
      </c>
      <c r="I270" s="60">
        <v>0</v>
      </c>
    </row>
    <row r="271" spans="1:9" x14ac:dyDescent="0.2">
      <c r="A271" s="57">
        <v>151</v>
      </c>
      <c r="B271" s="58">
        <f>PRRAS!C281</f>
        <v>270</v>
      </c>
      <c r="C271" s="58">
        <f>PRRAS!D281</f>
        <v>0</v>
      </c>
      <c r="D271" s="58">
        <f>PRRAS!E281</f>
        <v>0</v>
      </c>
      <c r="E271" s="58">
        <v>0</v>
      </c>
      <c r="F271" s="58">
        <v>0</v>
      </c>
      <c r="G271" s="59">
        <f t="shared" si="8"/>
        <v>0</v>
      </c>
      <c r="H271" s="59">
        <f t="shared" si="9"/>
        <v>0</v>
      </c>
      <c r="I271" s="60">
        <v>0</v>
      </c>
    </row>
    <row r="272" spans="1:9" x14ac:dyDescent="0.2">
      <c r="A272" s="57">
        <v>151</v>
      </c>
      <c r="B272" s="58">
        <f>PRRAS!C282</f>
        <v>271</v>
      </c>
      <c r="C272" s="58">
        <f>PRRAS!D282</f>
        <v>0</v>
      </c>
      <c r="D272" s="58">
        <f>PRRAS!E282</f>
        <v>0</v>
      </c>
      <c r="E272" s="58">
        <v>0</v>
      </c>
      <c r="F272" s="58">
        <v>0</v>
      </c>
      <c r="G272" s="59">
        <f t="shared" si="8"/>
        <v>0</v>
      </c>
      <c r="H272" s="59">
        <f t="shared" si="9"/>
        <v>0</v>
      </c>
      <c r="I272" s="60">
        <v>0</v>
      </c>
    </row>
    <row r="273" spans="1:9" x14ac:dyDescent="0.2">
      <c r="A273" s="57">
        <v>151</v>
      </c>
      <c r="B273" s="58">
        <f>PRRAS!C283</f>
        <v>272</v>
      </c>
      <c r="C273" s="58">
        <f>PRRAS!D283</f>
        <v>0</v>
      </c>
      <c r="D273" s="58">
        <f>PRRAS!E283</f>
        <v>0</v>
      </c>
      <c r="E273" s="58">
        <v>0</v>
      </c>
      <c r="F273" s="58">
        <v>0</v>
      </c>
      <c r="G273" s="59">
        <f t="shared" si="8"/>
        <v>0</v>
      </c>
      <c r="H273" s="59">
        <f t="shared" si="9"/>
        <v>0</v>
      </c>
      <c r="I273" s="60">
        <v>0</v>
      </c>
    </row>
    <row r="274" spans="1:9" x14ac:dyDescent="0.2">
      <c r="A274" s="57">
        <v>151</v>
      </c>
      <c r="B274" s="58">
        <f>PRRAS!C284</f>
        <v>273</v>
      </c>
      <c r="C274" s="58">
        <f>PRRAS!D284</f>
        <v>0</v>
      </c>
      <c r="D274" s="58">
        <f>PRRAS!E284</f>
        <v>0</v>
      </c>
      <c r="E274" s="58">
        <v>0</v>
      </c>
      <c r="F274" s="58">
        <v>0</v>
      </c>
      <c r="G274" s="59">
        <f t="shared" si="8"/>
        <v>0</v>
      </c>
      <c r="H274" s="59">
        <f t="shared" si="9"/>
        <v>0</v>
      </c>
      <c r="I274" s="60">
        <v>0</v>
      </c>
    </row>
    <row r="275" spans="1:9" x14ac:dyDescent="0.2">
      <c r="A275" s="57">
        <v>151</v>
      </c>
      <c r="B275" s="58">
        <f>PRRAS!C285</f>
        <v>274</v>
      </c>
      <c r="C275" s="58">
        <f>PRRAS!D285</f>
        <v>0</v>
      </c>
      <c r="D275" s="58">
        <f>PRRAS!E285</f>
        <v>0</v>
      </c>
      <c r="E275" s="58">
        <v>0</v>
      </c>
      <c r="F275" s="58">
        <v>0</v>
      </c>
      <c r="G275" s="59">
        <f t="shared" si="8"/>
        <v>0</v>
      </c>
      <c r="H275" s="59">
        <f t="shared" si="9"/>
        <v>0</v>
      </c>
      <c r="I275" s="60">
        <v>0</v>
      </c>
    </row>
    <row r="276" spans="1:9" x14ac:dyDescent="0.2">
      <c r="A276" s="57">
        <v>151</v>
      </c>
      <c r="B276" s="58">
        <f>PRRAS!C286</f>
        <v>275</v>
      </c>
      <c r="C276" s="58">
        <f>PRRAS!D286</f>
        <v>0</v>
      </c>
      <c r="D276" s="58">
        <f>PRRAS!E286</f>
        <v>0</v>
      </c>
      <c r="E276" s="58">
        <v>0</v>
      </c>
      <c r="F276" s="58">
        <v>0</v>
      </c>
      <c r="G276" s="59">
        <f t="shared" si="8"/>
        <v>0</v>
      </c>
      <c r="H276" s="59">
        <f t="shared" si="9"/>
        <v>0</v>
      </c>
      <c r="I276" s="60">
        <v>0</v>
      </c>
    </row>
    <row r="277" spans="1:9" x14ac:dyDescent="0.2">
      <c r="A277" s="57">
        <v>151</v>
      </c>
      <c r="B277" s="58">
        <f>PRRAS!C287</f>
        <v>276</v>
      </c>
      <c r="C277" s="58">
        <f>PRRAS!D287</f>
        <v>0</v>
      </c>
      <c r="D277" s="58">
        <f>PRRAS!E287</f>
        <v>0</v>
      </c>
      <c r="E277" s="58">
        <v>0</v>
      </c>
      <c r="F277" s="58">
        <v>0</v>
      </c>
      <c r="G277" s="59">
        <f t="shared" si="8"/>
        <v>0</v>
      </c>
      <c r="H277" s="59">
        <f t="shared" si="9"/>
        <v>0</v>
      </c>
      <c r="I277" s="60">
        <v>0</v>
      </c>
    </row>
    <row r="278" spans="1:9" x14ac:dyDescent="0.2">
      <c r="A278" s="57">
        <v>151</v>
      </c>
      <c r="B278" s="58">
        <f>PRRAS!C288</f>
        <v>277</v>
      </c>
      <c r="C278" s="58">
        <f>PRRAS!D288</f>
        <v>0</v>
      </c>
      <c r="D278" s="58">
        <f>PRRAS!E288</f>
        <v>0</v>
      </c>
      <c r="E278" s="58">
        <v>0</v>
      </c>
      <c r="F278" s="58">
        <v>0</v>
      </c>
      <c r="G278" s="59">
        <f t="shared" si="8"/>
        <v>0</v>
      </c>
      <c r="H278" s="59">
        <f t="shared" si="9"/>
        <v>0</v>
      </c>
      <c r="I278" s="60">
        <v>0</v>
      </c>
    </row>
    <row r="279" spans="1:9" x14ac:dyDescent="0.2">
      <c r="A279" s="57">
        <v>151</v>
      </c>
      <c r="B279" s="58">
        <f>PRRAS!C289</f>
        <v>278</v>
      </c>
      <c r="C279" s="58">
        <f>PRRAS!D289</f>
        <v>0</v>
      </c>
      <c r="D279" s="58">
        <f>PRRAS!E289</f>
        <v>0</v>
      </c>
      <c r="E279" s="58">
        <v>0</v>
      </c>
      <c r="F279" s="58">
        <v>0</v>
      </c>
      <c r="G279" s="59">
        <f t="shared" si="8"/>
        <v>0</v>
      </c>
      <c r="H279" s="59">
        <f t="shared" si="9"/>
        <v>0</v>
      </c>
      <c r="I279" s="60">
        <v>0</v>
      </c>
    </row>
    <row r="280" spans="1:9" x14ac:dyDescent="0.2">
      <c r="A280" s="57">
        <v>151</v>
      </c>
      <c r="B280" s="58">
        <f>PRRAS!C290</f>
        <v>279</v>
      </c>
      <c r="C280" s="58">
        <f>PRRAS!D290</f>
        <v>0</v>
      </c>
      <c r="D280" s="58">
        <f>PRRAS!E290</f>
        <v>0</v>
      </c>
      <c r="E280" s="58">
        <v>0</v>
      </c>
      <c r="F280" s="58">
        <v>0</v>
      </c>
      <c r="G280" s="59">
        <f t="shared" si="8"/>
        <v>0</v>
      </c>
      <c r="H280" s="59">
        <f t="shared" si="9"/>
        <v>0</v>
      </c>
      <c r="I280" s="60">
        <v>0</v>
      </c>
    </row>
    <row r="281" spans="1:9" x14ac:dyDescent="0.2">
      <c r="A281" s="57">
        <v>151</v>
      </c>
      <c r="B281" s="58">
        <f>PRRAS!C291</f>
        <v>280</v>
      </c>
      <c r="C281" s="58">
        <f>PRRAS!D291</f>
        <v>0</v>
      </c>
      <c r="D281" s="58">
        <f>PRRAS!E291</f>
        <v>0</v>
      </c>
      <c r="E281" s="58">
        <v>0</v>
      </c>
      <c r="F281" s="58">
        <v>0</v>
      </c>
      <c r="G281" s="59">
        <f t="shared" si="8"/>
        <v>0</v>
      </c>
      <c r="H281" s="59">
        <f t="shared" si="9"/>
        <v>0</v>
      </c>
      <c r="I281" s="60">
        <v>0</v>
      </c>
    </row>
    <row r="282" spans="1:9" x14ac:dyDescent="0.2">
      <c r="A282" s="57">
        <v>151</v>
      </c>
      <c r="B282" s="58">
        <f>PRRAS!C292</f>
        <v>281</v>
      </c>
      <c r="C282" s="58">
        <f>PRRAS!D292</f>
        <v>625311</v>
      </c>
      <c r="D282" s="58">
        <f>PRRAS!E292</f>
        <v>865542</v>
      </c>
      <c r="E282" s="58">
        <v>0</v>
      </c>
      <c r="F282" s="58">
        <v>0</v>
      </c>
      <c r="G282" s="59">
        <f t="shared" si="8"/>
        <v>662146.99500000011</v>
      </c>
      <c r="H282" s="59">
        <f t="shared" si="9"/>
        <v>0</v>
      </c>
      <c r="I282" s="60">
        <v>0</v>
      </c>
    </row>
    <row r="283" spans="1:9" x14ac:dyDescent="0.2">
      <c r="A283" s="57">
        <v>151</v>
      </c>
      <c r="B283" s="58">
        <f>PRRAS!C293</f>
        <v>282</v>
      </c>
      <c r="C283" s="58">
        <f>PRRAS!D293</f>
        <v>36469</v>
      </c>
      <c r="D283" s="58">
        <f>PRRAS!E293</f>
        <v>57540</v>
      </c>
      <c r="E283" s="58">
        <v>0</v>
      </c>
      <c r="F283" s="58">
        <v>0</v>
      </c>
      <c r="G283" s="59">
        <f t="shared" si="8"/>
        <v>42736.817999999999</v>
      </c>
      <c r="H283" s="59">
        <f t="shared" si="9"/>
        <v>0</v>
      </c>
      <c r="I283" s="60">
        <v>0</v>
      </c>
    </row>
    <row r="284" spans="1:9" x14ac:dyDescent="0.2">
      <c r="A284" s="57">
        <v>151</v>
      </c>
      <c r="B284" s="58">
        <f>PRRAS!C294</f>
        <v>283</v>
      </c>
      <c r="C284" s="58">
        <f>PRRAS!D294</f>
        <v>0</v>
      </c>
      <c r="D284" s="58">
        <f>PRRAS!E294</f>
        <v>0</v>
      </c>
      <c r="E284" s="58">
        <v>0</v>
      </c>
      <c r="F284" s="58">
        <v>0</v>
      </c>
      <c r="G284" s="59">
        <f t="shared" si="8"/>
        <v>0</v>
      </c>
      <c r="H284" s="59">
        <f t="shared" si="9"/>
        <v>0</v>
      </c>
      <c r="I284" s="60">
        <v>0</v>
      </c>
    </row>
    <row r="285" spans="1:9" x14ac:dyDescent="0.2">
      <c r="A285" s="57">
        <v>151</v>
      </c>
      <c r="B285" s="58">
        <f>PRRAS!C295</f>
        <v>284</v>
      </c>
      <c r="C285" s="58">
        <f>PRRAS!D295</f>
        <v>140000</v>
      </c>
      <c r="D285" s="58">
        <f>PRRAS!E295</f>
        <v>166630</v>
      </c>
      <c r="E285" s="58">
        <v>0</v>
      </c>
      <c r="F285" s="58">
        <v>0</v>
      </c>
      <c r="G285" s="59">
        <f t="shared" si="8"/>
        <v>134405.84</v>
      </c>
      <c r="H285" s="59">
        <f t="shared" si="9"/>
        <v>0</v>
      </c>
      <c r="I285" s="60">
        <v>0</v>
      </c>
    </row>
    <row r="286" spans="1:9" x14ac:dyDescent="0.2">
      <c r="A286" s="57">
        <v>151</v>
      </c>
      <c r="B286" s="58">
        <f>PRRAS!C296</f>
        <v>285</v>
      </c>
      <c r="C286" s="58">
        <f>PRRAS!D296</f>
        <v>0</v>
      </c>
      <c r="D286" s="58">
        <f>PRRAS!E296</f>
        <v>0</v>
      </c>
      <c r="E286" s="58">
        <v>0</v>
      </c>
      <c r="F286" s="58">
        <v>0</v>
      </c>
      <c r="G286" s="59">
        <f t="shared" si="8"/>
        <v>0</v>
      </c>
      <c r="H286" s="59">
        <f t="shared" si="9"/>
        <v>0</v>
      </c>
      <c r="I286" s="60">
        <v>0</v>
      </c>
    </row>
    <row r="287" spans="1:9" x14ac:dyDescent="0.2">
      <c r="A287" s="57">
        <v>151</v>
      </c>
      <c r="B287" s="58">
        <f>PRRAS!C297</f>
        <v>286</v>
      </c>
      <c r="C287" s="58">
        <f>PRRAS!D297</f>
        <v>15707</v>
      </c>
      <c r="D287" s="58">
        <f>PRRAS!E297</f>
        <v>986</v>
      </c>
      <c r="E287" s="58">
        <v>0</v>
      </c>
      <c r="F287" s="58">
        <v>0</v>
      </c>
      <c r="G287" s="59">
        <f t="shared" si="8"/>
        <v>5056.1939999999995</v>
      </c>
      <c r="H287" s="59">
        <f t="shared" si="9"/>
        <v>0</v>
      </c>
      <c r="I287" s="60">
        <v>0</v>
      </c>
    </row>
    <row r="288" spans="1:9" x14ac:dyDescent="0.2">
      <c r="A288" s="57">
        <v>151</v>
      </c>
      <c r="B288" s="58">
        <f>PRRAS!C298</f>
        <v>287</v>
      </c>
      <c r="C288" s="58">
        <f>PRRAS!D298</f>
        <v>0</v>
      </c>
      <c r="D288" s="58">
        <f>PRRAS!E298</f>
        <v>0</v>
      </c>
      <c r="E288" s="58">
        <v>0</v>
      </c>
      <c r="F288" s="58">
        <v>0</v>
      </c>
      <c r="G288" s="59">
        <f t="shared" si="8"/>
        <v>0</v>
      </c>
      <c r="H288" s="59">
        <f t="shared" si="9"/>
        <v>0</v>
      </c>
      <c r="I288" s="60">
        <v>0</v>
      </c>
    </row>
    <row r="289" spans="1:9" x14ac:dyDescent="0.2">
      <c r="A289" s="57">
        <v>151</v>
      </c>
      <c r="B289" s="58">
        <f>PRRAS!C299</f>
        <v>288</v>
      </c>
      <c r="C289" s="58">
        <f>PRRAS!D299</f>
        <v>0</v>
      </c>
      <c r="D289" s="58">
        <f>PRRAS!E299</f>
        <v>0</v>
      </c>
      <c r="E289" s="58">
        <v>0</v>
      </c>
      <c r="F289" s="58">
        <v>0</v>
      </c>
      <c r="G289" s="59">
        <f t="shared" si="8"/>
        <v>0</v>
      </c>
      <c r="H289" s="59">
        <f t="shared" si="9"/>
        <v>0</v>
      </c>
      <c r="I289" s="60">
        <v>0</v>
      </c>
    </row>
    <row r="290" spans="1:9" x14ac:dyDescent="0.2">
      <c r="A290" s="57">
        <v>151</v>
      </c>
      <c r="B290" s="58">
        <f>PRRAS!C301</f>
        <v>289</v>
      </c>
      <c r="C290" s="58">
        <f>PRRAS!D301</f>
        <v>0</v>
      </c>
      <c r="D290" s="58">
        <f>PRRAS!E301</f>
        <v>0</v>
      </c>
      <c r="E290" s="58">
        <v>0</v>
      </c>
      <c r="F290" s="58">
        <v>0</v>
      </c>
      <c r="G290" s="59">
        <f t="shared" si="8"/>
        <v>0</v>
      </c>
      <c r="H290" s="59">
        <f t="shared" si="9"/>
        <v>0</v>
      </c>
      <c r="I290" s="60">
        <v>0</v>
      </c>
    </row>
    <row r="291" spans="1:9" x14ac:dyDescent="0.2">
      <c r="A291" s="57">
        <v>151</v>
      </c>
      <c r="B291" s="58">
        <f>PRRAS!C302</f>
        <v>290</v>
      </c>
      <c r="C291" s="58">
        <f>PRRAS!D302</f>
        <v>0</v>
      </c>
      <c r="D291" s="58">
        <f>PRRAS!E302</f>
        <v>0</v>
      </c>
      <c r="E291" s="58">
        <v>0</v>
      </c>
      <c r="F291" s="58">
        <v>0</v>
      </c>
      <c r="G291" s="59">
        <f t="shared" si="8"/>
        <v>0</v>
      </c>
      <c r="H291" s="59">
        <f t="shared" si="9"/>
        <v>0</v>
      </c>
      <c r="I291" s="60">
        <v>0</v>
      </c>
    </row>
    <row r="292" spans="1:9" x14ac:dyDescent="0.2">
      <c r="A292" s="57">
        <v>151</v>
      </c>
      <c r="B292" s="58">
        <f>PRRAS!C303</f>
        <v>291</v>
      </c>
      <c r="C292" s="58">
        <f>PRRAS!D303</f>
        <v>0</v>
      </c>
      <c r="D292" s="58">
        <f>PRRAS!E303</f>
        <v>0</v>
      </c>
      <c r="E292" s="58">
        <v>0</v>
      </c>
      <c r="F292" s="58">
        <v>0</v>
      </c>
      <c r="G292" s="59">
        <f t="shared" si="8"/>
        <v>0</v>
      </c>
      <c r="H292" s="59">
        <f t="shared" si="9"/>
        <v>0</v>
      </c>
      <c r="I292" s="60">
        <v>0</v>
      </c>
    </row>
    <row r="293" spans="1:9" x14ac:dyDescent="0.2">
      <c r="A293" s="57">
        <v>151</v>
      </c>
      <c r="B293" s="58">
        <f>PRRAS!C304</f>
        <v>292</v>
      </c>
      <c r="C293" s="58">
        <f>PRRAS!D304</f>
        <v>0</v>
      </c>
      <c r="D293" s="58">
        <f>PRRAS!E304</f>
        <v>0</v>
      </c>
      <c r="E293" s="58">
        <v>0</v>
      </c>
      <c r="F293" s="58">
        <v>0</v>
      </c>
      <c r="G293" s="59">
        <f t="shared" si="8"/>
        <v>0</v>
      </c>
      <c r="H293" s="59">
        <f t="shared" si="9"/>
        <v>0</v>
      </c>
      <c r="I293" s="60">
        <v>0</v>
      </c>
    </row>
    <row r="294" spans="1:9" x14ac:dyDescent="0.2">
      <c r="A294" s="57">
        <v>151</v>
      </c>
      <c r="B294" s="58">
        <f>PRRAS!C305</f>
        <v>293</v>
      </c>
      <c r="C294" s="58">
        <f>PRRAS!D305</f>
        <v>0</v>
      </c>
      <c r="D294" s="58">
        <f>PRRAS!E305</f>
        <v>0</v>
      </c>
      <c r="E294" s="58">
        <v>0</v>
      </c>
      <c r="F294" s="58">
        <v>0</v>
      </c>
      <c r="G294" s="59">
        <f t="shared" si="8"/>
        <v>0</v>
      </c>
      <c r="H294" s="59">
        <f t="shared" si="9"/>
        <v>0</v>
      </c>
      <c r="I294" s="60">
        <v>0</v>
      </c>
    </row>
    <row r="295" spans="1:9" x14ac:dyDescent="0.2">
      <c r="A295" s="57">
        <v>151</v>
      </c>
      <c r="B295" s="58">
        <f>PRRAS!C306</f>
        <v>294</v>
      </c>
      <c r="C295" s="58">
        <f>PRRAS!D306</f>
        <v>0</v>
      </c>
      <c r="D295" s="58">
        <f>PRRAS!E306</f>
        <v>0</v>
      </c>
      <c r="E295" s="58">
        <v>0</v>
      </c>
      <c r="F295" s="58">
        <v>0</v>
      </c>
      <c r="G295" s="59">
        <f t="shared" si="8"/>
        <v>0</v>
      </c>
      <c r="H295" s="59">
        <f t="shared" si="9"/>
        <v>0</v>
      </c>
      <c r="I295" s="60">
        <v>0</v>
      </c>
    </row>
    <row r="296" spans="1:9" x14ac:dyDescent="0.2">
      <c r="A296" s="57">
        <v>151</v>
      </c>
      <c r="B296" s="58">
        <f>PRRAS!C307</f>
        <v>295</v>
      </c>
      <c r="C296" s="58">
        <f>PRRAS!D307</f>
        <v>0</v>
      </c>
      <c r="D296" s="58">
        <f>PRRAS!E307</f>
        <v>0</v>
      </c>
      <c r="E296" s="58">
        <v>0</v>
      </c>
      <c r="F296" s="58">
        <v>0</v>
      </c>
      <c r="G296" s="59">
        <f t="shared" si="8"/>
        <v>0</v>
      </c>
      <c r="H296" s="59">
        <f t="shared" si="9"/>
        <v>0</v>
      </c>
      <c r="I296" s="60">
        <v>0</v>
      </c>
    </row>
    <row r="297" spans="1:9" x14ac:dyDescent="0.2">
      <c r="A297" s="57">
        <v>151</v>
      </c>
      <c r="B297" s="58">
        <f>PRRAS!C308</f>
        <v>296</v>
      </c>
      <c r="C297" s="58">
        <f>PRRAS!D308</f>
        <v>0</v>
      </c>
      <c r="D297" s="58">
        <f>PRRAS!E308</f>
        <v>0</v>
      </c>
      <c r="E297" s="58">
        <v>0</v>
      </c>
      <c r="F297" s="58">
        <v>0</v>
      </c>
      <c r="G297" s="59">
        <f t="shared" si="8"/>
        <v>0</v>
      </c>
      <c r="H297" s="59">
        <f t="shared" si="9"/>
        <v>0</v>
      </c>
      <c r="I297" s="60">
        <v>0</v>
      </c>
    </row>
    <row r="298" spans="1:9" x14ac:dyDescent="0.2">
      <c r="A298" s="57">
        <v>151</v>
      </c>
      <c r="B298" s="58">
        <f>PRRAS!C309</f>
        <v>297</v>
      </c>
      <c r="C298" s="58">
        <f>PRRAS!D309</f>
        <v>0</v>
      </c>
      <c r="D298" s="58">
        <f>PRRAS!E309</f>
        <v>0</v>
      </c>
      <c r="E298" s="58">
        <v>0</v>
      </c>
      <c r="F298" s="58">
        <v>0</v>
      </c>
      <c r="G298" s="59">
        <f t="shared" si="8"/>
        <v>0</v>
      </c>
      <c r="H298" s="59">
        <f t="shared" si="9"/>
        <v>0</v>
      </c>
      <c r="I298" s="60">
        <v>0</v>
      </c>
    </row>
    <row r="299" spans="1:9" x14ac:dyDescent="0.2">
      <c r="A299" s="57">
        <v>151</v>
      </c>
      <c r="B299" s="58">
        <f>PRRAS!C310</f>
        <v>298</v>
      </c>
      <c r="C299" s="58">
        <f>PRRAS!D310</f>
        <v>0</v>
      </c>
      <c r="D299" s="58">
        <f>PRRAS!E310</f>
        <v>0</v>
      </c>
      <c r="E299" s="58">
        <v>0</v>
      </c>
      <c r="F299" s="58">
        <v>0</v>
      </c>
      <c r="G299" s="59">
        <f t="shared" si="8"/>
        <v>0</v>
      </c>
      <c r="H299" s="59">
        <f t="shared" si="9"/>
        <v>0</v>
      </c>
      <c r="I299" s="60">
        <v>0</v>
      </c>
    </row>
    <row r="300" spans="1:9" x14ac:dyDescent="0.2">
      <c r="A300" s="57">
        <v>151</v>
      </c>
      <c r="B300" s="58">
        <f>PRRAS!C311</f>
        <v>299</v>
      </c>
      <c r="C300" s="58">
        <f>PRRAS!D311</f>
        <v>0</v>
      </c>
      <c r="D300" s="58">
        <f>PRRAS!E311</f>
        <v>0</v>
      </c>
      <c r="E300" s="58">
        <v>0</v>
      </c>
      <c r="F300" s="58">
        <v>0</v>
      </c>
      <c r="G300" s="59">
        <f t="shared" si="8"/>
        <v>0</v>
      </c>
      <c r="H300" s="59">
        <f t="shared" si="9"/>
        <v>0</v>
      </c>
      <c r="I300" s="60">
        <v>0</v>
      </c>
    </row>
    <row r="301" spans="1:9" x14ac:dyDescent="0.2">
      <c r="A301" s="57">
        <v>151</v>
      </c>
      <c r="B301" s="58">
        <f>PRRAS!C312</f>
        <v>300</v>
      </c>
      <c r="C301" s="58">
        <f>PRRAS!D312</f>
        <v>0</v>
      </c>
      <c r="D301" s="58">
        <f>PRRAS!E312</f>
        <v>0</v>
      </c>
      <c r="E301" s="58">
        <v>0</v>
      </c>
      <c r="F301" s="58">
        <v>0</v>
      </c>
      <c r="G301" s="59">
        <f t="shared" si="8"/>
        <v>0</v>
      </c>
      <c r="H301" s="59">
        <f t="shared" si="9"/>
        <v>0</v>
      </c>
      <c r="I301" s="60">
        <v>0</v>
      </c>
    </row>
    <row r="302" spans="1:9" x14ac:dyDescent="0.2">
      <c r="A302" s="57">
        <v>151</v>
      </c>
      <c r="B302" s="58">
        <f>PRRAS!C313</f>
        <v>301</v>
      </c>
      <c r="C302" s="58">
        <f>PRRAS!D313</f>
        <v>0</v>
      </c>
      <c r="D302" s="58">
        <f>PRRAS!E313</f>
        <v>0</v>
      </c>
      <c r="E302" s="58">
        <v>0</v>
      </c>
      <c r="F302" s="58">
        <v>0</v>
      </c>
      <c r="G302" s="59">
        <f t="shared" si="8"/>
        <v>0</v>
      </c>
      <c r="H302" s="59">
        <f t="shared" si="9"/>
        <v>0</v>
      </c>
      <c r="I302" s="60">
        <v>0</v>
      </c>
    </row>
    <row r="303" spans="1:9" x14ac:dyDescent="0.2">
      <c r="A303" s="57">
        <v>151</v>
      </c>
      <c r="B303" s="58">
        <f>PRRAS!C314</f>
        <v>302</v>
      </c>
      <c r="C303" s="58">
        <f>PRRAS!D314</f>
        <v>0</v>
      </c>
      <c r="D303" s="58">
        <f>PRRAS!E314</f>
        <v>0</v>
      </c>
      <c r="E303" s="58">
        <v>0</v>
      </c>
      <c r="F303" s="58">
        <v>0</v>
      </c>
      <c r="G303" s="59">
        <f t="shared" si="8"/>
        <v>0</v>
      </c>
      <c r="H303" s="59">
        <f t="shared" si="9"/>
        <v>0</v>
      </c>
      <c r="I303" s="60">
        <v>0</v>
      </c>
    </row>
    <row r="304" spans="1:9" x14ac:dyDescent="0.2">
      <c r="A304" s="57">
        <v>151</v>
      </c>
      <c r="B304" s="58">
        <f>PRRAS!C315</f>
        <v>303</v>
      </c>
      <c r="C304" s="58">
        <f>PRRAS!D315</f>
        <v>0</v>
      </c>
      <c r="D304" s="58">
        <f>PRRAS!E315</f>
        <v>0</v>
      </c>
      <c r="E304" s="58">
        <v>0</v>
      </c>
      <c r="F304" s="58">
        <v>0</v>
      </c>
      <c r="G304" s="59">
        <f t="shared" si="8"/>
        <v>0</v>
      </c>
      <c r="H304" s="59">
        <f t="shared" si="9"/>
        <v>0</v>
      </c>
      <c r="I304" s="60">
        <v>0</v>
      </c>
    </row>
    <row r="305" spans="1:9" x14ac:dyDescent="0.2">
      <c r="A305" s="57">
        <v>151</v>
      </c>
      <c r="B305" s="58">
        <f>PRRAS!C316</f>
        <v>304</v>
      </c>
      <c r="C305" s="58">
        <f>PRRAS!D316</f>
        <v>0</v>
      </c>
      <c r="D305" s="58">
        <f>PRRAS!E316</f>
        <v>0</v>
      </c>
      <c r="E305" s="58">
        <v>0</v>
      </c>
      <c r="F305" s="58">
        <v>0</v>
      </c>
      <c r="G305" s="59">
        <f t="shared" si="8"/>
        <v>0</v>
      </c>
      <c r="H305" s="59">
        <f t="shared" si="9"/>
        <v>0</v>
      </c>
      <c r="I305" s="60">
        <v>0</v>
      </c>
    </row>
    <row r="306" spans="1:9" x14ac:dyDescent="0.2">
      <c r="A306" s="57">
        <v>151</v>
      </c>
      <c r="B306" s="58">
        <f>PRRAS!C317</f>
        <v>305</v>
      </c>
      <c r="C306" s="58">
        <f>PRRAS!D317</f>
        <v>0</v>
      </c>
      <c r="D306" s="58">
        <f>PRRAS!E317</f>
        <v>0</v>
      </c>
      <c r="E306" s="58">
        <v>0</v>
      </c>
      <c r="F306" s="58">
        <v>0</v>
      </c>
      <c r="G306" s="59">
        <f t="shared" si="8"/>
        <v>0</v>
      </c>
      <c r="H306" s="59">
        <f t="shared" si="9"/>
        <v>0</v>
      </c>
      <c r="I306" s="60">
        <v>0</v>
      </c>
    </row>
    <row r="307" spans="1:9" x14ac:dyDescent="0.2">
      <c r="A307" s="57">
        <v>151</v>
      </c>
      <c r="B307" s="58">
        <f>PRRAS!C318</f>
        <v>306</v>
      </c>
      <c r="C307" s="58">
        <f>PRRAS!D318</f>
        <v>0</v>
      </c>
      <c r="D307" s="58">
        <f>PRRAS!E318</f>
        <v>0</v>
      </c>
      <c r="E307" s="58">
        <v>0</v>
      </c>
      <c r="F307" s="58">
        <v>0</v>
      </c>
      <c r="G307" s="59">
        <f t="shared" si="8"/>
        <v>0</v>
      </c>
      <c r="H307" s="59">
        <f t="shared" si="9"/>
        <v>0</v>
      </c>
      <c r="I307" s="60">
        <v>0</v>
      </c>
    </row>
    <row r="308" spans="1:9" x14ac:dyDescent="0.2">
      <c r="A308" s="57">
        <v>151</v>
      </c>
      <c r="B308" s="58">
        <f>PRRAS!C319</f>
        <v>307</v>
      </c>
      <c r="C308" s="58">
        <f>PRRAS!D319</f>
        <v>0</v>
      </c>
      <c r="D308" s="58">
        <f>PRRAS!E319</f>
        <v>0</v>
      </c>
      <c r="E308" s="58">
        <v>0</v>
      </c>
      <c r="F308" s="58">
        <v>0</v>
      </c>
      <c r="G308" s="59">
        <f t="shared" si="8"/>
        <v>0</v>
      </c>
      <c r="H308" s="59">
        <f t="shared" si="9"/>
        <v>0</v>
      </c>
      <c r="I308" s="60">
        <v>0</v>
      </c>
    </row>
    <row r="309" spans="1:9" x14ac:dyDescent="0.2">
      <c r="A309" s="57">
        <v>151</v>
      </c>
      <c r="B309" s="58">
        <f>PRRAS!C320</f>
        <v>308</v>
      </c>
      <c r="C309" s="58">
        <f>PRRAS!D320</f>
        <v>0</v>
      </c>
      <c r="D309" s="58">
        <f>PRRAS!E320</f>
        <v>0</v>
      </c>
      <c r="E309" s="58">
        <v>0</v>
      </c>
      <c r="F309" s="58">
        <v>0</v>
      </c>
      <c r="G309" s="59">
        <f t="shared" si="8"/>
        <v>0</v>
      </c>
      <c r="H309" s="59">
        <f t="shared" si="9"/>
        <v>0</v>
      </c>
      <c r="I309" s="60">
        <v>0</v>
      </c>
    </row>
    <row r="310" spans="1:9" x14ac:dyDescent="0.2">
      <c r="A310" s="57">
        <v>151</v>
      </c>
      <c r="B310" s="58">
        <f>PRRAS!C321</f>
        <v>309</v>
      </c>
      <c r="C310" s="58">
        <f>PRRAS!D321</f>
        <v>0</v>
      </c>
      <c r="D310" s="58">
        <f>PRRAS!E321</f>
        <v>0</v>
      </c>
      <c r="E310" s="58">
        <v>0</v>
      </c>
      <c r="F310" s="58">
        <v>0</v>
      </c>
      <c r="G310" s="59">
        <f t="shared" si="8"/>
        <v>0</v>
      </c>
      <c r="H310" s="59">
        <f t="shared" si="9"/>
        <v>0</v>
      </c>
      <c r="I310" s="60">
        <v>0</v>
      </c>
    </row>
    <row r="311" spans="1:9" x14ac:dyDescent="0.2">
      <c r="A311" s="57">
        <v>151</v>
      </c>
      <c r="B311" s="58">
        <f>PRRAS!C322</f>
        <v>310</v>
      </c>
      <c r="C311" s="58">
        <f>PRRAS!D322</f>
        <v>0</v>
      </c>
      <c r="D311" s="58">
        <f>PRRAS!E322</f>
        <v>0</v>
      </c>
      <c r="E311" s="58">
        <v>0</v>
      </c>
      <c r="F311" s="58">
        <v>0</v>
      </c>
      <c r="G311" s="59">
        <f t="shared" si="8"/>
        <v>0</v>
      </c>
      <c r="H311" s="59">
        <f t="shared" si="9"/>
        <v>0</v>
      </c>
      <c r="I311" s="60">
        <v>0</v>
      </c>
    </row>
    <row r="312" spans="1:9" x14ac:dyDescent="0.2">
      <c r="A312" s="57">
        <v>151</v>
      </c>
      <c r="B312" s="58">
        <f>PRRAS!C323</f>
        <v>311</v>
      </c>
      <c r="C312" s="58">
        <f>PRRAS!D323</f>
        <v>0</v>
      </c>
      <c r="D312" s="58">
        <f>PRRAS!E323</f>
        <v>0</v>
      </c>
      <c r="E312" s="58">
        <v>0</v>
      </c>
      <c r="F312" s="58">
        <v>0</v>
      </c>
      <c r="G312" s="59">
        <f t="shared" si="8"/>
        <v>0</v>
      </c>
      <c r="H312" s="59">
        <f t="shared" si="9"/>
        <v>0</v>
      </c>
      <c r="I312" s="60">
        <v>0</v>
      </c>
    </row>
    <row r="313" spans="1:9" x14ac:dyDescent="0.2">
      <c r="A313" s="57">
        <v>151</v>
      </c>
      <c r="B313" s="58">
        <f>PRRAS!C324</f>
        <v>312</v>
      </c>
      <c r="C313" s="58">
        <f>PRRAS!D324</f>
        <v>0</v>
      </c>
      <c r="D313" s="58">
        <f>PRRAS!E324</f>
        <v>0</v>
      </c>
      <c r="E313" s="58">
        <v>0</v>
      </c>
      <c r="F313" s="58">
        <v>0</v>
      </c>
      <c r="G313" s="59">
        <f t="shared" si="8"/>
        <v>0</v>
      </c>
      <c r="H313" s="59">
        <f t="shared" si="9"/>
        <v>0</v>
      </c>
      <c r="I313" s="60">
        <v>0</v>
      </c>
    </row>
    <row r="314" spans="1:9" x14ac:dyDescent="0.2">
      <c r="A314" s="57">
        <v>151</v>
      </c>
      <c r="B314" s="58">
        <f>PRRAS!C325</f>
        <v>313</v>
      </c>
      <c r="C314" s="58">
        <f>PRRAS!D325</f>
        <v>0</v>
      </c>
      <c r="D314" s="58">
        <f>PRRAS!E325</f>
        <v>0</v>
      </c>
      <c r="E314" s="58">
        <v>0</v>
      </c>
      <c r="F314" s="58">
        <v>0</v>
      </c>
      <c r="G314" s="59">
        <f t="shared" si="8"/>
        <v>0</v>
      </c>
      <c r="H314" s="59">
        <f t="shared" si="9"/>
        <v>0</v>
      </c>
      <c r="I314" s="60">
        <v>0</v>
      </c>
    </row>
    <row r="315" spans="1:9" x14ac:dyDescent="0.2">
      <c r="A315" s="57">
        <v>151</v>
      </c>
      <c r="B315" s="58">
        <f>PRRAS!C326</f>
        <v>314</v>
      </c>
      <c r="C315" s="58">
        <f>PRRAS!D326</f>
        <v>0</v>
      </c>
      <c r="D315" s="58">
        <f>PRRAS!E326</f>
        <v>0</v>
      </c>
      <c r="E315" s="58">
        <v>0</v>
      </c>
      <c r="F315" s="58">
        <v>0</v>
      </c>
      <c r="G315" s="59">
        <f t="shared" si="8"/>
        <v>0</v>
      </c>
      <c r="H315" s="59">
        <f t="shared" si="9"/>
        <v>0</v>
      </c>
      <c r="I315" s="60">
        <v>0</v>
      </c>
    </row>
    <row r="316" spans="1:9" x14ac:dyDescent="0.2">
      <c r="A316" s="57">
        <v>151</v>
      </c>
      <c r="B316" s="58">
        <f>PRRAS!C327</f>
        <v>315</v>
      </c>
      <c r="C316" s="58">
        <f>PRRAS!D327</f>
        <v>0</v>
      </c>
      <c r="D316" s="58">
        <f>PRRAS!E327</f>
        <v>0</v>
      </c>
      <c r="E316" s="58">
        <v>0</v>
      </c>
      <c r="F316" s="58">
        <v>0</v>
      </c>
      <c r="G316" s="59">
        <f t="shared" si="8"/>
        <v>0</v>
      </c>
      <c r="H316" s="59">
        <f t="shared" si="9"/>
        <v>0</v>
      </c>
      <c r="I316" s="60">
        <v>0</v>
      </c>
    </row>
    <row r="317" spans="1:9" x14ac:dyDescent="0.2">
      <c r="A317" s="57">
        <v>151</v>
      </c>
      <c r="B317" s="58">
        <f>PRRAS!C328</f>
        <v>316</v>
      </c>
      <c r="C317" s="58">
        <f>PRRAS!D328</f>
        <v>0</v>
      </c>
      <c r="D317" s="58">
        <f>PRRAS!E328</f>
        <v>0</v>
      </c>
      <c r="E317" s="58">
        <v>0</v>
      </c>
      <c r="F317" s="58">
        <v>0</v>
      </c>
      <c r="G317" s="59">
        <f t="shared" si="8"/>
        <v>0</v>
      </c>
      <c r="H317" s="59">
        <f t="shared" si="9"/>
        <v>0</v>
      </c>
      <c r="I317" s="60">
        <v>0</v>
      </c>
    </row>
    <row r="318" spans="1:9" x14ac:dyDescent="0.2">
      <c r="A318" s="57">
        <v>151</v>
      </c>
      <c r="B318" s="58">
        <f>PRRAS!C329</f>
        <v>317</v>
      </c>
      <c r="C318" s="58">
        <f>PRRAS!D329</f>
        <v>0</v>
      </c>
      <c r="D318" s="58">
        <f>PRRAS!E329</f>
        <v>0</v>
      </c>
      <c r="E318" s="58">
        <v>0</v>
      </c>
      <c r="F318" s="58">
        <v>0</v>
      </c>
      <c r="G318" s="59">
        <f t="shared" si="8"/>
        <v>0</v>
      </c>
      <c r="H318" s="59">
        <f t="shared" si="9"/>
        <v>0</v>
      </c>
      <c r="I318" s="60">
        <v>0</v>
      </c>
    </row>
    <row r="319" spans="1:9" x14ac:dyDescent="0.2">
      <c r="A319" s="57">
        <v>151</v>
      </c>
      <c r="B319" s="58">
        <f>PRRAS!C330</f>
        <v>318</v>
      </c>
      <c r="C319" s="58">
        <f>PRRAS!D330</f>
        <v>0</v>
      </c>
      <c r="D319" s="58">
        <f>PRRAS!E330</f>
        <v>0</v>
      </c>
      <c r="E319" s="58">
        <v>0</v>
      </c>
      <c r="F319" s="58">
        <v>0</v>
      </c>
      <c r="G319" s="59">
        <f t="shared" si="8"/>
        <v>0</v>
      </c>
      <c r="H319" s="59">
        <f t="shared" si="9"/>
        <v>0</v>
      </c>
      <c r="I319" s="60">
        <v>0</v>
      </c>
    </row>
    <row r="320" spans="1:9" x14ac:dyDescent="0.2">
      <c r="A320" s="57">
        <v>151</v>
      </c>
      <c r="B320" s="58">
        <f>PRRAS!C331</f>
        <v>319</v>
      </c>
      <c r="C320" s="58">
        <f>PRRAS!D331</f>
        <v>0</v>
      </c>
      <c r="D320" s="58">
        <f>PRRAS!E331</f>
        <v>0</v>
      </c>
      <c r="E320" s="58">
        <v>0</v>
      </c>
      <c r="F320" s="58">
        <v>0</v>
      </c>
      <c r="G320" s="59">
        <f t="shared" si="8"/>
        <v>0</v>
      </c>
      <c r="H320" s="59">
        <f t="shared" si="9"/>
        <v>0</v>
      </c>
      <c r="I320" s="60">
        <v>0</v>
      </c>
    </row>
    <row r="321" spans="1:9" x14ac:dyDescent="0.2">
      <c r="A321" s="57">
        <v>151</v>
      </c>
      <c r="B321" s="58">
        <f>PRRAS!C332</f>
        <v>320</v>
      </c>
      <c r="C321" s="58">
        <f>PRRAS!D332</f>
        <v>0</v>
      </c>
      <c r="D321" s="58">
        <f>PRRAS!E332</f>
        <v>0</v>
      </c>
      <c r="E321" s="58">
        <v>0</v>
      </c>
      <c r="F321" s="58">
        <v>0</v>
      </c>
      <c r="G321" s="59">
        <f t="shared" si="8"/>
        <v>0</v>
      </c>
      <c r="H321" s="59">
        <f t="shared" si="9"/>
        <v>0</v>
      </c>
      <c r="I321" s="60">
        <v>0</v>
      </c>
    </row>
    <row r="322" spans="1:9" x14ac:dyDescent="0.2">
      <c r="A322" s="57">
        <v>151</v>
      </c>
      <c r="B322" s="58">
        <f>PRRAS!C333</f>
        <v>321</v>
      </c>
      <c r="C322" s="58">
        <f>PRRAS!D333</f>
        <v>0</v>
      </c>
      <c r="D322" s="58">
        <f>PRRAS!E333</f>
        <v>0</v>
      </c>
      <c r="E322" s="58">
        <v>0</v>
      </c>
      <c r="F322" s="58">
        <v>0</v>
      </c>
      <c r="G322" s="59">
        <f t="shared" ref="G322:G385" si="10">(B322/1000)*(C322*1+D322*2)</f>
        <v>0</v>
      </c>
      <c r="H322" s="59">
        <f t="shared" ref="H322:H385" si="11">ABS(C322-ROUND(C322,0))+ABS(D322-ROUND(D322,0))</f>
        <v>0</v>
      </c>
      <c r="I322" s="60">
        <v>0</v>
      </c>
    </row>
    <row r="323" spans="1:9" x14ac:dyDescent="0.2">
      <c r="A323" s="57">
        <v>151</v>
      </c>
      <c r="B323" s="58">
        <f>PRRAS!C334</f>
        <v>322</v>
      </c>
      <c r="C323" s="58">
        <f>PRRAS!D334</f>
        <v>0</v>
      </c>
      <c r="D323" s="58">
        <f>PRRAS!E334</f>
        <v>0</v>
      </c>
      <c r="E323" s="58">
        <v>0</v>
      </c>
      <c r="F323" s="58">
        <v>0</v>
      </c>
      <c r="G323" s="59">
        <f t="shared" si="10"/>
        <v>0</v>
      </c>
      <c r="H323" s="59">
        <f t="shared" si="11"/>
        <v>0</v>
      </c>
      <c r="I323" s="60">
        <v>0</v>
      </c>
    </row>
    <row r="324" spans="1:9" x14ac:dyDescent="0.2">
      <c r="A324" s="57">
        <v>151</v>
      </c>
      <c r="B324" s="58">
        <f>PRRAS!C335</f>
        <v>323</v>
      </c>
      <c r="C324" s="58">
        <f>PRRAS!D335</f>
        <v>0</v>
      </c>
      <c r="D324" s="58">
        <f>PRRAS!E335</f>
        <v>0</v>
      </c>
      <c r="E324" s="58">
        <v>0</v>
      </c>
      <c r="F324" s="58">
        <v>0</v>
      </c>
      <c r="G324" s="59">
        <f t="shared" si="10"/>
        <v>0</v>
      </c>
      <c r="H324" s="59">
        <f t="shared" si="11"/>
        <v>0</v>
      </c>
      <c r="I324" s="60">
        <v>0</v>
      </c>
    </row>
    <row r="325" spans="1:9" x14ac:dyDescent="0.2">
      <c r="A325" s="57">
        <v>151</v>
      </c>
      <c r="B325" s="58">
        <f>PRRAS!C336</f>
        <v>324</v>
      </c>
      <c r="C325" s="58">
        <f>PRRAS!D336</f>
        <v>0</v>
      </c>
      <c r="D325" s="58">
        <f>PRRAS!E336</f>
        <v>0</v>
      </c>
      <c r="E325" s="58">
        <v>0</v>
      </c>
      <c r="F325" s="58">
        <v>0</v>
      </c>
      <c r="G325" s="59">
        <f t="shared" si="10"/>
        <v>0</v>
      </c>
      <c r="H325" s="59">
        <f t="shared" si="11"/>
        <v>0</v>
      </c>
      <c r="I325" s="60">
        <v>0</v>
      </c>
    </row>
    <row r="326" spans="1:9" x14ac:dyDescent="0.2">
      <c r="A326" s="57">
        <v>151</v>
      </c>
      <c r="B326" s="58">
        <f>PRRAS!C337</f>
        <v>325</v>
      </c>
      <c r="C326" s="58">
        <f>PRRAS!D337</f>
        <v>0</v>
      </c>
      <c r="D326" s="58">
        <f>PRRAS!E337</f>
        <v>0</v>
      </c>
      <c r="E326" s="58">
        <v>0</v>
      </c>
      <c r="F326" s="58">
        <v>0</v>
      </c>
      <c r="G326" s="59">
        <f t="shared" si="10"/>
        <v>0</v>
      </c>
      <c r="H326" s="59">
        <f t="shared" si="11"/>
        <v>0</v>
      </c>
      <c r="I326" s="60">
        <v>0</v>
      </c>
    </row>
    <row r="327" spans="1:9" x14ac:dyDescent="0.2">
      <c r="A327" s="57">
        <v>151</v>
      </c>
      <c r="B327" s="58">
        <f>PRRAS!C338</f>
        <v>326</v>
      </c>
      <c r="C327" s="58">
        <f>PRRAS!D338</f>
        <v>0</v>
      </c>
      <c r="D327" s="58">
        <f>PRRAS!E338</f>
        <v>0</v>
      </c>
      <c r="E327" s="58">
        <v>0</v>
      </c>
      <c r="F327" s="58">
        <v>0</v>
      </c>
      <c r="G327" s="59">
        <f t="shared" si="10"/>
        <v>0</v>
      </c>
      <c r="H327" s="59">
        <f t="shared" si="11"/>
        <v>0</v>
      </c>
      <c r="I327" s="60">
        <v>0</v>
      </c>
    </row>
    <row r="328" spans="1:9" x14ac:dyDescent="0.2">
      <c r="A328" s="57">
        <v>151</v>
      </c>
      <c r="B328" s="58">
        <f>PRRAS!C339</f>
        <v>327</v>
      </c>
      <c r="C328" s="58">
        <f>PRRAS!D339</f>
        <v>0</v>
      </c>
      <c r="D328" s="58">
        <f>PRRAS!E339</f>
        <v>0</v>
      </c>
      <c r="E328" s="58">
        <v>0</v>
      </c>
      <c r="F328" s="58">
        <v>0</v>
      </c>
      <c r="G328" s="59">
        <f t="shared" si="10"/>
        <v>0</v>
      </c>
      <c r="H328" s="59">
        <f t="shared" si="11"/>
        <v>0</v>
      </c>
      <c r="I328" s="60">
        <v>0</v>
      </c>
    </row>
    <row r="329" spans="1:9" x14ac:dyDescent="0.2">
      <c r="A329" s="57">
        <v>151</v>
      </c>
      <c r="B329" s="58">
        <f>PRRAS!C340</f>
        <v>328</v>
      </c>
      <c r="C329" s="58">
        <f>PRRAS!D340</f>
        <v>0</v>
      </c>
      <c r="D329" s="58">
        <f>PRRAS!E340</f>
        <v>0</v>
      </c>
      <c r="E329" s="58">
        <v>0</v>
      </c>
      <c r="F329" s="58">
        <v>0</v>
      </c>
      <c r="G329" s="59">
        <f t="shared" si="10"/>
        <v>0</v>
      </c>
      <c r="H329" s="59">
        <f t="shared" si="11"/>
        <v>0</v>
      </c>
      <c r="I329" s="60">
        <v>0</v>
      </c>
    </row>
    <row r="330" spans="1:9" x14ac:dyDescent="0.2">
      <c r="A330" s="57">
        <v>151</v>
      </c>
      <c r="B330" s="58">
        <f>PRRAS!C341</f>
        <v>329</v>
      </c>
      <c r="C330" s="58">
        <f>PRRAS!D341</f>
        <v>0</v>
      </c>
      <c r="D330" s="58">
        <f>PRRAS!E341</f>
        <v>0</v>
      </c>
      <c r="E330" s="58">
        <v>0</v>
      </c>
      <c r="F330" s="58">
        <v>0</v>
      </c>
      <c r="G330" s="59">
        <f t="shared" si="10"/>
        <v>0</v>
      </c>
      <c r="H330" s="59">
        <f t="shared" si="11"/>
        <v>0</v>
      </c>
      <c r="I330" s="60">
        <v>0</v>
      </c>
    </row>
    <row r="331" spans="1:9" x14ac:dyDescent="0.2">
      <c r="A331" s="57">
        <v>151</v>
      </c>
      <c r="B331" s="58">
        <f>PRRAS!C342</f>
        <v>330</v>
      </c>
      <c r="C331" s="58">
        <f>PRRAS!D342</f>
        <v>0</v>
      </c>
      <c r="D331" s="58">
        <f>PRRAS!E342</f>
        <v>0</v>
      </c>
      <c r="E331" s="58">
        <v>0</v>
      </c>
      <c r="F331" s="58">
        <v>0</v>
      </c>
      <c r="G331" s="59">
        <f t="shared" si="10"/>
        <v>0</v>
      </c>
      <c r="H331" s="59">
        <f t="shared" si="11"/>
        <v>0</v>
      </c>
      <c r="I331" s="60">
        <v>0</v>
      </c>
    </row>
    <row r="332" spans="1:9" x14ac:dyDescent="0.2">
      <c r="A332" s="57">
        <v>151</v>
      </c>
      <c r="B332" s="58">
        <f>PRRAS!C343</f>
        <v>331</v>
      </c>
      <c r="C332" s="58">
        <f>PRRAS!D343</f>
        <v>0</v>
      </c>
      <c r="D332" s="58">
        <f>PRRAS!E343</f>
        <v>0</v>
      </c>
      <c r="E332" s="58">
        <v>0</v>
      </c>
      <c r="F332" s="58">
        <v>0</v>
      </c>
      <c r="G332" s="59">
        <f t="shared" si="10"/>
        <v>0</v>
      </c>
      <c r="H332" s="59">
        <f t="shared" si="11"/>
        <v>0</v>
      </c>
      <c r="I332" s="60">
        <v>0</v>
      </c>
    </row>
    <row r="333" spans="1:9" x14ac:dyDescent="0.2">
      <c r="A333" s="57">
        <v>151</v>
      </c>
      <c r="B333" s="58">
        <f>PRRAS!C344</f>
        <v>332</v>
      </c>
      <c r="C333" s="58">
        <f>PRRAS!D344</f>
        <v>0</v>
      </c>
      <c r="D333" s="58">
        <f>PRRAS!E344</f>
        <v>0</v>
      </c>
      <c r="E333" s="58">
        <v>0</v>
      </c>
      <c r="F333" s="58">
        <v>0</v>
      </c>
      <c r="G333" s="59">
        <f t="shared" si="10"/>
        <v>0</v>
      </c>
      <c r="H333" s="59">
        <f t="shared" si="11"/>
        <v>0</v>
      </c>
      <c r="I333" s="60">
        <v>0</v>
      </c>
    </row>
    <row r="334" spans="1:9" x14ac:dyDescent="0.2">
      <c r="A334" s="57">
        <v>151</v>
      </c>
      <c r="B334" s="58">
        <f>PRRAS!C345</f>
        <v>333</v>
      </c>
      <c r="C334" s="58">
        <f>PRRAS!D345</f>
        <v>0</v>
      </c>
      <c r="D334" s="58">
        <f>PRRAS!E345</f>
        <v>0</v>
      </c>
      <c r="E334" s="58">
        <v>0</v>
      </c>
      <c r="F334" s="58">
        <v>0</v>
      </c>
      <c r="G334" s="59">
        <f t="shared" si="10"/>
        <v>0</v>
      </c>
      <c r="H334" s="59">
        <f t="shared" si="11"/>
        <v>0</v>
      </c>
      <c r="I334" s="60">
        <v>0</v>
      </c>
    </row>
    <row r="335" spans="1:9" x14ac:dyDescent="0.2">
      <c r="A335" s="57">
        <v>151</v>
      </c>
      <c r="B335" s="58">
        <f>PRRAS!C346</f>
        <v>334</v>
      </c>
      <c r="C335" s="58">
        <f>PRRAS!D346</f>
        <v>0</v>
      </c>
      <c r="D335" s="58">
        <f>PRRAS!E346</f>
        <v>0</v>
      </c>
      <c r="E335" s="58">
        <v>0</v>
      </c>
      <c r="F335" s="58">
        <v>0</v>
      </c>
      <c r="G335" s="59">
        <f t="shared" si="10"/>
        <v>0</v>
      </c>
      <c r="H335" s="59">
        <f t="shared" si="11"/>
        <v>0</v>
      </c>
      <c r="I335" s="60">
        <v>0</v>
      </c>
    </row>
    <row r="336" spans="1:9" x14ac:dyDescent="0.2">
      <c r="A336" s="57">
        <v>151</v>
      </c>
      <c r="B336" s="58">
        <f>PRRAS!C347</f>
        <v>335</v>
      </c>
      <c r="C336" s="58">
        <f>PRRAS!D347</f>
        <v>0</v>
      </c>
      <c r="D336" s="58">
        <f>PRRAS!E347</f>
        <v>0</v>
      </c>
      <c r="E336" s="58">
        <v>0</v>
      </c>
      <c r="F336" s="58">
        <v>0</v>
      </c>
      <c r="G336" s="59">
        <f t="shared" si="10"/>
        <v>0</v>
      </c>
      <c r="H336" s="59">
        <f t="shared" si="11"/>
        <v>0</v>
      </c>
      <c r="I336" s="60">
        <v>0</v>
      </c>
    </row>
    <row r="337" spans="1:9" x14ac:dyDescent="0.2">
      <c r="A337" s="57">
        <v>151</v>
      </c>
      <c r="B337" s="58">
        <f>PRRAS!C348</f>
        <v>336</v>
      </c>
      <c r="C337" s="58">
        <f>PRRAS!D348</f>
        <v>0</v>
      </c>
      <c r="D337" s="58">
        <f>PRRAS!E348</f>
        <v>0</v>
      </c>
      <c r="E337" s="58">
        <v>0</v>
      </c>
      <c r="F337" s="58">
        <v>0</v>
      </c>
      <c r="G337" s="59">
        <f t="shared" si="10"/>
        <v>0</v>
      </c>
      <c r="H337" s="59">
        <f t="shared" si="11"/>
        <v>0</v>
      </c>
      <c r="I337" s="60">
        <v>0</v>
      </c>
    </row>
    <row r="338" spans="1:9" x14ac:dyDescent="0.2">
      <c r="A338" s="57">
        <v>151</v>
      </c>
      <c r="B338" s="58">
        <f>PRRAS!C349</f>
        <v>337</v>
      </c>
      <c r="C338" s="58">
        <f>PRRAS!D349</f>
        <v>0</v>
      </c>
      <c r="D338" s="58">
        <f>PRRAS!E349</f>
        <v>0</v>
      </c>
      <c r="E338" s="58">
        <v>0</v>
      </c>
      <c r="F338" s="58">
        <v>0</v>
      </c>
      <c r="G338" s="59">
        <f t="shared" si="10"/>
        <v>0</v>
      </c>
      <c r="H338" s="59">
        <f t="shared" si="11"/>
        <v>0</v>
      </c>
      <c r="I338" s="60">
        <v>0</v>
      </c>
    </row>
    <row r="339" spans="1:9" x14ac:dyDescent="0.2">
      <c r="A339" s="57">
        <v>151</v>
      </c>
      <c r="B339" s="58">
        <f>PRRAS!C350</f>
        <v>338</v>
      </c>
      <c r="C339" s="58">
        <f>PRRAS!D350</f>
        <v>0</v>
      </c>
      <c r="D339" s="58">
        <f>PRRAS!E350</f>
        <v>0</v>
      </c>
      <c r="E339" s="58">
        <v>0</v>
      </c>
      <c r="F339" s="58">
        <v>0</v>
      </c>
      <c r="G339" s="59">
        <f t="shared" si="10"/>
        <v>0</v>
      </c>
      <c r="H339" s="59">
        <f t="shared" si="11"/>
        <v>0</v>
      </c>
      <c r="I339" s="60">
        <v>0</v>
      </c>
    </row>
    <row r="340" spans="1:9" x14ac:dyDescent="0.2">
      <c r="A340" s="57">
        <v>151</v>
      </c>
      <c r="B340" s="58">
        <f>PRRAS!C351</f>
        <v>339</v>
      </c>
      <c r="C340" s="58">
        <f>PRRAS!D351</f>
        <v>0</v>
      </c>
      <c r="D340" s="58">
        <f>PRRAS!E351</f>
        <v>0</v>
      </c>
      <c r="E340" s="58">
        <v>0</v>
      </c>
      <c r="F340" s="58">
        <v>0</v>
      </c>
      <c r="G340" s="59">
        <f t="shared" si="10"/>
        <v>0</v>
      </c>
      <c r="H340" s="59">
        <f t="shared" si="11"/>
        <v>0</v>
      </c>
      <c r="I340" s="60">
        <v>0</v>
      </c>
    </row>
    <row r="341" spans="1:9" x14ac:dyDescent="0.2">
      <c r="A341" s="57">
        <v>151</v>
      </c>
      <c r="B341" s="58">
        <f>PRRAS!C352</f>
        <v>340</v>
      </c>
      <c r="C341" s="58">
        <f>PRRAS!D352</f>
        <v>0</v>
      </c>
      <c r="D341" s="58">
        <f>PRRAS!E352</f>
        <v>0</v>
      </c>
      <c r="E341" s="58">
        <v>0</v>
      </c>
      <c r="F341" s="58">
        <v>0</v>
      </c>
      <c r="G341" s="59">
        <f t="shared" si="10"/>
        <v>0</v>
      </c>
      <c r="H341" s="59">
        <f t="shared" si="11"/>
        <v>0</v>
      </c>
      <c r="I341" s="60">
        <v>0</v>
      </c>
    </row>
    <row r="342" spans="1:9" x14ac:dyDescent="0.2">
      <c r="A342" s="57">
        <v>151</v>
      </c>
      <c r="B342" s="58">
        <f>PRRAS!C353</f>
        <v>341</v>
      </c>
      <c r="C342" s="58">
        <f>PRRAS!D353</f>
        <v>53368</v>
      </c>
      <c r="D342" s="58">
        <f>PRRAS!E353</f>
        <v>1450</v>
      </c>
      <c r="E342" s="58">
        <v>0</v>
      </c>
      <c r="F342" s="58">
        <v>0</v>
      </c>
      <c r="G342" s="59">
        <f t="shared" si="10"/>
        <v>19187.388000000003</v>
      </c>
      <c r="H342" s="59">
        <f t="shared" si="11"/>
        <v>0</v>
      </c>
      <c r="I342" s="60">
        <v>0</v>
      </c>
    </row>
    <row r="343" spans="1:9" x14ac:dyDescent="0.2">
      <c r="A343" s="57">
        <v>151</v>
      </c>
      <c r="B343" s="58">
        <f>PRRAS!C354</f>
        <v>342</v>
      </c>
      <c r="C343" s="58">
        <f>PRRAS!D354</f>
        <v>3531</v>
      </c>
      <c r="D343" s="58">
        <f>PRRAS!E354</f>
        <v>0</v>
      </c>
      <c r="E343" s="58">
        <v>0</v>
      </c>
      <c r="F343" s="58">
        <v>0</v>
      </c>
      <c r="G343" s="59">
        <f t="shared" si="10"/>
        <v>1207.6020000000001</v>
      </c>
      <c r="H343" s="59">
        <f t="shared" si="11"/>
        <v>0</v>
      </c>
      <c r="I343" s="60">
        <v>0</v>
      </c>
    </row>
    <row r="344" spans="1:9" x14ac:dyDescent="0.2">
      <c r="A344" s="57">
        <v>151</v>
      </c>
      <c r="B344" s="58">
        <f>PRRAS!C355</f>
        <v>343</v>
      </c>
      <c r="C344" s="58">
        <f>PRRAS!D355</f>
        <v>0</v>
      </c>
      <c r="D344" s="58">
        <f>PRRAS!E355</f>
        <v>0</v>
      </c>
      <c r="E344" s="58">
        <v>0</v>
      </c>
      <c r="F344" s="58">
        <v>0</v>
      </c>
      <c r="G344" s="59">
        <f t="shared" si="10"/>
        <v>0</v>
      </c>
      <c r="H344" s="59">
        <f t="shared" si="11"/>
        <v>0</v>
      </c>
      <c r="I344" s="60">
        <v>0</v>
      </c>
    </row>
    <row r="345" spans="1:9" x14ac:dyDescent="0.2">
      <c r="A345" s="57">
        <v>151</v>
      </c>
      <c r="B345" s="58">
        <f>PRRAS!C356</f>
        <v>344</v>
      </c>
      <c r="C345" s="58">
        <f>PRRAS!D356</f>
        <v>0</v>
      </c>
      <c r="D345" s="58">
        <f>PRRAS!E356</f>
        <v>0</v>
      </c>
      <c r="E345" s="58">
        <v>0</v>
      </c>
      <c r="F345" s="58">
        <v>0</v>
      </c>
      <c r="G345" s="59">
        <f t="shared" si="10"/>
        <v>0</v>
      </c>
      <c r="H345" s="59">
        <f t="shared" si="11"/>
        <v>0</v>
      </c>
      <c r="I345" s="60">
        <v>0</v>
      </c>
    </row>
    <row r="346" spans="1:9" x14ac:dyDescent="0.2">
      <c r="A346" s="57">
        <v>151</v>
      </c>
      <c r="B346" s="58">
        <f>PRRAS!C357</f>
        <v>345</v>
      </c>
      <c r="C346" s="58">
        <f>PRRAS!D357</f>
        <v>0</v>
      </c>
      <c r="D346" s="58">
        <f>PRRAS!E357</f>
        <v>0</v>
      </c>
      <c r="E346" s="58">
        <v>0</v>
      </c>
      <c r="F346" s="58">
        <v>0</v>
      </c>
      <c r="G346" s="59">
        <f t="shared" si="10"/>
        <v>0</v>
      </c>
      <c r="H346" s="59">
        <f t="shared" si="11"/>
        <v>0</v>
      </c>
      <c r="I346" s="60">
        <v>0</v>
      </c>
    </row>
    <row r="347" spans="1:9" x14ac:dyDescent="0.2">
      <c r="A347" s="57">
        <v>151</v>
      </c>
      <c r="B347" s="58">
        <f>PRRAS!C358</f>
        <v>346</v>
      </c>
      <c r="C347" s="58">
        <f>PRRAS!D358</f>
        <v>0</v>
      </c>
      <c r="D347" s="58">
        <f>PRRAS!E358</f>
        <v>0</v>
      </c>
      <c r="E347" s="58">
        <v>0</v>
      </c>
      <c r="F347" s="58">
        <v>0</v>
      </c>
      <c r="G347" s="59">
        <f t="shared" si="10"/>
        <v>0</v>
      </c>
      <c r="H347" s="59">
        <f t="shared" si="11"/>
        <v>0</v>
      </c>
      <c r="I347" s="60">
        <v>0</v>
      </c>
    </row>
    <row r="348" spans="1:9" x14ac:dyDescent="0.2">
      <c r="A348" s="57">
        <v>151</v>
      </c>
      <c r="B348" s="58">
        <f>PRRAS!C359</f>
        <v>347</v>
      </c>
      <c r="C348" s="58">
        <f>PRRAS!D359</f>
        <v>3531</v>
      </c>
      <c r="D348" s="58">
        <f>PRRAS!E359</f>
        <v>0</v>
      </c>
      <c r="E348" s="58">
        <v>0</v>
      </c>
      <c r="F348" s="58">
        <v>0</v>
      </c>
      <c r="G348" s="59">
        <f t="shared" si="10"/>
        <v>1225.2569999999998</v>
      </c>
      <c r="H348" s="59">
        <f t="shared" si="11"/>
        <v>0</v>
      </c>
      <c r="I348" s="60">
        <v>0</v>
      </c>
    </row>
    <row r="349" spans="1:9" x14ac:dyDescent="0.2">
      <c r="A349" s="57">
        <v>151</v>
      </c>
      <c r="B349" s="58">
        <f>PRRAS!C360</f>
        <v>348</v>
      </c>
      <c r="C349" s="58">
        <f>PRRAS!D360</f>
        <v>0</v>
      </c>
      <c r="D349" s="58">
        <f>PRRAS!E360</f>
        <v>0</v>
      </c>
      <c r="E349" s="58">
        <v>0</v>
      </c>
      <c r="F349" s="58">
        <v>0</v>
      </c>
      <c r="G349" s="59">
        <f t="shared" si="10"/>
        <v>0</v>
      </c>
      <c r="H349" s="59">
        <f t="shared" si="11"/>
        <v>0</v>
      </c>
      <c r="I349" s="60">
        <v>0</v>
      </c>
    </row>
    <row r="350" spans="1:9" x14ac:dyDescent="0.2">
      <c r="A350" s="57">
        <v>151</v>
      </c>
      <c r="B350" s="58">
        <f>PRRAS!C361</f>
        <v>349</v>
      </c>
      <c r="C350" s="58">
        <f>PRRAS!D361</f>
        <v>0</v>
      </c>
      <c r="D350" s="58">
        <f>PRRAS!E361</f>
        <v>0</v>
      </c>
      <c r="E350" s="58">
        <v>0</v>
      </c>
      <c r="F350" s="58">
        <v>0</v>
      </c>
      <c r="G350" s="59">
        <f t="shared" si="10"/>
        <v>0</v>
      </c>
      <c r="H350" s="59">
        <f t="shared" si="11"/>
        <v>0</v>
      </c>
      <c r="I350" s="60">
        <v>0</v>
      </c>
    </row>
    <row r="351" spans="1:9" x14ac:dyDescent="0.2">
      <c r="A351" s="57">
        <v>151</v>
      </c>
      <c r="B351" s="58">
        <f>PRRAS!C362</f>
        <v>350</v>
      </c>
      <c r="C351" s="58">
        <f>PRRAS!D362</f>
        <v>3531</v>
      </c>
      <c r="D351" s="58">
        <f>PRRAS!E362</f>
        <v>0</v>
      </c>
      <c r="E351" s="58">
        <v>0</v>
      </c>
      <c r="F351" s="58">
        <v>0</v>
      </c>
      <c r="G351" s="59">
        <f t="shared" si="10"/>
        <v>1235.8499999999999</v>
      </c>
      <c r="H351" s="59">
        <f t="shared" si="11"/>
        <v>0</v>
      </c>
      <c r="I351" s="60">
        <v>0</v>
      </c>
    </row>
    <row r="352" spans="1:9" x14ac:dyDescent="0.2">
      <c r="A352" s="57">
        <v>151</v>
      </c>
      <c r="B352" s="58">
        <f>PRRAS!C363</f>
        <v>351</v>
      </c>
      <c r="C352" s="58">
        <f>PRRAS!D363</f>
        <v>0</v>
      </c>
      <c r="D352" s="58">
        <f>PRRAS!E363</f>
        <v>0</v>
      </c>
      <c r="E352" s="58">
        <v>0</v>
      </c>
      <c r="F352" s="58">
        <v>0</v>
      </c>
      <c r="G352" s="59">
        <f t="shared" si="10"/>
        <v>0</v>
      </c>
      <c r="H352" s="59">
        <f t="shared" si="11"/>
        <v>0</v>
      </c>
      <c r="I352" s="60">
        <v>0</v>
      </c>
    </row>
    <row r="353" spans="1:9" x14ac:dyDescent="0.2">
      <c r="A353" s="57">
        <v>151</v>
      </c>
      <c r="B353" s="58">
        <f>PRRAS!C364</f>
        <v>352</v>
      </c>
      <c r="C353" s="58">
        <f>PRRAS!D364</f>
        <v>0</v>
      </c>
      <c r="D353" s="58">
        <f>PRRAS!E364</f>
        <v>0</v>
      </c>
      <c r="E353" s="58">
        <v>0</v>
      </c>
      <c r="F353" s="58">
        <v>0</v>
      </c>
      <c r="G353" s="59">
        <f t="shared" si="10"/>
        <v>0</v>
      </c>
      <c r="H353" s="59">
        <f t="shared" si="11"/>
        <v>0</v>
      </c>
      <c r="I353" s="60">
        <v>0</v>
      </c>
    </row>
    <row r="354" spans="1:9" x14ac:dyDescent="0.2">
      <c r="A354" s="57">
        <v>151</v>
      </c>
      <c r="B354" s="58">
        <f>PRRAS!C365</f>
        <v>353</v>
      </c>
      <c r="C354" s="58">
        <f>PRRAS!D365</f>
        <v>0</v>
      </c>
      <c r="D354" s="58">
        <f>PRRAS!E365</f>
        <v>0</v>
      </c>
      <c r="E354" s="58">
        <v>0</v>
      </c>
      <c r="F354" s="58">
        <v>0</v>
      </c>
      <c r="G354" s="59">
        <f t="shared" si="10"/>
        <v>0</v>
      </c>
      <c r="H354" s="59">
        <f t="shared" si="11"/>
        <v>0</v>
      </c>
      <c r="I354" s="60">
        <v>0</v>
      </c>
    </row>
    <row r="355" spans="1:9" x14ac:dyDescent="0.2">
      <c r="A355" s="57">
        <v>151</v>
      </c>
      <c r="B355" s="58">
        <f>PRRAS!C366</f>
        <v>354</v>
      </c>
      <c r="C355" s="58">
        <f>PRRAS!D366</f>
        <v>49837</v>
      </c>
      <c r="D355" s="58">
        <f>PRRAS!E366</f>
        <v>1450</v>
      </c>
      <c r="E355" s="58">
        <v>0</v>
      </c>
      <c r="F355" s="58">
        <v>0</v>
      </c>
      <c r="G355" s="59">
        <f t="shared" si="10"/>
        <v>18668.897999999997</v>
      </c>
      <c r="H355" s="59">
        <f t="shared" si="11"/>
        <v>0</v>
      </c>
      <c r="I355" s="60">
        <v>0</v>
      </c>
    </row>
    <row r="356" spans="1:9" x14ac:dyDescent="0.2">
      <c r="A356" s="57">
        <v>151</v>
      </c>
      <c r="B356" s="58">
        <f>PRRAS!C367</f>
        <v>355</v>
      </c>
      <c r="C356" s="58">
        <f>PRRAS!D367</f>
        <v>0</v>
      </c>
      <c r="D356" s="58">
        <f>PRRAS!E367</f>
        <v>0</v>
      </c>
      <c r="E356" s="58">
        <v>0</v>
      </c>
      <c r="F356" s="58">
        <v>0</v>
      </c>
      <c r="G356" s="59">
        <f t="shared" si="10"/>
        <v>0</v>
      </c>
      <c r="H356" s="59">
        <f t="shared" si="11"/>
        <v>0</v>
      </c>
      <c r="I356" s="60">
        <v>0</v>
      </c>
    </row>
    <row r="357" spans="1:9" x14ac:dyDescent="0.2">
      <c r="A357" s="57">
        <v>151</v>
      </c>
      <c r="B357" s="58">
        <f>PRRAS!C368</f>
        <v>356</v>
      </c>
      <c r="C357" s="58">
        <f>PRRAS!D368</f>
        <v>0</v>
      </c>
      <c r="D357" s="58">
        <f>PRRAS!E368</f>
        <v>0</v>
      </c>
      <c r="E357" s="58">
        <v>0</v>
      </c>
      <c r="F357" s="58">
        <v>0</v>
      </c>
      <c r="G357" s="59">
        <f t="shared" si="10"/>
        <v>0</v>
      </c>
      <c r="H357" s="59">
        <f t="shared" si="11"/>
        <v>0</v>
      </c>
      <c r="I357" s="60">
        <v>0</v>
      </c>
    </row>
    <row r="358" spans="1:9" x14ac:dyDescent="0.2">
      <c r="A358" s="57">
        <v>151</v>
      </c>
      <c r="B358" s="58">
        <f>PRRAS!C369</f>
        <v>357</v>
      </c>
      <c r="C358" s="58">
        <f>PRRAS!D369</f>
        <v>0</v>
      </c>
      <c r="D358" s="58">
        <f>PRRAS!E369</f>
        <v>0</v>
      </c>
      <c r="E358" s="58">
        <v>0</v>
      </c>
      <c r="F358" s="58">
        <v>0</v>
      </c>
      <c r="G358" s="59">
        <f t="shared" si="10"/>
        <v>0</v>
      </c>
      <c r="H358" s="59">
        <f t="shared" si="11"/>
        <v>0</v>
      </c>
      <c r="I358" s="60">
        <v>0</v>
      </c>
    </row>
    <row r="359" spans="1:9" x14ac:dyDescent="0.2">
      <c r="A359" s="57">
        <v>151</v>
      </c>
      <c r="B359" s="58">
        <f>PRRAS!C370</f>
        <v>358</v>
      </c>
      <c r="C359" s="58">
        <f>PRRAS!D370</f>
        <v>0</v>
      </c>
      <c r="D359" s="58">
        <f>PRRAS!E370</f>
        <v>0</v>
      </c>
      <c r="E359" s="58">
        <v>0</v>
      </c>
      <c r="F359" s="58">
        <v>0</v>
      </c>
      <c r="G359" s="59">
        <f t="shared" si="10"/>
        <v>0</v>
      </c>
      <c r="H359" s="59">
        <f t="shared" si="11"/>
        <v>0</v>
      </c>
      <c r="I359" s="60">
        <v>0</v>
      </c>
    </row>
    <row r="360" spans="1:9" x14ac:dyDescent="0.2">
      <c r="A360" s="57">
        <v>151</v>
      </c>
      <c r="B360" s="58">
        <f>PRRAS!C371</f>
        <v>359</v>
      </c>
      <c r="C360" s="58">
        <f>PRRAS!D371</f>
        <v>0</v>
      </c>
      <c r="D360" s="58">
        <f>PRRAS!E371</f>
        <v>0</v>
      </c>
      <c r="E360" s="58">
        <v>0</v>
      </c>
      <c r="F360" s="58">
        <v>0</v>
      </c>
      <c r="G360" s="59">
        <f t="shared" si="10"/>
        <v>0</v>
      </c>
      <c r="H360" s="59">
        <f t="shared" si="11"/>
        <v>0</v>
      </c>
      <c r="I360" s="60">
        <v>0</v>
      </c>
    </row>
    <row r="361" spans="1:9" x14ac:dyDescent="0.2">
      <c r="A361" s="57">
        <v>151</v>
      </c>
      <c r="B361" s="58">
        <f>PRRAS!C372</f>
        <v>360</v>
      </c>
      <c r="C361" s="58">
        <f>PRRAS!D372</f>
        <v>45997</v>
      </c>
      <c r="D361" s="58">
        <f>PRRAS!E372</f>
        <v>800</v>
      </c>
      <c r="E361" s="58">
        <v>0</v>
      </c>
      <c r="F361" s="58">
        <v>0</v>
      </c>
      <c r="G361" s="59">
        <f t="shared" si="10"/>
        <v>17134.919999999998</v>
      </c>
      <c r="H361" s="59">
        <f t="shared" si="11"/>
        <v>0</v>
      </c>
      <c r="I361" s="60">
        <v>0</v>
      </c>
    </row>
    <row r="362" spans="1:9" x14ac:dyDescent="0.2">
      <c r="A362" s="57">
        <v>151</v>
      </c>
      <c r="B362" s="58">
        <f>PRRAS!C373</f>
        <v>361</v>
      </c>
      <c r="C362" s="58">
        <f>PRRAS!D373</f>
        <v>14997</v>
      </c>
      <c r="D362" s="58">
        <f>PRRAS!E373</f>
        <v>0</v>
      </c>
      <c r="E362" s="58">
        <v>0</v>
      </c>
      <c r="F362" s="58">
        <v>0</v>
      </c>
      <c r="G362" s="59">
        <f t="shared" si="10"/>
        <v>5413.9169999999995</v>
      </c>
      <c r="H362" s="59">
        <f t="shared" si="11"/>
        <v>0</v>
      </c>
      <c r="I362" s="60">
        <v>0</v>
      </c>
    </row>
    <row r="363" spans="1:9" x14ac:dyDescent="0.2">
      <c r="A363" s="57">
        <v>151</v>
      </c>
      <c r="B363" s="58">
        <f>PRRAS!C374</f>
        <v>362</v>
      </c>
      <c r="C363" s="58">
        <f>PRRAS!D374</f>
        <v>0</v>
      </c>
      <c r="D363" s="58">
        <f>PRRAS!E374</f>
        <v>0</v>
      </c>
      <c r="E363" s="58">
        <v>0</v>
      </c>
      <c r="F363" s="58">
        <v>0</v>
      </c>
      <c r="G363" s="59">
        <f t="shared" si="10"/>
        <v>0</v>
      </c>
      <c r="H363" s="59">
        <f t="shared" si="11"/>
        <v>0</v>
      </c>
      <c r="I363" s="60">
        <v>0</v>
      </c>
    </row>
    <row r="364" spans="1:9" x14ac:dyDescent="0.2">
      <c r="A364" s="57">
        <v>151</v>
      </c>
      <c r="B364" s="58">
        <f>PRRAS!C375</f>
        <v>363</v>
      </c>
      <c r="C364" s="58">
        <f>PRRAS!D375</f>
        <v>0</v>
      </c>
      <c r="D364" s="58">
        <f>PRRAS!E375</f>
        <v>0</v>
      </c>
      <c r="E364" s="58">
        <v>0</v>
      </c>
      <c r="F364" s="58">
        <v>0</v>
      </c>
      <c r="G364" s="59">
        <f t="shared" si="10"/>
        <v>0</v>
      </c>
      <c r="H364" s="59">
        <f t="shared" si="11"/>
        <v>0</v>
      </c>
      <c r="I364" s="60">
        <v>0</v>
      </c>
    </row>
    <row r="365" spans="1:9" x14ac:dyDescent="0.2">
      <c r="A365" s="57">
        <v>151</v>
      </c>
      <c r="B365" s="58">
        <f>PRRAS!C376</f>
        <v>364</v>
      </c>
      <c r="C365" s="58">
        <f>PRRAS!D376</f>
        <v>0</v>
      </c>
      <c r="D365" s="58">
        <f>PRRAS!E376</f>
        <v>0</v>
      </c>
      <c r="E365" s="58">
        <v>0</v>
      </c>
      <c r="F365" s="58">
        <v>0</v>
      </c>
      <c r="G365" s="59">
        <f t="shared" si="10"/>
        <v>0</v>
      </c>
      <c r="H365" s="59">
        <f t="shared" si="11"/>
        <v>0</v>
      </c>
      <c r="I365" s="60">
        <v>0</v>
      </c>
    </row>
    <row r="366" spans="1:9" x14ac:dyDescent="0.2">
      <c r="A366" s="57">
        <v>151</v>
      </c>
      <c r="B366" s="58">
        <f>PRRAS!C377</f>
        <v>365</v>
      </c>
      <c r="C366" s="58">
        <f>PRRAS!D377</f>
        <v>0</v>
      </c>
      <c r="D366" s="58">
        <f>PRRAS!E377</f>
        <v>0</v>
      </c>
      <c r="E366" s="58">
        <v>0</v>
      </c>
      <c r="F366" s="58">
        <v>0</v>
      </c>
      <c r="G366" s="59">
        <f t="shared" si="10"/>
        <v>0</v>
      </c>
      <c r="H366" s="59">
        <f t="shared" si="11"/>
        <v>0</v>
      </c>
      <c r="I366" s="60">
        <v>0</v>
      </c>
    </row>
    <row r="367" spans="1:9" x14ac:dyDescent="0.2">
      <c r="A367" s="57">
        <v>151</v>
      </c>
      <c r="B367" s="58">
        <f>PRRAS!C378</f>
        <v>366</v>
      </c>
      <c r="C367" s="58">
        <f>PRRAS!D378</f>
        <v>0</v>
      </c>
      <c r="D367" s="58">
        <f>PRRAS!E378</f>
        <v>0</v>
      </c>
      <c r="E367" s="58">
        <v>0</v>
      </c>
      <c r="F367" s="58">
        <v>0</v>
      </c>
      <c r="G367" s="59">
        <f t="shared" si="10"/>
        <v>0</v>
      </c>
      <c r="H367" s="59">
        <f t="shared" si="11"/>
        <v>0</v>
      </c>
      <c r="I367" s="60">
        <v>0</v>
      </c>
    </row>
    <row r="368" spans="1:9" x14ac:dyDescent="0.2">
      <c r="A368" s="57">
        <v>151</v>
      </c>
      <c r="B368" s="58">
        <f>PRRAS!C379</f>
        <v>367</v>
      </c>
      <c r="C368" s="58">
        <f>PRRAS!D379</f>
        <v>31000</v>
      </c>
      <c r="D368" s="58">
        <f>PRRAS!E379</f>
        <v>800</v>
      </c>
      <c r="E368" s="58">
        <v>0</v>
      </c>
      <c r="F368" s="58">
        <v>0</v>
      </c>
      <c r="G368" s="59">
        <f t="shared" si="10"/>
        <v>11964.199999999999</v>
      </c>
      <c r="H368" s="59">
        <f t="shared" si="11"/>
        <v>0</v>
      </c>
      <c r="I368" s="60">
        <v>0</v>
      </c>
    </row>
    <row r="369" spans="1:9" x14ac:dyDescent="0.2">
      <c r="A369" s="57">
        <v>151</v>
      </c>
      <c r="B369" s="58">
        <f>PRRAS!C380</f>
        <v>368</v>
      </c>
      <c r="C369" s="58">
        <f>PRRAS!D380</f>
        <v>0</v>
      </c>
      <c r="D369" s="58">
        <f>PRRAS!E380</f>
        <v>0</v>
      </c>
      <c r="E369" s="58">
        <v>0</v>
      </c>
      <c r="F369" s="58">
        <v>0</v>
      </c>
      <c r="G369" s="59">
        <f t="shared" si="10"/>
        <v>0</v>
      </c>
      <c r="H369" s="59">
        <f t="shared" si="11"/>
        <v>0</v>
      </c>
      <c r="I369" s="60">
        <v>0</v>
      </c>
    </row>
    <row r="370" spans="1:9" x14ac:dyDescent="0.2">
      <c r="A370" s="57">
        <v>151</v>
      </c>
      <c r="B370" s="58">
        <f>PRRAS!C381</f>
        <v>369</v>
      </c>
      <c r="C370" s="58">
        <f>PRRAS!D381</f>
        <v>0</v>
      </c>
      <c r="D370" s="58">
        <f>PRRAS!E381</f>
        <v>0</v>
      </c>
      <c r="E370" s="58">
        <v>0</v>
      </c>
      <c r="F370" s="58">
        <v>0</v>
      </c>
      <c r="G370" s="59">
        <f t="shared" si="10"/>
        <v>0</v>
      </c>
      <c r="H370" s="59">
        <f t="shared" si="11"/>
        <v>0</v>
      </c>
      <c r="I370" s="60">
        <v>0</v>
      </c>
    </row>
    <row r="371" spans="1:9" x14ac:dyDescent="0.2">
      <c r="A371" s="57">
        <v>151</v>
      </c>
      <c r="B371" s="58">
        <f>PRRAS!C382</f>
        <v>370</v>
      </c>
      <c r="C371" s="58">
        <f>PRRAS!D382</f>
        <v>0</v>
      </c>
      <c r="D371" s="58">
        <f>PRRAS!E382</f>
        <v>0</v>
      </c>
      <c r="E371" s="58">
        <v>0</v>
      </c>
      <c r="F371" s="58">
        <v>0</v>
      </c>
      <c r="G371" s="59">
        <f t="shared" si="10"/>
        <v>0</v>
      </c>
      <c r="H371" s="59">
        <f t="shared" si="11"/>
        <v>0</v>
      </c>
      <c r="I371" s="60">
        <v>0</v>
      </c>
    </row>
    <row r="372" spans="1:9" x14ac:dyDescent="0.2">
      <c r="A372" s="57">
        <v>151</v>
      </c>
      <c r="B372" s="58">
        <f>PRRAS!C383</f>
        <v>371</v>
      </c>
      <c r="C372" s="58">
        <f>PRRAS!D383</f>
        <v>0</v>
      </c>
      <c r="D372" s="58">
        <f>PRRAS!E383</f>
        <v>0</v>
      </c>
      <c r="E372" s="58">
        <v>0</v>
      </c>
      <c r="F372" s="58">
        <v>0</v>
      </c>
      <c r="G372" s="59">
        <f t="shared" si="10"/>
        <v>0</v>
      </c>
      <c r="H372" s="59">
        <f t="shared" si="11"/>
        <v>0</v>
      </c>
      <c r="I372" s="60">
        <v>0</v>
      </c>
    </row>
    <row r="373" spans="1:9" x14ac:dyDescent="0.2">
      <c r="A373" s="57">
        <v>151</v>
      </c>
      <c r="B373" s="58">
        <f>PRRAS!C384</f>
        <v>372</v>
      </c>
      <c r="C373" s="58">
        <f>PRRAS!D384</f>
        <v>0</v>
      </c>
      <c r="D373" s="58">
        <f>PRRAS!E384</f>
        <v>0</v>
      </c>
      <c r="E373" s="58">
        <v>0</v>
      </c>
      <c r="F373" s="58">
        <v>0</v>
      </c>
      <c r="G373" s="59">
        <f t="shared" si="10"/>
        <v>0</v>
      </c>
      <c r="H373" s="59">
        <f t="shared" si="11"/>
        <v>0</v>
      </c>
      <c r="I373" s="60">
        <v>0</v>
      </c>
    </row>
    <row r="374" spans="1:9" x14ac:dyDescent="0.2">
      <c r="A374" s="57">
        <v>151</v>
      </c>
      <c r="B374" s="58">
        <f>PRRAS!C385</f>
        <v>373</v>
      </c>
      <c r="C374" s="58">
        <f>PRRAS!D385</f>
        <v>0</v>
      </c>
      <c r="D374" s="58">
        <f>PRRAS!E385</f>
        <v>0</v>
      </c>
      <c r="E374" s="58">
        <v>0</v>
      </c>
      <c r="F374" s="58">
        <v>0</v>
      </c>
      <c r="G374" s="59">
        <f t="shared" si="10"/>
        <v>0</v>
      </c>
      <c r="H374" s="59">
        <f t="shared" si="11"/>
        <v>0</v>
      </c>
      <c r="I374" s="60">
        <v>0</v>
      </c>
    </row>
    <row r="375" spans="1:9" x14ac:dyDescent="0.2">
      <c r="A375" s="57">
        <v>151</v>
      </c>
      <c r="B375" s="58">
        <f>PRRAS!C386</f>
        <v>374</v>
      </c>
      <c r="C375" s="58">
        <f>PRRAS!D386</f>
        <v>3840</v>
      </c>
      <c r="D375" s="58">
        <f>PRRAS!E386</f>
        <v>650</v>
      </c>
      <c r="E375" s="58">
        <v>0</v>
      </c>
      <c r="F375" s="58">
        <v>0</v>
      </c>
      <c r="G375" s="59">
        <f t="shared" si="10"/>
        <v>1922.36</v>
      </c>
      <c r="H375" s="59">
        <f t="shared" si="11"/>
        <v>0</v>
      </c>
      <c r="I375" s="60">
        <v>0</v>
      </c>
    </row>
    <row r="376" spans="1:9" x14ac:dyDescent="0.2">
      <c r="A376" s="57">
        <v>151</v>
      </c>
      <c r="B376" s="58">
        <f>PRRAS!C387</f>
        <v>375</v>
      </c>
      <c r="C376" s="58">
        <f>PRRAS!D387</f>
        <v>0</v>
      </c>
      <c r="D376" s="58">
        <f>PRRAS!E387</f>
        <v>0</v>
      </c>
      <c r="E376" s="58">
        <v>0</v>
      </c>
      <c r="F376" s="58">
        <v>0</v>
      </c>
      <c r="G376" s="59">
        <f t="shared" si="10"/>
        <v>0</v>
      </c>
      <c r="H376" s="59">
        <f t="shared" si="11"/>
        <v>0</v>
      </c>
      <c r="I376" s="60">
        <v>0</v>
      </c>
    </row>
    <row r="377" spans="1:9" x14ac:dyDescent="0.2">
      <c r="A377" s="57">
        <v>151</v>
      </c>
      <c r="B377" s="58">
        <f>PRRAS!C388</f>
        <v>376</v>
      </c>
      <c r="C377" s="58">
        <f>PRRAS!D388</f>
        <v>0</v>
      </c>
      <c r="D377" s="58">
        <f>PRRAS!E388</f>
        <v>0</v>
      </c>
      <c r="E377" s="58">
        <v>0</v>
      </c>
      <c r="F377" s="58">
        <v>0</v>
      </c>
      <c r="G377" s="59">
        <f t="shared" si="10"/>
        <v>0</v>
      </c>
      <c r="H377" s="59">
        <f t="shared" si="11"/>
        <v>0</v>
      </c>
      <c r="I377" s="60">
        <v>0</v>
      </c>
    </row>
    <row r="378" spans="1:9" x14ac:dyDescent="0.2">
      <c r="A378" s="57">
        <v>151</v>
      </c>
      <c r="B378" s="58">
        <f>PRRAS!C389</f>
        <v>377</v>
      </c>
      <c r="C378" s="58">
        <f>PRRAS!D389</f>
        <v>3840</v>
      </c>
      <c r="D378" s="58">
        <f>PRRAS!E389</f>
        <v>650</v>
      </c>
      <c r="E378" s="58">
        <v>0</v>
      </c>
      <c r="F378" s="58">
        <v>0</v>
      </c>
      <c r="G378" s="59">
        <f t="shared" si="10"/>
        <v>1937.78</v>
      </c>
      <c r="H378" s="59">
        <f t="shared" si="11"/>
        <v>0</v>
      </c>
      <c r="I378" s="60">
        <v>0</v>
      </c>
    </row>
    <row r="379" spans="1:9" x14ac:dyDescent="0.2">
      <c r="A379" s="57">
        <v>151</v>
      </c>
      <c r="B379" s="58">
        <f>PRRAS!C390</f>
        <v>378</v>
      </c>
      <c r="C379" s="58">
        <f>PRRAS!D390</f>
        <v>0</v>
      </c>
      <c r="D379" s="58">
        <f>PRRAS!E390</f>
        <v>0</v>
      </c>
      <c r="E379" s="58">
        <v>0</v>
      </c>
      <c r="F379" s="58">
        <v>0</v>
      </c>
      <c r="G379" s="59">
        <f t="shared" si="10"/>
        <v>0</v>
      </c>
      <c r="H379" s="59">
        <f t="shared" si="11"/>
        <v>0</v>
      </c>
      <c r="I379" s="60">
        <v>0</v>
      </c>
    </row>
    <row r="380" spans="1:9" x14ac:dyDescent="0.2">
      <c r="A380" s="57">
        <v>151</v>
      </c>
      <c r="B380" s="58">
        <f>PRRAS!C391</f>
        <v>379</v>
      </c>
      <c r="C380" s="58">
        <f>PRRAS!D391</f>
        <v>0</v>
      </c>
      <c r="D380" s="58">
        <f>PRRAS!E391</f>
        <v>0</v>
      </c>
      <c r="E380" s="58">
        <v>0</v>
      </c>
      <c r="F380" s="58">
        <v>0</v>
      </c>
      <c r="G380" s="59">
        <f t="shared" si="10"/>
        <v>0</v>
      </c>
      <c r="H380" s="59">
        <f t="shared" si="11"/>
        <v>0</v>
      </c>
      <c r="I380" s="60">
        <v>0</v>
      </c>
    </row>
    <row r="381" spans="1:9" x14ac:dyDescent="0.2">
      <c r="A381" s="57">
        <v>151</v>
      </c>
      <c r="B381" s="58">
        <f>PRRAS!C392</f>
        <v>380</v>
      </c>
      <c r="C381" s="58">
        <f>PRRAS!D392</f>
        <v>0</v>
      </c>
      <c r="D381" s="58">
        <f>PRRAS!E392</f>
        <v>0</v>
      </c>
      <c r="E381" s="58">
        <v>0</v>
      </c>
      <c r="F381" s="58">
        <v>0</v>
      </c>
      <c r="G381" s="59">
        <f t="shared" si="10"/>
        <v>0</v>
      </c>
      <c r="H381" s="59">
        <f t="shared" si="11"/>
        <v>0</v>
      </c>
      <c r="I381" s="60">
        <v>0</v>
      </c>
    </row>
    <row r="382" spans="1:9" x14ac:dyDescent="0.2">
      <c r="A382" s="57">
        <v>151</v>
      </c>
      <c r="B382" s="58">
        <f>PRRAS!C393</f>
        <v>381</v>
      </c>
      <c r="C382" s="58">
        <f>PRRAS!D393</f>
        <v>0</v>
      </c>
      <c r="D382" s="58">
        <f>PRRAS!E393</f>
        <v>0</v>
      </c>
      <c r="E382" s="58">
        <v>0</v>
      </c>
      <c r="F382" s="58">
        <v>0</v>
      </c>
      <c r="G382" s="59">
        <f t="shared" si="10"/>
        <v>0</v>
      </c>
      <c r="H382" s="59">
        <f t="shared" si="11"/>
        <v>0</v>
      </c>
      <c r="I382" s="60">
        <v>0</v>
      </c>
    </row>
    <row r="383" spans="1:9" x14ac:dyDescent="0.2">
      <c r="A383" s="57">
        <v>151</v>
      </c>
      <c r="B383" s="58">
        <f>PRRAS!C394</f>
        <v>382</v>
      </c>
      <c r="C383" s="58">
        <f>PRRAS!D394</f>
        <v>0</v>
      </c>
      <c r="D383" s="58">
        <f>PRRAS!E394</f>
        <v>0</v>
      </c>
      <c r="E383" s="58">
        <v>0</v>
      </c>
      <c r="F383" s="58">
        <v>0</v>
      </c>
      <c r="G383" s="59">
        <f t="shared" si="10"/>
        <v>0</v>
      </c>
      <c r="H383" s="59">
        <f t="shared" si="11"/>
        <v>0</v>
      </c>
      <c r="I383" s="60">
        <v>0</v>
      </c>
    </row>
    <row r="384" spans="1:9" x14ac:dyDescent="0.2">
      <c r="A384" s="57">
        <v>151</v>
      </c>
      <c r="B384" s="58">
        <f>PRRAS!C395</f>
        <v>383</v>
      </c>
      <c r="C384" s="58">
        <f>PRRAS!D395</f>
        <v>0</v>
      </c>
      <c r="D384" s="58">
        <f>PRRAS!E395</f>
        <v>0</v>
      </c>
      <c r="E384" s="58">
        <v>0</v>
      </c>
      <c r="F384" s="58">
        <v>0</v>
      </c>
      <c r="G384" s="59">
        <f t="shared" si="10"/>
        <v>0</v>
      </c>
      <c r="H384" s="59">
        <f t="shared" si="11"/>
        <v>0</v>
      </c>
      <c r="I384" s="60">
        <v>0</v>
      </c>
    </row>
    <row r="385" spans="1:9" x14ac:dyDescent="0.2">
      <c r="A385" s="57">
        <v>151</v>
      </c>
      <c r="B385" s="58">
        <f>PRRAS!C396</f>
        <v>384</v>
      </c>
      <c r="C385" s="58">
        <f>PRRAS!D396</f>
        <v>0</v>
      </c>
      <c r="D385" s="58">
        <f>PRRAS!E396</f>
        <v>0</v>
      </c>
      <c r="E385" s="58">
        <v>0</v>
      </c>
      <c r="F385" s="58">
        <v>0</v>
      </c>
      <c r="G385" s="59">
        <f t="shared" si="10"/>
        <v>0</v>
      </c>
      <c r="H385" s="59">
        <f t="shared" si="11"/>
        <v>0</v>
      </c>
      <c r="I385" s="60">
        <v>0</v>
      </c>
    </row>
    <row r="386" spans="1:9" x14ac:dyDescent="0.2">
      <c r="A386" s="57">
        <v>151</v>
      </c>
      <c r="B386" s="58">
        <f>PRRAS!C397</f>
        <v>385</v>
      </c>
      <c r="C386" s="58">
        <f>PRRAS!D397</f>
        <v>0</v>
      </c>
      <c r="D386" s="58">
        <f>PRRAS!E397</f>
        <v>0</v>
      </c>
      <c r="E386" s="58">
        <v>0</v>
      </c>
      <c r="F386" s="58">
        <v>0</v>
      </c>
      <c r="G386" s="59">
        <f t="shared" ref="G386:G449" si="12">(B386/1000)*(C386*1+D386*2)</f>
        <v>0</v>
      </c>
      <c r="H386" s="59">
        <f t="shared" ref="H386:H449" si="13">ABS(C386-ROUND(C386,0))+ABS(D386-ROUND(D386,0))</f>
        <v>0</v>
      </c>
      <c r="I386" s="60">
        <v>0</v>
      </c>
    </row>
    <row r="387" spans="1:9" x14ac:dyDescent="0.2">
      <c r="A387" s="57">
        <v>151</v>
      </c>
      <c r="B387" s="58">
        <f>PRRAS!C398</f>
        <v>386</v>
      </c>
      <c r="C387" s="58">
        <f>PRRAS!D398</f>
        <v>0</v>
      </c>
      <c r="D387" s="58">
        <f>PRRAS!E398</f>
        <v>0</v>
      </c>
      <c r="E387" s="58">
        <v>0</v>
      </c>
      <c r="F387" s="58">
        <v>0</v>
      </c>
      <c r="G387" s="59">
        <f t="shared" si="12"/>
        <v>0</v>
      </c>
      <c r="H387" s="59">
        <f t="shared" si="13"/>
        <v>0</v>
      </c>
      <c r="I387" s="60">
        <v>0</v>
      </c>
    </row>
    <row r="388" spans="1:9" x14ac:dyDescent="0.2">
      <c r="A388" s="57">
        <v>151</v>
      </c>
      <c r="B388" s="58">
        <f>PRRAS!C399</f>
        <v>387</v>
      </c>
      <c r="C388" s="58">
        <f>PRRAS!D399</f>
        <v>0</v>
      </c>
      <c r="D388" s="58">
        <f>PRRAS!E399</f>
        <v>0</v>
      </c>
      <c r="E388" s="58">
        <v>0</v>
      </c>
      <c r="F388" s="58">
        <v>0</v>
      </c>
      <c r="G388" s="59">
        <f t="shared" si="12"/>
        <v>0</v>
      </c>
      <c r="H388" s="59">
        <f t="shared" si="13"/>
        <v>0</v>
      </c>
      <c r="I388" s="60">
        <v>0</v>
      </c>
    </row>
    <row r="389" spans="1:9" x14ac:dyDescent="0.2">
      <c r="A389" s="57">
        <v>151</v>
      </c>
      <c r="B389" s="58">
        <f>PRRAS!C400</f>
        <v>388</v>
      </c>
      <c r="C389" s="58">
        <f>PRRAS!D400</f>
        <v>0</v>
      </c>
      <c r="D389" s="58">
        <f>PRRAS!E400</f>
        <v>0</v>
      </c>
      <c r="E389" s="58">
        <v>0</v>
      </c>
      <c r="F389" s="58">
        <v>0</v>
      </c>
      <c r="G389" s="59">
        <f t="shared" si="12"/>
        <v>0</v>
      </c>
      <c r="H389" s="59">
        <f t="shared" si="13"/>
        <v>0</v>
      </c>
      <c r="I389" s="60">
        <v>0</v>
      </c>
    </row>
    <row r="390" spans="1:9" x14ac:dyDescent="0.2">
      <c r="A390" s="57">
        <v>151</v>
      </c>
      <c r="B390" s="58">
        <f>PRRAS!C401</f>
        <v>389</v>
      </c>
      <c r="C390" s="58">
        <f>PRRAS!D401</f>
        <v>0</v>
      </c>
      <c r="D390" s="58">
        <f>PRRAS!E401</f>
        <v>0</v>
      </c>
      <c r="E390" s="58">
        <v>0</v>
      </c>
      <c r="F390" s="58">
        <v>0</v>
      </c>
      <c r="G390" s="59">
        <f t="shared" si="12"/>
        <v>0</v>
      </c>
      <c r="H390" s="59">
        <f t="shared" si="13"/>
        <v>0</v>
      </c>
      <c r="I390" s="60">
        <v>0</v>
      </c>
    </row>
    <row r="391" spans="1:9" x14ac:dyDescent="0.2">
      <c r="A391" s="57">
        <v>151</v>
      </c>
      <c r="B391" s="58">
        <f>PRRAS!C402</f>
        <v>390</v>
      </c>
      <c r="C391" s="58">
        <f>PRRAS!D402</f>
        <v>0</v>
      </c>
      <c r="D391" s="58">
        <f>PRRAS!E402</f>
        <v>0</v>
      </c>
      <c r="E391" s="58">
        <v>0</v>
      </c>
      <c r="F391" s="58">
        <v>0</v>
      </c>
      <c r="G391" s="59">
        <f t="shared" si="12"/>
        <v>0</v>
      </c>
      <c r="H391" s="59">
        <f t="shared" si="13"/>
        <v>0</v>
      </c>
      <c r="I391" s="60">
        <v>0</v>
      </c>
    </row>
    <row r="392" spans="1:9" x14ac:dyDescent="0.2">
      <c r="A392" s="57">
        <v>151</v>
      </c>
      <c r="B392" s="58">
        <f>PRRAS!C403</f>
        <v>391</v>
      </c>
      <c r="C392" s="58">
        <f>PRRAS!D403</f>
        <v>0</v>
      </c>
      <c r="D392" s="58">
        <f>PRRAS!E403</f>
        <v>0</v>
      </c>
      <c r="E392" s="58">
        <v>0</v>
      </c>
      <c r="F392" s="58">
        <v>0</v>
      </c>
      <c r="G392" s="59">
        <f t="shared" si="12"/>
        <v>0</v>
      </c>
      <c r="H392" s="59">
        <f t="shared" si="13"/>
        <v>0</v>
      </c>
      <c r="I392" s="60">
        <v>0</v>
      </c>
    </row>
    <row r="393" spans="1:9" x14ac:dyDescent="0.2">
      <c r="A393" s="57">
        <v>151</v>
      </c>
      <c r="B393" s="58">
        <f>PRRAS!C404</f>
        <v>392</v>
      </c>
      <c r="C393" s="58">
        <f>PRRAS!D404</f>
        <v>0</v>
      </c>
      <c r="D393" s="58">
        <f>PRRAS!E404</f>
        <v>0</v>
      </c>
      <c r="E393" s="58">
        <v>0</v>
      </c>
      <c r="F393" s="58">
        <v>0</v>
      </c>
      <c r="G393" s="59">
        <f t="shared" si="12"/>
        <v>0</v>
      </c>
      <c r="H393" s="59">
        <f t="shared" si="13"/>
        <v>0</v>
      </c>
      <c r="I393" s="60">
        <v>0</v>
      </c>
    </row>
    <row r="394" spans="1:9" x14ac:dyDescent="0.2">
      <c r="A394" s="57">
        <v>151</v>
      </c>
      <c r="B394" s="58">
        <f>PRRAS!C405</f>
        <v>393</v>
      </c>
      <c r="C394" s="58">
        <f>PRRAS!D405</f>
        <v>0</v>
      </c>
      <c r="D394" s="58">
        <f>PRRAS!E405</f>
        <v>0</v>
      </c>
      <c r="E394" s="58">
        <v>0</v>
      </c>
      <c r="F394" s="58">
        <v>0</v>
      </c>
      <c r="G394" s="59">
        <f t="shared" si="12"/>
        <v>0</v>
      </c>
      <c r="H394" s="59">
        <f t="shared" si="13"/>
        <v>0</v>
      </c>
      <c r="I394" s="60">
        <v>0</v>
      </c>
    </row>
    <row r="395" spans="1:9" x14ac:dyDescent="0.2">
      <c r="A395" s="57">
        <v>151</v>
      </c>
      <c r="B395" s="58">
        <f>PRRAS!C406</f>
        <v>394</v>
      </c>
      <c r="C395" s="58">
        <f>PRRAS!D406</f>
        <v>0</v>
      </c>
      <c r="D395" s="58">
        <f>PRRAS!E406</f>
        <v>0</v>
      </c>
      <c r="E395" s="58">
        <v>0</v>
      </c>
      <c r="F395" s="58">
        <v>0</v>
      </c>
      <c r="G395" s="59">
        <f t="shared" si="12"/>
        <v>0</v>
      </c>
      <c r="H395" s="59">
        <f t="shared" si="13"/>
        <v>0</v>
      </c>
      <c r="I395" s="60">
        <v>0</v>
      </c>
    </row>
    <row r="396" spans="1:9" x14ac:dyDescent="0.2">
      <c r="A396" s="57">
        <v>151</v>
      </c>
      <c r="B396" s="58">
        <f>PRRAS!C407</f>
        <v>395</v>
      </c>
      <c r="C396" s="58">
        <f>PRRAS!D407</f>
        <v>0</v>
      </c>
      <c r="D396" s="58">
        <f>PRRAS!E407</f>
        <v>0</v>
      </c>
      <c r="E396" s="58">
        <v>0</v>
      </c>
      <c r="F396" s="58">
        <v>0</v>
      </c>
      <c r="G396" s="59">
        <f t="shared" si="12"/>
        <v>0</v>
      </c>
      <c r="H396" s="59">
        <f t="shared" si="13"/>
        <v>0</v>
      </c>
      <c r="I396" s="60">
        <v>0</v>
      </c>
    </row>
    <row r="397" spans="1:9" x14ac:dyDescent="0.2">
      <c r="A397" s="57">
        <v>151</v>
      </c>
      <c r="B397" s="58">
        <f>PRRAS!C408</f>
        <v>396</v>
      </c>
      <c r="C397" s="58">
        <f>PRRAS!D408</f>
        <v>0</v>
      </c>
      <c r="D397" s="58">
        <f>PRRAS!E408</f>
        <v>0</v>
      </c>
      <c r="E397" s="58">
        <v>0</v>
      </c>
      <c r="F397" s="58">
        <v>0</v>
      </c>
      <c r="G397" s="59">
        <f t="shared" si="12"/>
        <v>0</v>
      </c>
      <c r="H397" s="59">
        <f t="shared" si="13"/>
        <v>0</v>
      </c>
      <c r="I397" s="60">
        <v>0</v>
      </c>
    </row>
    <row r="398" spans="1:9" x14ac:dyDescent="0.2">
      <c r="A398" s="57">
        <v>151</v>
      </c>
      <c r="B398" s="58">
        <f>PRRAS!C409</f>
        <v>397</v>
      </c>
      <c r="C398" s="58">
        <f>PRRAS!D409</f>
        <v>0</v>
      </c>
      <c r="D398" s="58">
        <f>PRRAS!E409</f>
        <v>0</v>
      </c>
      <c r="E398" s="58">
        <v>0</v>
      </c>
      <c r="F398" s="58">
        <v>0</v>
      </c>
      <c r="G398" s="59">
        <f t="shared" si="12"/>
        <v>0</v>
      </c>
      <c r="H398" s="59">
        <f t="shared" si="13"/>
        <v>0</v>
      </c>
      <c r="I398" s="60">
        <v>0</v>
      </c>
    </row>
    <row r="399" spans="1:9" x14ac:dyDescent="0.2">
      <c r="A399" s="57">
        <v>151</v>
      </c>
      <c r="B399" s="58">
        <f>PRRAS!C410</f>
        <v>398</v>
      </c>
      <c r="C399" s="58">
        <f>PRRAS!D410</f>
        <v>0</v>
      </c>
      <c r="D399" s="58">
        <f>PRRAS!E410</f>
        <v>0</v>
      </c>
      <c r="E399" s="58">
        <v>0</v>
      </c>
      <c r="F399" s="58">
        <v>0</v>
      </c>
      <c r="G399" s="59">
        <f t="shared" si="12"/>
        <v>0</v>
      </c>
      <c r="H399" s="59">
        <f t="shared" si="13"/>
        <v>0</v>
      </c>
      <c r="I399" s="60">
        <v>0</v>
      </c>
    </row>
    <row r="400" spans="1:9" x14ac:dyDescent="0.2">
      <c r="A400" s="57">
        <v>151</v>
      </c>
      <c r="B400" s="58">
        <f>PRRAS!C411</f>
        <v>399</v>
      </c>
      <c r="C400" s="58">
        <f>PRRAS!D411</f>
        <v>53368</v>
      </c>
      <c r="D400" s="58">
        <f>PRRAS!E411</f>
        <v>1450</v>
      </c>
      <c r="E400" s="58">
        <v>0</v>
      </c>
      <c r="F400" s="58">
        <v>0</v>
      </c>
      <c r="G400" s="59">
        <f t="shared" si="12"/>
        <v>22450.932000000001</v>
      </c>
      <c r="H400" s="59">
        <f t="shared" si="13"/>
        <v>0</v>
      </c>
      <c r="I400" s="60">
        <v>0</v>
      </c>
    </row>
    <row r="401" spans="1:9" x14ac:dyDescent="0.2">
      <c r="A401" s="57">
        <v>151</v>
      </c>
      <c r="B401" s="58">
        <f>PRRAS!C412</f>
        <v>400</v>
      </c>
      <c r="C401" s="58">
        <f>PRRAS!D412</f>
        <v>0</v>
      </c>
      <c r="D401" s="58">
        <f>PRRAS!E412</f>
        <v>0</v>
      </c>
      <c r="E401" s="58">
        <v>0</v>
      </c>
      <c r="F401" s="58">
        <v>0</v>
      </c>
      <c r="G401" s="59">
        <f t="shared" si="12"/>
        <v>0</v>
      </c>
      <c r="H401" s="59">
        <f t="shared" si="13"/>
        <v>0</v>
      </c>
      <c r="I401" s="60">
        <v>0</v>
      </c>
    </row>
    <row r="402" spans="1:9" x14ac:dyDescent="0.2">
      <c r="A402" s="57">
        <v>151</v>
      </c>
      <c r="B402" s="58">
        <f>PRRAS!C413</f>
        <v>401</v>
      </c>
      <c r="C402" s="58">
        <f>PRRAS!D413</f>
        <v>52886</v>
      </c>
      <c r="D402" s="58">
        <f>PRRAS!E413</f>
        <v>96415</v>
      </c>
      <c r="E402" s="58">
        <v>0</v>
      </c>
      <c r="F402" s="58">
        <v>0</v>
      </c>
      <c r="G402" s="59">
        <f t="shared" si="12"/>
        <v>98532.116000000009</v>
      </c>
      <c r="H402" s="59">
        <f t="shared" si="13"/>
        <v>0</v>
      </c>
      <c r="I402" s="60">
        <v>0</v>
      </c>
    </row>
    <row r="403" spans="1:9" x14ac:dyDescent="0.2">
      <c r="A403" s="57">
        <v>151</v>
      </c>
      <c r="B403" s="58">
        <f>PRRAS!C414</f>
        <v>402</v>
      </c>
      <c r="C403" s="58">
        <f>PRRAS!D414</f>
        <v>0</v>
      </c>
      <c r="D403" s="58">
        <f>PRRAS!E414</f>
        <v>0</v>
      </c>
      <c r="E403" s="58">
        <v>0</v>
      </c>
      <c r="F403" s="58">
        <v>0</v>
      </c>
      <c r="G403" s="59">
        <f t="shared" si="12"/>
        <v>0</v>
      </c>
      <c r="H403" s="59">
        <f t="shared" si="13"/>
        <v>0</v>
      </c>
      <c r="I403" s="60">
        <v>0</v>
      </c>
    </row>
    <row r="404" spans="1:9" x14ac:dyDescent="0.2">
      <c r="A404" s="57">
        <v>151</v>
      </c>
      <c r="B404" s="58">
        <f>PRRAS!C415</f>
        <v>403</v>
      </c>
      <c r="C404" s="58">
        <f>PRRAS!D415</f>
        <v>661780</v>
      </c>
      <c r="D404" s="58">
        <f>PRRAS!E415</f>
        <v>923082</v>
      </c>
      <c r="E404" s="58">
        <v>0</v>
      </c>
      <c r="F404" s="58">
        <v>0</v>
      </c>
      <c r="G404" s="59">
        <f t="shared" si="12"/>
        <v>1010701.432</v>
      </c>
      <c r="H404" s="59">
        <f t="shared" si="13"/>
        <v>0</v>
      </c>
      <c r="I404" s="60">
        <v>0</v>
      </c>
    </row>
    <row r="405" spans="1:9" x14ac:dyDescent="0.2">
      <c r="A405" s="57">
        <v>151</v>
      </c>
      <c r="B405" s="58">
        <f>PRRAS!C416</f>
        <v>404</v>
      </c>
      <c r="C405" s="58">
        <f>PRRAS!D416</f>
        <v>678679</v>
      </c>
      <c r="D405" s="58">
        <f>PRRAS!E416</f>
        <v>866992</v>
      </c>
      <c r="E405" s="58">
        <v>0</v>
      </c>
      <c r="F405" s="58">
        <v>0</v>
      </c>
      <c r="G405" s="59">
        <f t="shared" si="12"/>
        <v>974715.85200000007</v>
      </c>
      <c r="H405" s="59">
        <f t="shared" si="13"/>
        <v>0</v>
      </c>
      <c r="I405" s="60">
        <v>0</v>
      </c>
    </row>
    <row r="406" spans="1:9" x14ac:dyDescent="0.2">
      <c r="A406" s="57">
        <v>151</v>
      </c>
      <c r="B406" s="58">
        <f>PRRAS!C417</f>
        <v>405</v>
      </c>
      <c r="C406" s="58">
        <f>PRRAS!D417</f>
        <v>0</v>
      </c>
      <c r="D406" s="58">
        <f>PRRAS!E417</f>
        <v>56090</v>
      </c>
      <c r="E406" s="58">
        <v>0</v>
      </c>
      <c r="F406" s="58">
        <v>0</v>
      </c>
      <c r="G406" s="59">
        <f t="shared" si="12"/>
        <v>45432.9</v>
      </c>
      <c r="H406" s="59">
        <f t="shared" si="13"/>
        <v>0</v>
      </c>
      <c r="I406" s="60">
        <v>0</v>
      </c>
    </row>
    <row r="407" spans="1:9" x14ac:dyDescent="0.2">
      <c r="A407" s="57">
        <v>151</v>
      </c>
      <c r="B407" s="58">
        <f>PRRAS!C418</f>
        <v>406</v>
      </c>
      <c r="C407" s="58">
        <f>PRRAS!D418</f>
        <v>16899</v>
      </c>
      <c r="D407" s="58">
        <f>PRRAS!E418</f>
        <v>0</v>
      </c>
      <c r="E407" s="58">
        <v>0</v>
      </c>
      <c r="F407" s="58">
        <v>0</v>
      </c>
      <c r="G407" s="59">
        <f t="shared" si="12"/>
        <v>6860.9940000000006</v>
      </c>
      <c r="H407" s="59">
        <f t="shared" si="13"/>
        <v>0</v>
      </c>
      <c r="I407" s="60">
        <v>0</v>
      </c>
    </row>
    <row r="408" spans="1:9" x14ac:dyDescent="0.2">
      <c r="A408" s="57">
        <v>151</v>
      </c>
      <c r="B408" s="58">
        <f>PRRAS!C419</f>
        <v>407</v>
      </c>
      <c r="C408" s="58">
        <f>PRRAS!D419</f>
        <v>87114</v>
      </c>
      <c r="D408" s="58">
        <f>PRRAS!E419</f>
        <v>70215</v>
      </c>
      <c r="E408" s="58">
        <v>0</v>
      </c>
      <c r="F408" s="58">
        <v>0</v>
      </c>
      <c r="G408" s="59">
        <f t="shared" si="12"/>
        <v>92610.407999999996</v>
      </c>
      <c r="H408" s="59">
        <f t="shared" si="13"/>
        <v>0</v>
      </c>
      <c r="I408" s="60">
        <v>0</v>
      </c>
    </row>
    <row r="409" spans="1:9" x14ac:dyDescent="0.2">
      <c r="A409" s="57">
        <v>151</v>
      </c>
      <c r="B409" s="58">
        <f>PRRAS!C420</f>
        <v>408</v>
      </c>
      <c r="C409" s="58">
        <f>PRRAS!D420</f>
        <v>0</v>
      </c>
      <c r="D409" s="58">
        <f>PRRAS!E420</f>
        <v>0</v>
      </c>
      <c r="E409" s="58">
        <v>0</v>
      </c>
      <c r="F409" s="58">
        <v>0</v>
      </c>
      <c r="G409" s="59">
        <f t="shared" si="12"/>
        <v>0</v>
      </c>
      <c r="H409" s="59">
        <f t="shared" si="13"/>
        <v>0</v>
      </c>
      <c r="I409" s="60">
        <v>0</v>
      </c>
    </row>
    <row r="410" spans="1:9" x14ac:dyDescent="0.2">
      <c r="A410" s="57">
        <v>151</v>
      </c>
      <c r="B410" s="58">
        <f>PRRAS!C421</f>
        <v>409</v>
      </c>
      <c r="C410" s="58">
        <f>PRRAS!D421</f>
        <v>15707</v>
      </c>
      <c r="D410" s="58">
        <f>PRRAS!E421</f>
        <v>986</v>
      </c>
      <c r="E410" s="58">
        <v>0</v>
      </c>
      <c r="F410" s="58">
        <v>0</v>
      </c>
      <c r="G410" s="59">
        <f t="shared" si="12"/>
        <v>7230.7109999999993</v>
      </c>
      <c r="H410" s="59">
        <f t="shared" si="13"/>
        <v>0</v>
      </c>
      <c r="I410" s="60">
        <v>0</v>
      </c>
    </row>
    <row r="411" spans="1:9" x14ac:dyDescent="0.2">
      <c r="A411" s="57">
        <v>151</v>
      </c>
      <c r="B411" s="58">
        <f>PRRAS!C423</f>
        <v>410</v>
      </c>
      <c r="C411" s="58">
        <f>PRRAS!D423</f>
        <v>0</v>
      </c>
      <c r="D411" s="58">
        <f>PRRAS!E423</f>
        <v>0</v>
      </c>
      <c r="E411" s="58">
        <v>0</v>
      </c>
      <c r="F411" s="58">
        <v>0</v>
      </c>
      <c r="G411" s="59">
        <f t="shared" si="12"/>
        <v>0</v>
      </c>
      <c r="H411" s="59">
        <f t="shared" si="13"/>
        <v>0</v>
      </c>
      <c r="I411" s="60">
        <v>0</v>
      </c>
    </row>
    <row r="412" spans="1:9" x14ac:dyDescent="0.2">
      <c r="A412" s="57">
        <v>151</v>
      </c>
      <c r="B412" s="58">
        <f>PRRAS!C424</f>
        <v>411</v>
      </c>
      <c r="C412" s="58">
        <f>PRRAS!D424</f>
        <v>0</v>
      </c>
      <c r="D412" s="58">
        <f>PRRAS!E424</f>
        <v>0</v>
      </c>
      <c r="E412" s="58">
        <v>0</v>
      </c>
      <c r="F412" s="58">
        <v>0</v>
      </c>
      <c r="G412" s="59">
        <f t="shared" si="12"/>
        <v>0</v>
      </c>
      <c r="H412" s="59">
        <f t="shared" si="13"/>
        <v>0</v>
      </c>
      <c r="I412" s="60">
        <v>0</v>
      </c>
    </row>
    <row r="413" spans="1:9" x14ac:dyDescent="0.2">
      <c r="A413" s="57">
        <v>151</v>
      </c>
      <c r="B413" s="58">
        <f>PRRAS!C425</f>
        <v>412</v>
      </c>
      <c r="C413" s="58">
        <f>PRRAS!D425</f>
        <v>0</v>
      </c>
      <c r="D413" s="58">
        <f>PRRAS!E425</f>
        <v>0</v>
      </c>
      <c r="E413" s="58">
        <v>0</v>
      </c>
      <c r="F413" s="58">
        <v>0</v>
      </c>
      <c r="G413" s="59">
        <f t="shared" si="12"/>
        <v>0</v>
      </c>
      <c r="H413" s="59">
        <f t="shared" si="13"/>
        <v>0</v>
      </c>
      <c r="I413" s="60">
        <v>0</v>
      </c>
    </row>
    <row r="414" spans="1:9" x14ac:dyDescent="0.2">
      <c r="A414" s="57">
        <v>151</v>
      </c>
      <c r="B414" s="58">
        <f>PRRAS!C426</f>
        <v>413</v>
      </c>
      <c r="C414" s="58">
        <f>PRRAS!D426</f>
        <v>0</v>
      </c>
      <c r="D414" s="58">
        <f>PRRAS!E426</f>
        <v>0</v>
      </c>
      <c r="E414" s="58">
        <v>0</v>
      </c>
      <c r="F414" s="58">
        <v>0</v>
      </c>
      <c r="G414" s="59">
        <f t="shared" si="12"/>
        <v>0</v>
      </c>
      <c r="H414" s="59">
        <f t="shared" si="13"/>
        <v>0</v>
      </c>
      <c r="I414" s="60">
        <v>0</v>
      </c>
    </row>
    <row r="415" spans="1:9" x14ac:dyDescent="0.2">
      <c r="A415" s="57">
        <v>151</v>
      </c>
      <c r="B415" s="58">
        <f>PRRAS!C427</f>
        <v>414</v>
      </c>
      <c r="C415" s="58">
        <f>PRRAS!D427</f>
        <v>0</v>
      </c>
      <c r="D415" s="58">
        <f>PRRAS!E427</f>
        <v>0</v>
      </c>
      <c r="E415" s="58">
        <v>0</v>
      </c>
      <c r="F415" s="58">
        <v>0</v>
      </c>
      <c r="G415" s="59">
        <f t="shared" si="12"/>
        <v>0</v>
      </c>
      <c r="H415" s="59">
        <f t="shared" si="13"/>
        <v>0</v>
      </c>
      <c r="I415" s="60">
        <v>0</v>
      </c>
    </row>
    <row r="416" spans="1:9" x14ac:dyDescent="0.2">
      <c r="A416" s="57">
        <v>151</v>
      </c>
      <c r="B416" s="58">
        <f>PRRAS!C428</f>
        <v>415</v>
      </c>
      <c r="C416" s="58">
        <f>PRRAS!D428</f>
        <v>0</v>
      </c>
      <c r="D416" s="58">
        <f>PRRAS!E428</f>
        <v>0</v>
      </c>
      <c r="E416" s="58">
        <v>0</v>
      </c>
      <c r="F416" s="58">
        <v>0</v>
      </c>
      <c r="G416" s="59">
        <f t="shared" si="12"/>
        <v>0</v>
      </c>
      <c r="H416" s="59">
        <f t="shared" si="13"/>
        <v>0</v>
      </c>
      <c r="I416" s="60">
        <v>0</v>
      </c>
    </row>
    <row r="417" spans="1:9" x14ac:dyDescent="0.2">
      <c r="A417" s="57">
        <v>151</v>
      </c>
      <c r="B417" s="58">
        <f>PRRAS!C429</f>
        <v>416</v>
      </c>
      <c r="C417" s="58">
        <f>PRRAS!D429</f>
        <v>0</v>
      </c>
      <c r="D417" s="58">
        <f>PRRAS!E429</f>
        <v>0</v>
      </c>
      <c r="E417" s="58">
        <v>0</v>
      </c>
      <c r="F417" s="58">
        <v>0</v>
      </c>
      <c r="G417" s="59">
        <f t="shared" si="12"/>
        <v>0</v>
      </c>
      <c r="H417" s="59">
        <f t="shared" si="13"/>
        <v>0</v>
      </c>
      <c r="I417" s="60">
        <v>0</v>
      </c>
    </row>
    <row r="418" spans="1:9" x14ac:dyDescent="0.2">
      <c r="A418" s="57">
        <v>151</v>
      </c>
      <c r="B418" s="58">
        <f>PRRAS!C430</f>
        <v>417</v>
      </c>
      <c r="C418" s="58">
        <f>PRRAS!D430</f>
        <v>0</v>
      </c>
      <c r="D418" s="58">
        <f>PRRAS!E430</f>
        <v>0</v>
      </c>
      <c r="E418" s="58">
        <v>0</v>
      </c>
      <c r="F418" s="58">
        <v>0</v>
      </c>
      <c r="G418" s="59">
        <f t="shared" si="12"/>
        <v>0</v>
      </c>
      <c r="H418" s="59">
        <f t="shared" si="13"/>
        <v>0</v>
      </c>
      <c r="I418" s="60">
        <v>0</v>
      </c>
    </row>
    <row r="419" spans="1:9" x14ac:dyDescent="0.2">
      <c r="A419" s="57">
        <v>151</v>
      </c>
      <c r="B419" s="58">
        <f>PRRAS!C431</f>
        <v>418</v>
      </c>
      <c r="C419" s="58">
        <f>PRRAS!D431</f>
        <v>0</v>
      </c>
      <c r="D419" s="58">
        <f>PRRAS!E431</f>
        <v>0</v>
      </c>
      <c r="E419" s="58">
        <v>0</v>
      </c>
      <c r="F419" s="58">
        <v>0</v>
      </c>
      <c r="G419" s="59">
        <f t="shared" si="12"/>
        <v>0</v>
      </c>
      <c r="H419" s="59">
        <f t="shared" si="13"/>
        <v>0</v>
      </c>
      <c r="I419" s="60">
        <v>0</v>
      </c>
    </row>
    <row r="420" spans="1:9" x14ac:dyDescent="0.2">
      <c r="A420" s="57">
        <v>151</v>
      </c>
      <c r="B420" s="58">
        <f>PRRAS!C432</f>
        <v>419</v>
      </c>
      <c r="C420" s="58">
        <f>PRRAS!D432</f>
        <v>0</v>
      </c>
      <c r="D420" s="58">
        <f>PRRAS!E432</f>
        <v>0</v>
      </c>
      <c r="E420" s="58">
        <v>0</v>
      </c>
      <c r="F420" s="58">
        <v>0</v>
      </c>
      <c r="G420" s="59">
        <f t="shared" si="12"/>
        <v>0</v>
      </c>
      <c r="H420" s="59">
        <f t="shared" si="13"/>
        <v>0</v>
      </c>
      <c r="I420" s="60">
        <v>0</v>
      </c>
    </row>
    <row r="421" spans="1:9" x14ac:dyDescent="0.2">
      <c r="A421" s="57">
        <v>151</v>
      </c>
      <c r="B421" s="58">
        <f>PRRAS!C433</f>
        <v>420</v>
      </c>
      <c r="C421" s="58">
        <f>PRRAS!D433</f>
        <v>0</v>
      </c>
      <c r="D421" s="58">
        <f>PRRAS!E433</f>
        <v>0</v>
      </c>
      <c r="E421" s="58">
        <v>0</v>
      </c>
      <c r="F421" s="58">
        <v>0</v>
      </c>
      <c r="G421" s="59">
        <f t="shared" si="12"/>
        <v>0</v>
      </c>
      <c r="H421" s="59">
        <f t="shared" si="13"/>
        <v>0</v>
      </c>
      <c r="I421" s="60">
        <v>0</v>
      </c>
    </row>
    <row r="422" spans="1:9" x14ac:dyDescent="0.2">
      <c r="A422" s="57">
        <v>151</v>
      </c>
      <c r="B422" s="58">
        <f>PRRAS!C434</f>
        <v>421</v>
      </c>
      <c r="C422" s="58">
        <f>PRRAS!D434</f>
        <v>0</v>
      </c>
      <c r="D422" s="58">
        <f>PRRAS!E434</f>
        <v>0</v>
      </c>
      <c r="E422" s="58">
        <v>0</v>
      </c>
      <c r="F422" s="58">
        <v>0</v>
      </c>
      <c r="G422" s="59">
        <f t="shared" si="12"/>
        <v>0</v>
      </c>
      <c r="H422" s="59">
        <f t="shared" si="13"/>
        <v>0</v>
      </c>
      <c r="I422" s="60">
        <v>0</v>
      </c>
    </row>
    <row r="423" spans="1:9" x14ac:dyDescent="0.2">
      <c r="A423" s="57">
        <v>151</v>
      </c>
      <c r="B423" s="58">
        <f>PRRAS!C435</f>
        <v>422</v>
      </c>
      <c r="C423" s="58">
        <f>PRRAS!D435</f>
        <v>0</v>
      </c>
      <c r="D423" s="58">
        <f>PRRAS!E435</f>
        <v>0</v>
      </c>
      <c r="E423" s="58">
        <v>0</v>
      </c>
      <c r="F423" s="58">
        <v>0</v>
      </c>
      <c r="G423" s="59">
        <f t="shared" si="12"/>
        <v>0</v>
      </c>
      <c r="H423" s="59">
        <f t="shared" si="13"/>
        <v>0</v>
      </c>
      <c r="I423" s="60">
        <v>0</v>
      </c>
    </row>
    <row r="424" spans="1:9" x14ac:dyDescent="0.2">
      <c r="A424" s="57">
        <v>151</v>
      </c>
      <c r="B424" s="58">
        <f>PRRAS!C436</f>
        <v>423</v>
      </c>
      <c r="C424" s="58">
        <f>PRRAS!D436</f>
        <v>0</v>
      </c>
      <c r="D424" s="58">
        <f>PRRAS!E436</f>
        <v>0</v>
      </c>
      <c r="E424" s="58">
        <v>0</v>
      </c>
      <c r="F424" s="58">
        <v>0</v>
      </c>
      <c r="G424" s="59">
        <f t="shared" si="12"/>
        <v>0</v>
      </c>
      <c r="H424" s="59">
        <f t="shared" si="13"/>
        <v>0</v>
      </c>
      <c r="I424" s="60">
        <v>0</v>
      </c>
    </row>
    <row r="425" spans="1:9" x14ac:dyDescent="0.2">
      <c r="A425" s="57">
        <v>151</v>
      </c>
      <c r="B425" s="58">
        <f>PRRAS!C437</f>
        <v>424</v>
      </c>
      <c r="C425" s="58">
        <f>PRRAS!D437</f>
        <v>0</v>
      </c>
      <c r="D425" s="58">
        <f>PRRAS!E437</f>
        <v>0</v>
      </c>
      <c r="E425" s="58">
        <v>0</v>
      </c>
      <c r="F425" s="58">
        <v>0</v>
      </c>
      <c r="G425" s="59">
        <f t="shared" si="12"/>
        <v>0</v>
      </c>
      <c r="H425" s="59">
        <f t="shared" si="13"/>
        <v>0</v>
      </c>
      <c r="I425" s="60">
        <v>0</v>
      </c>
    </row>
    <row r="426" spans="1:9" x14ac:dyDescent="0.2">
      <c r="A426" s="57">
        <v>151</v>
      </c>
      <c r="B426" s="58">
        <f>PRRAS!C438</f>
        <v>425</v>
      </c>
      <c r="C426" s="58">
        <f>PRRAS!D438</f>
        <v>0</v>
      </c>
      <c r="D426" s="58">
        <f>PRRAS!E438</f>
        <v>0</v>
      </c>
      <c r="E426" s="58">
        <v>0</v>
      </c>
      <c r="F426" s="58">
        <v>0</v>
      </c>
      <c r="G426" s="59">
        <f t="shared" si="12"/>
        <v>0</v>
      </c>
      <c r="H426" s="59">
        <f t="shared" si="13"/>
        <v>0</v>
      </c>
      <c r="I426" s="60">
        <v>0</v>
      </c>
    </row>
    <row r="427" spans="1:9" x14ac:dyDescent="0.2">
      <c r="A427" s="57">
        <v>151</v>
      </c>
      <c r="B427" s="58">
        <f>PRRAS!C439</f>
        <v>426</v>
      </c>
      <c r="C427" s="58">
        <f>PRRAS!D439</f>
        <v>0</v>
      </c>
      <c r="D427" s="58">
        <f>PRRAS!E439</f>
        <v>0</v>
      </c>
      <c r="E427" s="58">
        <v>0</v>
      </c>
      <c r="F427" s="58">
        <v>0</v>
      </c>
      <c r="G427" s="59">
        <f t="shared" si="12"/>
        <v>0</v>
      </c>
      <c r="H427" s="59">
        <f t="shared" si="13"/>
        <v>0</v>
      </c>
      <c r="I427" s="60">
        <v>0</v>
      </c>
    </row>
    <row r="428" spans="1:9" x14ac:dyDescent="0.2">
      <c r="A428" s="57">
        <v>151</v>
      </c>
      <c r="B428" s="58">
        <f>PRRAS!C440</f>
        <v>427</v>
      </c>
      <c r="C428" s="58">
        <f>PRRAS!D440</f>
        <v>0</v>
      </c>
      <c r="D428" s="58">
        <f>PRRAS!E440</f>
        <v>0</v>
      </c>
      <c r="E428" s="58">
        <v>0</v>
      </c>
      <c r="F428" s="58">
        <v>0</v>
      </c>
      <c r="G428" s="59">
        <f t="shared" si="12"/>
        <v>0</v>
      </c>
      <c r="H428" s="59">
        <f t="shared" si="13"/>
        <v>0</v>
      </c>
      <c r="I428" s="60">
        <v>0</v>
      </c>
    </row>
    <row r="429" spans="1:9" x14ac:dyDescent="0.2">
      <c r="A429" s="57">
        <v>151</v>
      </c>
      <c r="B429" s="58">
        <f>PRRAS!C441</f>
        <v>428</v>
      </c>
      <c r="C429" s="58">
        <f>PRRAS!D441</f>
        <v>0</v>
      </c>
      <c r="D429" s="58">
        <f>PRRAS!E441</f>
        <v>0</v>
      </c>
      <c r="E429" s="58">
        <v>0</v>
      </c>
      <c r="F429" s="58">
        <v>0</v>
      </c>
      <c r="G429" s="59">
        <f t="shared" si="12"/>
        <v>0</v>
      </c>
      <c r="H429" s="59">
        <f t="shared" si="13"/>
        <v>0</v>
      </c>
      <c r="I429" s="60">
        <v>0</v>
      </c>
    </row>
    <row r="430" spans="1:9" x14ac:dyDescent="0.2">
      <c r="A430" s="57">
        <v>151</v>
      </c>
      <c r="B430" s="58">
        <f>PRRAS!C442</f>
        <v>429</v>
      </c>
      <c r="C430" s="58">
        <f>PRRAS!D442</f>
        <v>0</v>
      </c>
      <c r="D430" s="58">
        <f>PRRAS!E442</f>
        <v>0</v>
      </c>
      <c r="E430" s="58">
        <v>0</v>
      </c>
      <c r="F430" s="58">
        <v>0</v>
      </c>
      <c r="G430" s="59">
        <f t="shared" si="12"/>
        <v>0</v>
      </c>
      <c r="H430" s="59">
        <f t="shared" si="13"/>
        <v>0</v>
      </c>
      <c r="I430" s="60">
        <v>0</v>
      </c>
    </row>
    <row r="431" spans="1:9" x14ac:dyDescent="0.2">
      <c r="A431" s="57">
        <v>151</v>
      </c>
      <c r="B431" s="58">
        <f>PRRAS!C443</f>
        <v>430</v>
      </c>
      <c r="C431" s="58">
        <f>PRRAS!D443</f>
        <v>0</v>
      </c>
      <c r="D431" s="58">
        <f>PRRAS!E443</f>
        <v>0</v>
      </c>
      <c r="E431" s="58">
        <v>0</v>
      </c>
      <c r="F431" s="58">
        <v>0</v>
      </c>
      <c r="G431" s="59">
        <f t="shared" si="12"/>
        <v>0</v>
      </c>
      <c r="H431" s="59">
        <f t="shared" si="13"/>
        <v>0</v>
      </c>
      <c r="I431" s="60">
        <v>0</v>
      </c>
    </row>
    <row r="432" spans="1:9" x14ac:dyDescent="0.2">
      <c r="A432" s="57">
        <v>151</v>
      </c>
      <c r="B432" s="58">
        <f>PRRAS!C444</f>
        <v>431</v>
      </c>
      <c r="C432" s="58">
        <f>PRRAS!D444</f>
        <v>0</v>
      </c>
      <c r="D432" s="58">
        <f>PRRAS!E444</f>
        <v>0</v>
      </c>
      <c r="E432" s="58">
        <v>0</v>
      </c>
      <c r="F432" s="58">
        <v>0</v>
      </c>
      <c r="G432" s="59">
        <f t="shared" si="12"/>
        <v>0</v>
      </c>
      <c r="H432" s="59">
        <f t="shared" si="13"/>
        <v>0</v>
      </c>
      <c r="I432" s="60">
        <v>0</v>
      </c>
    </row>
    <row r="433" spans="1:9" x14ac:dyDescent="0.2">
      <c r="A433" s="57">
        <v>151</v>
      </c>
      <c r="B433" s="58">
        <f>PRRAS!C445</f>
        <v>432</v>
      </c>
      <c r="C433" s="58">
        <f>PRRAS!D445</f>
        <v>0</v>
      </c>
      <c r="D433" s="58">
        <f>PRRAS!E445</f>
        <v>0</v>
      </c>
      <c r="E433" s="58">
        <v>0</v>
      </c>
      <c r="F433" s="58">
        <v>0</v>
      </c>
      <c r="G433" s="59">
        <f t="shared" si="12"/>
        <v>0</v>
      </c>
      <c r="H433" s="59">
        <f t="shared" si="13"/>
        <v>0</v>
      </c>
      <c r="I433" s="60">
        <v>0</v>
      </c>
    </row>
    <row r="434" spans="1:9" x14ac:dyDescent="0.2">
      <c r="A434" s="57">
        <v>151</v>
      </c>
      <c r="B434" s="58">
        <f>PRRAS!C446</f>
        <v>433</v>
      </c>
      <c r="C434" s="58">
        <f>PRRAS!D446</f>
        <v>0</v>
      </c>
      <c r="D434" s="58">
        <f>PRRAS!E446</f>
        <v>0</v>
      </c>
      <c r="E434" s="58">
        <v>0</v>
      </c>
      <c r="F434" s="58">
        <v>0</v>
      </c>
      <c r="G434" s="59">
        <f t="shared" si="12"/>
        <v>0</v>
      </c>
      <c r="H434" s="59">
        <f t="shared" si="13"/>
        <v>0</v>
      </c>
      <c r="I434" s="60">
        <v>0</v>
      </c>
    </row>
    <row r="435" spans="1:9" x14ac:dyDescent="0.2">
      <c r="A435" s="57">
        <v>151</v>
      </c>
      <c r="B435" s="58">
        <f>PRRAS!C447</f>
        <v>434</v>
      </c>
      <c r="C435" s="58">
        <f>PRRAS!D447</f>
        <v>0</v>
      </c>
      <c r="D435" s="58">
        <f>PRRAS!E447</f>
        <v>0</v>
      </c>
      <c r="E435" s="58">
        <v>0</v>
      </c>
      <c r="F435" s="58">
        <v>0</v>
      </c>
      <c r="G435" s="59">
        <f t="shared" si="12"/>
        <v>0</v>
      </c>
      <c r="H435" s="59">
        <f t="shared" si="13"/>
        <v>0</v>
      </c>
      <c r="I435" s="60">
        <v>0</v>
      </c>
    </row>
    <row r="436" spans="1:9" x14ac:dyDescent="0.2">
      <c r="A436" s="57">
        <v>151</v>
      </c>
      <c r="B436" s="58">
        <f>PRRAS!C448</f>
        <v>435</v>
      </c>
      <c r="C436" s="58">
        <f>PRRAS!D448</f>
        <v>0</v>
      </c>
      <c r="D436" s="58">
        <f>PRRAS!E448</f>
        <v>0</v>
      </c>
      <c r="E436" s="58">
        <v>0</v>
      </c>
      <c r="F436" s="58">
        <v>0</v>
      </c>
      <c r="G436" s="59">
        <f t="shared" si="12"/>
        <v>0</v>
      </c>
      <c r="H436" s="59">
        <f t="shared" si="13"/>
        <v>0</v>
      </c>
      <c r="I436" s="60">
        <v>0</v>
      </c>
    </row>
    <row r="437" spans="1:9" x14ac:dyDescent="0.2">
      <c r="A437" s="57">
        <v>151</v>
      </c>
      <c r="B437" s="58">
        <f>PRRAS!C449</f>
        <v>436</v>
      </c>
      <c r="C437" s="58">
        <f>PRRAS!D449</f>
        <v>0</v>
      </c>
      <c r="D437" s="58">
        <f>PRRAS!E449</f>
        <v>0</v>
      </c>
      <c r="E437" s="58">
        <v>0</v>
      </c>
      <c r="F437" s="58">
        <v>0</v>
      </c>
      <c r="G437" s="59">
        <f t="shared" si="12"/>
        <v>0</v>
      </c>
      <c r="H437" s="59">
        <f t="shared" si="13"/>
        <v>0</v>
      </c>
      <c r="I437" s="60">
        <v>0</v>
      </c>
    </row>
    <row r="438" spans="1:9" x14ac:dyDescent="0.2">
      <c r="A438" s="57">
        <v>151</v>
      </c>
      <c r="B438" s="58">
        <f>PRRAS!C450</f>
        <v>437</v>
      </c>
      <c r="C438" s="58">
        <f>PRRAS!D450</f>
        <v>0</v>
      </c>
      <c r="D438" s="58">
        <f>PRRAS!E450</f>
        <v>0</v>
      </c>
      <c r="E438" s="58">
        <v>0</v>
      </c>
      <c r="F438" s="58">
        <v>0</v>
      </c>
      <c r="G438" s="59">
        <f t="shared" si="12"/>
        <v>0</v>
      </c>
      <c r="H438" s="59">
        <f t="shared" si="13"/>
        <v>0</v>
      </c>
      <c r="I438" s="60">
        <v>0</v>
      </c>
    </row>
    <row r="439" spans="1:9" x14ac:dyDescent="0.2">
      <c r="A439" s="57">
        <v>151</v>
      </c>
      <c r="B439" s="58">
        <f>PRRAS!C451</f>
        <v>438</v>
      </c>
      <c r="C439" s="58">
        <f>PRRAS!D451</f>
        <v>0</v>
      </c>
      <c r="D439" s="58">
        <f>PRRAS!E451</f>
        <v>0</v>
      </c>
      <c r="E439" s="58">
        <v>0</v>
      </c>
      <c r="F439" s="58">
        <v>0</v>
      </c>
      <c r="G439" s="59">
        <f t="shared" si="12"/>
        <v>0</v>
      </c>
      <c r="H439" s="59">
        <f t="shared" si="13"/>
        <v>0</v>
      </c>
      <c r="I439" s="60">
        <v>0</v>
      </c>
    </row>
    <row r="440" spans="1:9" x14ac:dyDescent="0.2">
      <c r="A440" s="57">
        <v>151</v>
      </c>
      <c r="B440" s="58">
        <f>PRRAS!C452</f>
        <v>439</v>
      </c>
      <c r="C440" s="58">
        <f>PRRAS!D452</f>
        <v>0</v>
      </c>
      <c r="D440" s="58">
        <f>PRRAS!E452</f>
        <v>0</v>
      </c>
      <c r="E440" s="58">
        <v>0</v>
      </c>
      <c r="F440" s="58">
        <v>0</v>
      </c>
      <c r="G440" s="59">
        <f t="shared" si="12"/>
        <v>0</v>
      </c>
      <c r="H440" s="59">
        <f t="shared" si="13"/>
        <v>0</v>
      </c>
      <c r="I440" s="60">
        <v>0</v>
      </c>
    </row>
    <row r="441" spans="1:9" x14ac:dyDescent="0.2">
      <c r="A441" s="57">
        <v>151</v>
      </c>
      <c r="B441" s="58">
        <f>PRRAS!C453</f>
        <v>440</v>
      </c>
      <c r="C441" s="58">
        <f>PRRAS!D453</f>
        <v>0</v>
      </c>
      <c r="D441" s="58">
        <f>PRRAS!E453</f>
        <v>0</v>
      </c>
      <c r="E441" s="58">
        <v>0</v>
      </c>
      <c r="F441" s="58">
        <v>0</v>
      </c>
      <c r="G441" s="59">
        <f t="shared" si="12"/>
        <v>0</v>
      </c>
      <c r="H441" s="59">
        <f t="shared" si="13"/>
        <v>0</v>
      </c>
      <c r="I441" s="60">
        <v>0</v>
      </c>
    </row>
    <row r="442" spans="1:9" x14ac:dyDescent="0.2">
      <c r="A442" s="57">
        <v>151</v>
      </c>
      <c r="B442" s="58">
        <f>PRRAS!C454</f>
        <v>441</v>
      </c>
      <c r="C442" s="58">
        <f>PRRAS!D454</f>
        <v>0</v>
      </c>
      <c r="D442" s="58">
        <f>PRRAS!E454</f>
        <v>0</v>
      </c>
      <c r="E442" s="58">
        <v>0</v>
      </c>
      <c r="F442" s="58">
        <v>0</v>
      </c>
      <c r="G442" s="59">
        <f t="shared" si="12"/>
        <v>0</v>
      </c>
      <c r="H442" s="59">
        <f t="shared" si="13"/>
        <v>0</v>
      </c>
      <c r="I442" s="60">
        <v>0</v>
      </c>
    </row>
    <row r="443" spans="1:9" x14ac:dyDescent="0.2">
      <c r="A443" s="57">
        <v>151</v>
      </c>
      <c r="B443" s="58">
        <f>PRRAS!C455</f>
        <v>442</v>
      </c>
      <c r="C443" s="58">
        <f>PRRAS!D455</f>
        <v>0</v>
      </c>
      <c r="D443" s="58">
        <f>PRRAS!E455</f>
        <v>0</v>
      </c>
      <c r="E443" s="58">
        <v>0</v>
      </c>
      <c r="F443" s="58">
        <v>0</v>
      </c>
      <c r="G443" s="59">
        <f t="shared" si="12"/>
        <v>0</v>
      </c>
      <c r="H443" s="59">
        <f t="shared" si="13"/>
        <v>0</v>
      </c>
      <c r="I443" s="60">
        <v>0</v>
      </c>
    </row>
    <row r="444" spans="1:9" x14ac:dyDescent="0.2">
      <c r="A444" s="57">
        <v>151</v>
      </c>
      <c r="B444" s="58">
        <f>PRRAS!C456</f>
        <v>443</v>
      </c>
      <c r="C444" s="58">
        <f>PRRAS!D456</f>
        <v>0</v>
      </c>
      <c r="D444" s="58">
        <f>PRRAS!E456</f>
        <v>0</v>
      </c>
      <c r="E444" s="58">
        <v>0</v>
      </c>
      <c r="F444" s="58">
        <v>0</v>
      </c>
      <c r="G444" s="59">
        <f t="shared" si="12"/>
        <v>0</v>
      </c>
      <c r="H444" s="59">
        <f t="shared" si="13"/>
        <v>0</v>
      </c>
      <c r="I444" s="60">
        <v>0</v>
      </c>
    </row>
    <row r="445" spans="1:9" x14ac:dyDescent="0.2">
      <c r="A445" s="57">
        <v>151</v>
      </c>
      <c r="B445" s="58">
        <f>PRRAS!C457</f>
        <v>444</v>
      </c>
      <c r="C445" s="58">
        <f>PRRAS!D457</f>
        <v>0</v>
      </c>
      <c r="D445" s="58">
        <f>PRRAS!E457</f>
        <v>0</v>
      </c>
      <c r="E445" s="58">
        <v>0</v>
      </c>
      <c r="F445" s="58">
        <v>0</v>
      </c>
      <c r="G445" s="59">
        <f t="shared" si="12"/>
        <v>0</v>
      </c>
      <c r="H445" s="59">
        <f t="shared" si="13"/>
        <v>0</v>
      </c>
      <c r="I445" s="60">
        <v>0</v>
      </c>
    </row>
    <row r="446" spans="1:9" x14ac:dyDescent="0.2">
      <c r="A446" s="57">
        <v>151</v>
      </c>
      <c r="B446" s="58">
        <f>PRRAS!C458</f>
        <v>445</v>
      </c>
      <c r="C446" s="58">
        <f>PRRAS!D458</f>
        <v>0</v>
      </c>
      <c r="D446" s="58">
        <f>PRRAS!E458</f>
        <v>0</v>
      </c>
      <c r="E446" s="58">
        <v>0</v>
      </c>
      <c r="F446" s="58">
        <v>0</v>
      </c>
      <c r="G446" s="59">
        <f t="shared" si="12"/>
        <v>0</v>
      </c>
      <c r="H446" s="59">
        <f t="shared" si="13"/>
        <v>0</v>
      </c>
      <c r="I446" s="60">
        <v>0</v>
      </c>
    </row>
    <row r="447" spans="1:9" x14ac:dyDescent="0.2">
      <c r="A447" s="57">
        <v>151</v>
      </c>
      <c r="B447" s="58">
        <f>PRRAS!C459</f>
        <v>446</v>
      </c>
      <c r="C447" s="58">
        <f>PRRAS!D459</f>
        <v>0</v>
      </c>
      <c r="D447" s="58">
        <f>PRRAS!E459</f>
        <v>0</v>
      </c>
      <c r="E447" s="58">
        <v>0</v>
      </c>
      <c r="F447" s="58">
        <v>0</v>
      </c>
      <c r="G447" s="59">
        <f t="shared" si="12"/>
        <v>0</v>
      </c>
      <c r="H447" s="59">
        <f t="shared" si="13"/>
        <v>0</v>
      </c>
      <c r="I447" s="60">
        <v>0</v>
      </c>
    </row>
    <row r="448" spans="1:9" x14ac:dyDescent="0.2">
      <c r="A448" s="57">
        <v>151</v>
      </c>
      <c r="B448" s="58">
        <f>PRRAS!C460</f>
        <v>447</v>
      </c>
      <c r="C448" s="58">
        <f>PRRAS!D460</f>
        <v>0</v>
      </c>
      <c r="D448" s="58">
        <f>PRRAS!E460</f>
        <v>0</v>
      </c>
      <c r="E448" s="58">
        <v>0</v>
      </c>
      <c r="F448" s="58">
        <v>0</v>
      </c>
      <c r="G448" s="59">
        <f t="shared" si="12"/>
        <v>0</v>
      </c>
      <c r="H448" s="59">
        <f t="shared" si="13"/>
        <v>0</v>
      </c>
      <c r="I448" s="60">
        <v>0</v>
      </c>
    </row>
    <row r="449" spans="1:9" x14ac:dyDescent="0.2">
      <c r="A449" s="57">
        <v>151</v>
      </c>
      <c r="B449" s="58">
        <f>PRRAS!C461</f>
        <v>448</v>
      </c>
      <c r="C449" s="58">
        <f>PRRAS!D461</f>
        <v>0</v>
      </c>
      <c r="D449" s="58">
        <f>PRRAS!E461</f>
        <v>0</v>
      </c>
      <c r="E449" s="58">
        <v>0</v>
      </c>
      <c r="F449" s="58">
        <v>0</v>
      </c>
      <c r="G449" s="59">
        <f t="shared" si="12"/>
        <v>0</v>
      </c>
      <c r="H449" s="59">
        <f t="shared" si="13"/>
        <v>0</v>
      </c>
      <c r="I449" s="60">
        <v>0</v>
      </c>
    </row>
    <row r="450" spans="1:9" x14ac:dyDescent="0.2">
      <c r="A450" s="57">
        <v>151</v>
      </c>
      <c r="B450" s="58">
        <f>PRRAS!C462</f>
        <v>449</v>
      </c>
      <c r="C450" s="58">
        <f>PRRAS!D462</f>
        <v>0</v>
      </c>
      <c r="D450" s="58">
        <f>PRRAS!E462</f>
        <v>0</v>
      </c>
      <c r="E450" s="58">
        <v>0</v>
      </c>
      <c r="F450" s="58">
        <v>0</v>
      </c>
      <c r="G450" s="59">
        <f t="shared" ref="G450:G513" si="14">(B450/1000)*(C450*1+D450*2)</f>
        <v>0</v>
      </c>
      <c r="H450" s="59">
        <f t="shared" ref="H450:H513" si="15">ABS(C450-ROUND(C450,0))+ABS(D450-ROUND(D450,0))</f>
        <v>0</v>
      </c>
      <c r="I450" s="60">
        <v>0</v>
      </c>
    </row>
    <row r="451" spans="1:9" x14ac:dyDescent="0.2">
      <c r="A451" s="57">
        <v>151</v>
      </c>
      <c r="B451" s="58">
        <f>PRRAS!C463</f>
        <v>450</v>
      </c>
      <c r="C451" s="58">
        <f>PRRAS!D463</f>
        <v>0</v>
      </c>
      <c r="D451" s="58">
        <f>PRRAS!E463</f>
        <v>0</v>
      </c>
      <c r="E451" s="58">
        <v>0</v>
      </c>
      <c r="F451" s="58">
        <v>0</v>
      </c>
      <c r="G451" s="59">
        <f t="shared" si="14"/>
        <v>0</v>
      </c>
      <c r="H451" s="59">
        <f t="shared" si="15"/>
        <v>0</v>
      </c>
      <c r="I451" s="60">
        <v>0</v>
      </c>
    </row>
    <row r="452" spans="1:9" x14ac:dyDescent="0.2">
      <c r="A452" s="57">
        <v>151</v>
      </c>
      <c r="B452" s="58">
        <f>PRRAS!C464</f>
        <v>451</v>
      </c>
      <c r="C452" s="58">
        <f>PRRAS!D464</f>
        <v>0</v>
      </c>
      <c r="D452" s="58">
        <f>PRRAS!E464</f>
        <v>0</v>
      </c>
      <c r="E452" s="58">
        <v>0</v>
      </c>
      <c r="F452" s="58">
        <v>0</v>
      </c>
      <c r="G452" s="59">
        <f t="shared" si="14"/>
        <v>0</v>
      </c>
      <c r="H452" s="59">
        <f t="shared" si="15"/>
        <v>0</v>
      </c>
      <c r="I452" s="60">
        <v>0</v>
      </c>
    </row>
    <row r="453" spans="1:9" x14ac:dyDescent="0.2">
      <c r="A453" s="57">
        <v>151</v>
      </c>
      <c r="B453" s="58">
        <f>PRRAS!C465</f>
        <v>452</v>
      </c>
      <c r="C453" s="58">
        <f>PRRAS!D465</f>
        <v>0</v>
      </c>
      <c r="D453" s="58">
        <f>PRRAS!E465</f>
        <v>0</v>
      </c>
      <c r="E453" s="58">
        <v>0</v>
      </c>
      <c r="F453" s="58">
        <v>0</v>
      </c>
      <c r="G453" s="59">
        <f t="shared" si="14"/>
        <v>0</v>
      </c>
      <c r="H453" s="59">
        <f t="shared" si="15"/>
        <v>0</v>
      </c>
      <c r="I453" s="60">
        <v>0</v>
      </c>
    </row>
    <row r="454" spans="1:9" x14ac:dyDescent="0.2">
      <c r="A454" s="57">
        <v>151</v>
      </c>
      <c r="B454" s="58">
        <f>PRRAS!C466</f>
        <v>453</v>
      </c>
      <c r="C454" s="58">
        <f>PRRAS!D466</f>
        <v>0</v>
      </c>
      <c r="D454" s="58">
        <f>PRRAS!E466</f>
        <v>0</v>
      </c>
      <c r="E454" s="58">
        <v>0</v>
      </c>
      <c r="F454" s="58">
        <v>0</v>
      </c>
      <c r="G454" s="59">
        <f t="shared" si="14"/>
        <v>0</v>
      </c>
      <c r="H454" s="59">
        <f t="shared" si="15"/>
        <v>0</v>
      </c>
      <c r="I454" s="60">
        <v>0</v>
      </c>
    </row>
    <row r="455" spans="1:9" x14ac:dyDescent="0.2">
      <c r="A455" s="57">
        <v>151</v>
      </c>
      <c r="B455" s="58">
        <f>PRRAS!C467</f>
        <v>454</v>
      </c>
      <c r="C455" s="58">
        <f>PRRAS!D467</f>
        <v>0</v>
      </c>
      <c r="D455" s="58">
        <f>PRRAS!E467</f>
        <v>0</v>
      </c>
      <c r="E455" s="58">
        <v>0</v>
      </c>
      <c r="F455" s="58">
        <v>0</v>
      </c>
      <c r="G455" s="59">
        <f t="shared" si="14"/>
        <v>0</v>
      </c>
      <c r="H455" s="59">
        <f t="shared" si="15"/>
        <v>0</v>
      </c>
      <c r="I455" s="60">
        <v>0</v>
      </c>
    </row>
    <row r="456" spans="1:9" x14ac:dyDescent="0.2">
      <c r="A456" s="57">
        <v>151</v>
      </c>
      <c r="B456" s="58">
        <f>PRRAS!C468</f>
        <v>455</v>
      </c>
      <c r="C456" s="58">
        <f>PRRAS!D468</f>
        <v>0</v>
      </c>
      <c r="D456" s="58">
        <f>PRRAS!E468</f>
        <v>0</v>
      </c>
      <c r="E456" s="58">
        <v>0</v>
      </c>
      <c r="F456" s="58">
        <v>0</v>
      </c>
      <c r="G456" s="59">
        <f t="shared" si="14"/>
        <v>0</v>
      </c>
      <c r="H456" s="59">
        <f t="shared" si="15"/>
        <v>0</v>
      </c>
      <c r="I456" s="60">
        <v>0</v>
      </c>
    </row>
    <row r="457" spans="1:9" x14ac:dyDescent="0.2">
      <c r="A457" s="57">
        <v>151</v>
      </c>
      <c r="B457" s="58">
        <f>PRRAS!C469</f>
        <v>456</v>
      </c>
      <c r="C457" s="58">
        <f>PRRAS!D469</f>
        <v>0</v>
      </c>
      <c r="D457" s="58">
        <f>PRRAS!E469</f>
        <v>0</v>
      </c>
      <c r="E457" s="58">
        <v>0</v>
      </c>
      <c r="F457" s="58">
        <v>0</v>
      </c>
      <c r="G457" s="59">
        <f t="shared" si="14"/>
        <v>0</v>
      </c>
      <c r="H457" s="59">
        <f t="shared" si="15"/>
        <v>0</v>
      </c>
      <c r="I457" s="60">
        <v>0</v>
      </c>
    </row>
    <row r="458" spans="1:9" x14ac:dyDescent="0.2">
      <c r="A458" s="57">
        <v>151</v>
      </c>
      <c r="B458" s="58">
        <f>PRRAS!C470</f>
        <v>457</v>
      </c>
      <c r="C458" s="58">
        <f>PRRAS!D470</f>
        <v>0</v>
      </c>
      <c r="D458" s="58">
        <f>PRRAS!E470</f>
        <v>0</v>
      </c>
      <c r="E458" s="58">
        <v>0</v>
      </c>
      <c r="F458" s="58">
        <v>0</v>
      </c>
      <c r="G458" s="59">
        <f t="shared" si="14"/>
        <v>0</v>
      </c>
      <c r="H458" s="59">
        <f t="shared" si="15"/>
        <v>0</v>
      </c>
      <c r="I458" s="60">
        <v>0</v>
      </c>
    </row>
    <row r="459" spans="1:9" x14ac:dyDescent="0.2">
      <c r="A459" s="57">
        <v>151</v>
      </c>
      <c r="B459" s="58">
        <f>PRRAS!C471</f>
        <v>458</v>
      </c>
      <c r="C459" s="58">
        <f>PRRAS!D471</f>
        <v>0</v>
      </c>
      <c r="D459" s="58">
        <f>PRRAS!E471</f>
        <v>0</v>
      </c>
      <c r="E459" s="58">
        <v>0</v>
      </c>
      <c r="F459" s="58">
        <v>0</v>
      </c>
      <c r="G459" s="59">
        <f t="shared" si="14"/>
        <v>0</v>
      </c>
      <c r="H459" s="59">
        <f t="shared" si="15"/>
        <v>0</v>
      </c>
      <c r="I459" s="60">
        <v>0</v>
      </c>
    </row>
    <row r="460" spans="1:9" x14ac:dyDescent="0.2">
      <c r="A460" s="57">
        <v>151</v>
      </c>
      <c r="B460" s="58">
        <f>PRRAS!C472</f>
        <v>459</v>
      </c>
      <c r="C460" s="58">
        <f>PRRAS!D472</f>
        <v>0</v>
      </c>
      <c r="D460" s="58">
        <f>PRRAS!E472</f>
        <v>0</v>
      </c>
      <c r="E460" s="58">
        <v>0</v>
      </c>
      <c r="F460" s="58">
        <v>0</v>
      </c>
      <c r="G460" s="59">
        <f t="shared" si="14"/>
        <v>0</v>
      </c>
      <c r="H460" s="59">
        <f t="shared" si="15"/>
        <v>0</v>
      </c>
      <c r="I460" s="60">
        <v>0</v>
      </c>
    </row>
    <row r="461" spans="1:9" x14ac:dyDescent="0.2">
      <c r="A461" s="57">
        <v>151</v>
      </c>
      <c r="B461" s="58">
        <f>PRRAS!C473</f>
        <v>460</v>
      </c>
      <c r="C461" s="58">
        <f>PRRAS!D473</f>
        <v>0</v>
      </c>
      <c r="D461" s="58">
        <f>PRRAS!E473</f>
        <v>0</v>
      </c>
      <c r="E461" s="58">
        <v>0</v>
      </c>
      <c r="F461" s="58">
        <v>0</v>
      </c>
      <c r="G461" s="59">
        <f t="shared" si="14"/>
        <v>0</v>
      </c>
      <c r="H461" s="59">
        <f t="shared" si="15"/>
        <v>0</v>
      </c>
      <c r="I461" s="60">
        <v>0</v>
      </c>
    </row>
    <row r="462" spans="1:9" x14ac:dyDescent="0.2">
      <c r="A462" s="57">
        <v>151</v>
      </c>
      <c r="B462" s="58">
        <f>PRRAS!C474</f>
        <v>461</v>
      </c>
      <c r="C462" s="58">
        <f>PRRAS!D474</f>
        <v>0</v>
      </c>
      <c r="D462" s="58">
        <f>PRRAS!E474</f>
        <v>0</v>
      </c>
      <c r="E462" s="58">
        <v>0</v>
      </c>
      <c r="F462" s="58">
        <v>0</v>
      </c>
      <c r="G462" s="59">
        <f t="shared" si="14"/>
        <v>0</v>
      </c>
      <c r="H462" s="59">
        <f t="shared" si="15"/>
        <v>0</v>
      </c>
      <c r="I462" s="60">
        <v>0</v>
      </c>
    </row>
    <row r="463" spans="1:9" x14ac:dyDescent="0.2">
      <c r="A463" s="57">
        <v>151</v>
      </c>
      <c r="B463" s="58">
        <f>PRRAS!C475</f>
        <v>462</v>
      </c>
      <c r="C463" s="58">
        <f>PRRAS!D475</f>
        <v>0</v>
      </c>
      <c r="D463" s="58">
        <f>PRRAS!E475</f>
        <v>0</v>
      </c>
      <c r="E463" s="58">
        <v>0</v>
      </c>
      <c r="F463" s="58">
        <v>0</v>
      </c>
      <c r="G463" s="59">
        <f t="shared" si="14"/>
        <v>0</v>
      </c>
      <c r="H463" s="59">
        <f t="shared" si="15"/>
        <v>0</v>
      </c>
      <c r="I463" s="60">
        <v>0</v>
      </c>
    </row>
    <row r="464" spans="1:9" x14ac:dyDescent="0.2">
      <c r="A464" s="57">
        <v>151</v>
      </c>
      <c r="B464" s="58">
        <f>PRRAS!C476</f>
        <v>463</v>
      </c>
      <c r="C464" s="58">
        <f>PRRAS!D476</f>
        <v>0</v>
      </c>
      <c r="D464" s="58">
        <f>PRRAS!E476</f>
        <v>0</v>
      </c>
      <c r="E464" s="58">
        <v>0</v>
      </c>
      <c r="F464" s="58">
        <v>0</v>
      </c>
      <c r="G464" s="59">
        <f t="shared" si="14"/>
        <v>0</v>
      </c>
      <c r="H464" s="59">
        <f t="shared" si="15"/>
        <v>0</v>
      </c>
      <c r="I464" s="60">
        <v>0</v>
      </c>
    </row>
    <row r="465" spans="1:9" x14ac:dyDescent="0.2">
      <c r="A465" s="57">
        <v>151</v>
      </c>
      <c r="B465" s="58">
        <f>PRRAS!C477</f>
        <v>464</v>
      </c>
      <c r="C465" s="58">
        <f>PRRAS!D477</f>
        <v>0</v>
      </c>
      <c r="D465" s="58">
        <f>PRRAS!E477</f>
        <v>0</v>
      </c>
      <c r="E465" s="58">
        <v>0</v>
      </c>
      <c r="F465" s="58">
        <v>0</v>
      </c>
      <c r="G465" s="59">
        <f t="shared" si="14"/>
        <v>0</v>
      </c>
      <c r="H465" s="59">
        <f t="shared" si="15"/>
        <v>0</v>
      </c>
      <c r="I465" s="60">
        <v>0</v>
      </c>
    </row>
    <row r="466" spans="1:9" x14ac:dyDescent="0.2">
      <c r="A466" s="57">
        <v>151</v>
      </c>
      <c r="B466" s="58">
        <f>PRRAS!C478</f>
        <v>465</v>
      </c>
      <c r="C466" s="58">
        <f>PRRAS!D478</f>
        <v>0</v>
      </c>
      <c r="D466" s="58">
        <f>PRRAS!E478</f>
        <v>0</v>
      </c>
      <c r="E466" s="58">
        <v>0</v>
      </c>
      <c r="F466" s="58">
        <v>0</v>
      </c>
      <c r="G466" s="59">
        <f t="shared" si="14"/>
        <v>0</v>
      </c>
      <c r="H466" s="59">
        <f t="shared" si="15"/>
        <v>0</v>
      </c>
      <c r="I466" s="60">
        <v>0</v>
      </c>
    </row>
    <row r="467" spans="1:9" x14ac:dyDescent="0.2">
      <c r="A467" s="57">
        <v>151</v>
      </c>
      <c r="B467" s="58">
        <f>PRRAS!C479</f>
        <v>466</v>
      </c>
      <c r="C467" s="58">
        <f>PRRAS!D479</f>
        <v>0</v>
      </c>
      <c r="D467" s="58">
        <f>PRRAS!E479</f>
        <v>0</v>
      </c>
      <c r="E467" s="58">
        <v>0</v>
      </c>
      <c r="F467" s="58">
        <v>0</v>
      </c>
      <c r="G467" s="59">
        <f t="shared" si="14"/>
        <v>0</v>
      </c>
      <c r="H467" s="59">
        <f t="shared" si="15"/>
        <v>0</v>
      </c>
      <c r="I467" s="60">
        <v>0</v>
      </c>
    </row>
    <row r="468" spans="1:9" x14ac:dyDescent="0.2">
      <c r="A468" s="57">
        <v>151</v>
      </c>
      <c r="B468" s="58">
        <f>PRRAS!C480</f>
        <v>467</v>
      </c>
      <c r="C468" s="58">
        <f>PRRAS!D480</f>
        <v>0</v>
      </c>
      <c r="D468" s="58">
        <f>PRRAS!E480</f>
        <v>0</v>
      </c>
      <c r="E468" s="58">
        <v>0</v>
      </c>
      <c r="F468" s="58">
        <v>0</v>
      </c>
      <c r="G468" s="59">
        <f t="shared" si="14"/>
        <v>0</v>
      </c>
      <c r="H468" s="59">
        <f t="shared" si="15"/>
        <v>0</v>
      </c>
      <c r="I468" s="60">
        <v>0</v>
      </c>
    </row>
    <row r="469" spans="1:9" x14ac:dyDescent="0.2">
      <c r="A469" s="57">
        <v>151</v>
      </c>
      <c r="B469" s="58">
        <f>PRRAS!C481</f>
        <v>468</v>
      </c>
      <c r="C469" s="58">
        <f>PRRAS!D481</f>
        <v>0</v>
      </c>
      <c r="D469" s="58">
        <f>PRRAS!E481</f>
        <v>0</v>
      </c>
      <c r="E469" s="58">
        <v>0</v>
      </c>
      <c r="F469" s="58">
        <v>0</v>
      </c>
      <c r="G469" s="59">
        <f t="shared" si="14"/>
        <v>0</v>
      </c>
      <c r="H469" s="59">
        <f t="shared" si="15"/>
        <v>0</v>
      </c>
      <c r="I469" s="60">
        <v>0</v>
      </c>
    </row>
    <row r="470" spans="1:9" x14ac:dyDescent="0.2">
      <c r="A470" s="57">
        <v>151</v>
      </c>
      <c r="B470" s="58">
        <f>PRRAS!C482</f>
        <v>469</v>
      </c>
      <c r="C470" s="58">
        <f>PRRAS!D482</f>
        <v>0</v>
      </c>
      <c r="D470" s="58">
        <f>PRRAS!E482</f>
        <v>0</v>
      </c>
      <c r="E470" s="58">
        <v>0</v>
      </c>
      <c r="F470" s="58">
        <v>0</v>
      </c>
      <c r="G470" s="59">
        <f t="shared" si="14"/>
        <v>0</v>
      </c>
      <c r="H470" s="59">
        <f t="shared" si="15"/>
        <v>0</v>
      </c>
      <c r="I470" s="60">
        <v>0</v>
      </c>
    </row>
    <row r="471" spans="1:9" x14ac:dyDescent="0.2">
      <c r="A471" s="57">
        <v>151</v>
      </c>
      <c r="B471" s="58">
        <f>PRRAS!C483</f>
        <v>470</v>
      </c>
      <c r="C471" s="58">
        <f>PRRAS!D483</f>
        <v>0</v>
      </c>
      <c r="D471" s="58">
        <f>PRRAS!E483</f>
        <v>0</v>
      </c>
      <c r="E471" s="58">
        <v>0</v>
      </c>
      <c r="F471" s="58">
        <v>0</v>
      </c>
      <c r="G471" s="59">
        <f t="shared" si="14"/>
        <v>0</v>
      </c>
      <c r="H471" s="59">
        <f t="shared" si="15"/>
        <v>0</v>
      </c>
      <c r="I471" s="60">
        <v>0</v>
      </c>
    </row>
    <row r="472" spans="1:9" x14ac:dyDescent="0.2">
      <c r="A472" s="57">
        <v>151</v>
      </c>
      <c r="B472" s="58">
        <f>PRRAS!C484</f>
        <v>471</v>
      </c>
      <c r="C472" s="58">
        <f>PRRAS!D484</f>
        <v>0</v>
      </c>
      <c r="D472" s="58">
        <f>PRRAS!E484</f>
        <v>0</v>
      </c>
      <c r="E472" s="58">
        <v>0</v>
      </c>
      <c r="F472" s="58">
        <v>0</v>
      </c>
      <c r="G472" s="59">
        <f t="shared" si="14"/>
        <v>0</v>
      </c>
      <c r="H472" s="59">
        <f t="shared" si="15"/>
        <v>0</v>
      </c>
      <c r="I472" s="60">
        <v>0</v>
      </c>
    </row>
    <row r="473" spans="1:9" x14ac:dyDescent="0.2">
      <c r="A473" s="57">
        <v>151</v>
      </c>
      <c r="B473" s="58">
        <f>PRRAS!C485</f>
        <v>472</v>
      </c>
      <c r="C473" s="58">
        <f>PRRAS!D485</f>
        <v>0</v>
      </c>
      <c r="D473" s="58">
        <f>PRRAS!E485</f>
        <v>0</v>
      </c>
      <c r="E473" s="58">
        <v>0</v>
      </c>
      <c r="F473" s="58">
        <v>0</v>
      </c>
      <c r="G473" s="59">
        <f t="shared" si="14"/>
        <v>0</v>
      </c>
      <c r="H473" s="59">
        <f t="shared" si="15"/>
        <v>0</v>
      </c>
      <c r="I473" s="60">
        <v>0</v>
      </c>
    </row>
    <row r="474" spans="1:9" x14ac:dyDescent="0.2">
      <c r="A474" s="57">
        <v>151</v>
      </c>
      <c r="B474" s="58">
        <f>PRRAS!C486</f>
        <v>473</v>
      </c>
      <c r="C474" s="58">
        <f>PRRAS!D486</f>
        <v>0</v>
      </c>
      <c r="D474" s="58">
        <f>PRRAS!E486</f>
        <v>0</v>
      </c>
      <c r="E474" s="58">
        <v>0</v>
      </c>
      <c r="F474" s="58">
        <v>0</v>
      </c>
      <c r="G474" s="59">
        <f t="shared" si="14"/>
        <v>0</v>
      </c>
      <c r="H474" s="59">
        <f t="shared" si="15"/>
        <v>0</v>
      </c>
      <c r="I474" s="60">
        <v>0</v>
      </c>
    </row>
    <row r="475" spans="1:9" x14ac:dyDescent="0.2">
      <c r="A475" s="57">
        <v>151</v>
      </c>
      <c r="B475" s="58">
        <f>PRRAS!C487</f>
        <v>474</v>
      </c>
      <c r="C475" s="58">
        <f>PRRAS!D487</f>
        <v>0</v>
      </c>
      <c r="D475" s="58">
        <f>PRRAS!E487</f>
        <v>0</v>
      </c>
      <c r="E475" s="58">
        <v>0</v>
      </c>
      <c r="F475" s="58">
        <v>0</v>
      </c>
      <c r="G475" s="59">
        <f t="shared" si="14"/>
        <v>0</v>
      </c>
      <c r="H475" s="59">
        <f t="shared" si="15"/>
        <v>0</v>
      </c>
      <c r="I475" s="60">
        <v>0</v>
      </c>
    </row>
    <row r="476" spans="1:9" x14ac:dyDescent="0.2">
      <c r="A476" s="57">
        <v>151</v>
      </c>
      <c r="B476" s="58">
        <f>PRRAS!C488</f>
        <v>475</v>
      </c>
      <c r="C476" s="58">
        <f>PRRAS!D488</f>
        <v>0</v>
      </c>
      <c r="D476" s="58">
        <f>PRRAS!E488</f>
        <v>0</v>
      </c>
      <c r="E476" s="58">
        <v>0</v>
      </c>
      <c r="F476" s="58">
        <v>0</v>
      </c>
      <c r="G476" s="59">
        <f t="shared" si="14"/>
        <v>0</v>
      </c>
      <c r="H476" s="59">
        <f t="shared" si="15"/>
        <v>0</v>
      </c>
      <c r="I476" s="60">
        <v>0</v>
      </c>
    </row>
    <row r="477" spans="1:9" x14ac:dyDescent="0.2">
      <c r="A477" s="57">
        <v>151</v>
      </c>
      <c r="B477" s="58">
        <f>PRRAS!C489</f>
        <v>476</v>
      </c>
      <c r="C477" s="58">
        <f>PRRAS!D489</f>
        <v>0</v>
      </c>
      <c r="D477" s="58">
        <f>PRRAS!E489</f>
        <v>0</v>
      </c>
      <c r="E477" s="58">
        <v>0</v>
      </c>
      <c r="F477" s="58">
        <v>0</v>
      </c>
      <c r="G477" s="59">
        <f t="shared" si="14"/>
        <v>0</v>
      </c>
      <c r="H477" s="59">
        <f t="shared" si="15"/>
        <v>0</v>
      </c>
      <c r="I477" s="60">
        <v>0</v>
      </c>
    </row>
    <row r="478" spans="1:9" x14ac:dyDescent="0.2">
      <c r="A478" s="57">
        <v>151</v>
      </c>
      <c r="B478" s="58">
        <f>PRRAS!C490</f>
        <v>477</v>
      </c>
      <c r="C478" s="58">
        <f>PRRAS!D490</f>
        <v>0</v>
      </c>
      <c r="D478" s="58">
        <f>PRRAS!E490</f>
        <v>0</v>
      </c>
      <c r="E478" s="58">
        <v>0</v>
      </c>
      <c r="F478" s="58">
        <v>0</v>
      </c>
      <c r="G478" s="59">
        <f t="shared" si="14"/>
        <v>0</v>
      </c>
      <c r="H478" s="59">
        <f t="shared" si="15"/>
        <v>0</v>
      </c>
      <c r="I478" s="60">
        <v>0</v>
      </c>
    </row>
    <row r="479" spans="1:9" x14ac:dyDescent="0.2">
      <c r="A479" s="57">
        <v>151</v>
      </c>
      <c r="B479" s="58">
        <f>PRRAS!C491</f>
        <v>478</v>
      </c>
      <c r="C479" s="58">
        <f>PRRAS!D491</f>
        <v>0</v>
      </c>
      <c r="D479" s="58">
        <f>PRRAS!E491</f>
        <v>0</v>
      </c>
      <c r="E479" s="58">
        <v>0</v>
      </c>
      <c r="F479" s="58">
        <v>0</v>
      </c>
      <c r="G479" s="59">
        <f t="shared" si="14"/>
        <v>0</v>
      </c>
      <c r="H479" s="59">
        <f t="shared" si="15"/>
        <v>0</v>
      </c>
      <c r="I479" s="60">
        <v>0</v>
      </c>
    </row>
    <row r="480" spans="1:9" x14ac:dyDescent="0.2">
      <c r="A480" s="57">
        <v>151</v>
      </c>
      <c r="B480" s="58">
        <f>PRRAS!C492</f>
        <v>479</v>
      </c>
      <c r="C480" s="58">
        <f>PRRAS!D492</f>
        <v>0</v>
      </c>
      <c r="D480" s="58">
        <f>PRRAS!E492</f>
        <v>0</v>
      </c>
      <c r="E480" s="58">
        <v>0</v>
      </c>
      <c r="F480" s="58">
        <v>0</v>
      </c>
      <c r="G480" s="59">
        <f t="shared" si="14"/>
        <v>0</v>
      </c>
      <c r="H480" s="59">
        <f t="shared" si="15"/>
        <v>0</v>
      </c>
      <c r="I480" s="60">
        <v>0</v>
      </c>
    </row>
    <row r="481" spans="1:9" x14ac:dyDescent="0.2">
      <c r="A481" s="57">
        <v>151</v>
      </c>
      <c r="B481" s="58">
        <f>PRRAS!C493</f>
        <v>480</v>
      </c>
      <c r="C481" s="58">
        <f>PRRAS!D493</f>
        <v>0</v>
      </c>
      <c r="D481" s="58">
        <f>PRRAS!E493</f>
        <v>0</v>
      </c>
      <c r="E481" s="58">
        <v>0</v>
      </c>
      <c r="F481" s="58">
        <v>0</v>
      </c>
      <c r="G481" s="59">
        <f t="shared" si="14"/>
        <v>0</v>
      </c>
      <c r="H481" s="59">
        <f t="shared" si="15"/>
        <v>0</v>
      </c>
      <c r="I481" s="60">
        <v>0</v>
      </c>
    </row>
    <row r="482" spans="1:9" x14ac:dyDescent="0.2">
      <c r="A482" s="57">
        <v>151</v>
      </c>
      <c r="B482" s="58">
        <f>PRRAS!C494</f>
        <v>481</v>
      </c>
      <c r="C482" s="58">
        <f>PRRAS!D494</f>
        <v>0</v>
      </c>
      <c r="D482" s="58">
        <f>PRRAS!E494</f>
        <v>0</v>
      </c>
      <c r="E482" s="58">
        <v>0</v>
      </c>
      <c r="F482" s="58">
        <v>0</v>
      </c>
      <c r="G482" s="59">
        <f t="shared" si="14"/>
        <v>0</v>
      </c>
      <c r="H482" s="59">
        <f t="shared" si="15"/>
        <v>0</v>
      </c>
      <c r="I482" s="60">
        <v>0</v>
      </c>
    </row>
    <row r="483" spans="1:9" x14ac:dyDescent="0.2">
      <c r="A483" s="57">
        <v>151</v>
      </c>
      <c r="B483" s="58">
        <f>PRRAS!C495</f>
        <v>482</v>
      </c>
      <c r="C483" s="58">
        <f>PRRAS!D495</f>
        <v>0</v>
      </c>
      <c r="D483" s="58">
        <f>PRRAS!E495</f>
        <v>0</v>
      </c>
      <c r="E483" s="58">
        <v>0</v>
      </c>
      <c r="F483" s="58">
        <v>0</v>
      </c>
      <c r="G483" s="59">
        <f t="shared" si="14"/>
        <v>0</v>
      </c>
      <c r="H483" s="59">
        <f t="shared" si="15"/>
        <v>0</v>
      </c>
      <c r="I483" s="60">
        <v>0</v>
      </c>
    </row>
    <row r="484" spans="1:9" x14ac:dyDescent="0.2">
      <c r="A484" s="57">
        <v>151</v>
      </c>
      <c r="B484" s="58">
        <f>PRRAS!C496</f>
        <v>483</v>
      </c>
      <c r="C484" s="58">
        <f>PRRAS!D496</f>
        <v>0</v>
      </c>
      <c r="D484" s="58">
        <f>PRRAS!E496</f>
        <v>0</v>
      </c>
      <c r="E484" s="58">
        <v>0</v>
      </c>
      <c r="F484" s="58">
        <v>0</v>
      </c>
      <c r="G484" s="59">
        <f t="shared" si="14"/>
        <v>0</v>
      </c>
      <c r="H484" s="59">
        <f t="shared" si="15"/>
        <v>0</v>
      </c>
      <c r="I484" s="60">
        <v>0</v>
      </c>
    </row>
    <row r="485" spans="1:9" x14ac:dyDescent="0.2">
      <c r="A485" s="57">
        <v>151</v>
      </c>
      <c r="B485" s="58">
        <f>PRRAS!C497</f>
        <v>484</v>
      </c>
      <c r="C485" s="58">
        <f>PRRAS!D497</f>
        <v>0</v>
      </c>
      <c r="D485" s="58">
        <f>PRRAS!E497</f>
        <v>0</v>
      </c>
      <c r="E485" s="58">
        <v>0</v>
      </c>
      <c r="F485" s="58">
        <v>0</v>
      </c>
      <c r="G485" s="59">
        <f t="shared" si="14"/>
        <v>0</v>
      </c>
      <c r="H485" s="59">
        <f t="shared" si="15"/>
        <v>0</v>
      </c>
      <c r="I485" s="60">
        <v>0</v>
      </c>
    </row>
    <row r="486" spans="1:9" x14ac:dyDescent="0.2">
      <c r="A486" s="57">
        <v>151</v>
      </c>
      <c r="B486" s="58">
        <f>PRRAS!C498</f>
        <v>485</v>
      </c>
      <c r="C486" s="58">
        <f>PRRAS!D498</f>
        <v>0</v>
      </c>
      <c r="D486" s="58">
        <f>PRRAS!E498</f>
        <v>0</v>
      </c>
      <c r="E486" s="58">
        <v>0</v>
      </c>
      <c r="F486" s="58">
        <v>0</v>
      </c>
      <c r="G486" s="59">
        <f t="shared" si="14"/>
        <v>0</v>
      </c>
      <c r="H486" s="59">
        <f t="shared" si="15"/>
        <v>0</v>
      </c>
      <c r="I486" s="60">
        <v>0</v>
      </c>
    </row>
    <row r="487" spans="1:9" x14ac:dyDescent="0.2">
      <c r="A487" s="57">
        <v>151</v>
      </c>
      <c r="B487" s="58">
        <f>PRRAS!C499</f>
        <v>486</v>
      </c>
      <c r="C487" s="58">
        <f>PRRAS!D499</f>
        <v>0</v>
      </c>
      <c r="D487" s="58">
        <f>PRRAS!E499</f>
        <v>0</v>
      </c>
      <c r="E487" s="58">
        <v>0</v>
      </c>
      <c r="F487" s="58">
        <v>0</v>
      </c>
      <c r="G487" s="59">
        <f t="shared" si="14"/>
        <v>0</v>
      </c>
      <c r="H487" s="59">
        <f t="shared" si="15"/>
        <v>0</v>
      </c>
      <c r="I487" s="60">
        <v>0</v>
      </c>
    </row>
    <row r="488" spans="1:9" x14ac:dyDescent="0.2">
      <c r="A488" s="57">
        <v>151</v>
      </c>
      <c r="B488" s="58">
        <f>PRRAS!C500</f>
        <v>487</v>
      </c>
      <c r="C488" s="58">
        <f>PRRAS!D500</f>
        <v>0</v>
      </c>
      <c r="D488" s="58">
        <f>PRRAS!E500</f>
        <v>0</v>
      </c>
      <c r="E488" s="58">
        <v>0</v>
      </c>
      <c r="F488" s="58">
        <v>0</v>
      </c>
      <c r="G488" s="59">
        <f t="shared" si="14"/>
        <v>0</v>
      </c>
      <c r="H488" s="59">
        <f t="shared" si="15"/>
        <v>0</v>
      </c>
      <c r="I488" s="60">
        <v>0</v>
      </c>
    </row>
    <row r="489" spans="1:9" x14ac:dyDescent="0.2">
      <c r="A489" s="57">
        <v>151</v>
      </c>
      <c r="B489" s="58">
        <f>PRRAS!C501</f>
        <v>488</v>
      </c>
      <c r="C489" s="58">
        <f>PRRAS!D501</f>
        <v>0</v>
      </c>
      <c r="D489" s="58">
        <f>PRRAS!E501</f>
        <v>0</v>
      </c>
      <c r="E489" s="58">
        <v>0</v>
      </c>
      <c r="F489" s="58">
        <v>0</v>
      </c>
      <c r="G489" s="59">
        <f t="shared" si="14"/>
        <v>0</v>
      </c>
      <c r="H489" s="59">
        <f t="shared" si="15"/>
        <v>0</v>
      </c>
      <c r="I489" s="60">
        <v>0</v>
      </c>
    </row>
    <row r="490" spans="1:9" x14ac:dyDescent="0.2">
      <c r="A490" s="57">
        <v>151</v>
      </c>
      <c r="B490" s="58">
        <f>PRRAS!C502</f>
        <v>489</v>
      </c>
      <c r="C490" s="58">
        <f>PRRAS!D502</f>
        <v>0</v>
      </c>
      <c r="D490" s="58">
        <f>PRRAS!E502</f>
        <v>0</v>
      </c>
      <c r="E490" s="58">
        <v>0</v>
      </c>
      <c r="F490" s="58">
        <v>0</v>
      </c>
      <c r="G490" s="59">
        <f t="shared" si="14"/>
        <v>0</v>
      </c>
      <c r="H490" s="59">
        <f t="shared" si="15"/>
        <v>0</v>
      </c>
      <c r="I490" s="60">
        <v>0</v>
      </c>
    </row>
    <row r="491" spans="1:9" x14ac:dyDescent="0.2">
      <c r="A491" s="57">
        <v>151</v>
      </c>
      <c r="B491" s="58">
        <f>PRRAS!C503</f>
        <v>490</v>
      </c>
      <c r="C491" s="58">
        <f>PRRAS!D503</f>
        <v>0</v>
      </c>
      <c r="D491" s="58">
        <f>PRRAS!E503</f>
        <v>0</v>
      </c>
      <c r="E491" s="58">
        <v>0</v>
      </c>
      <c r="F491" s="58">
        <v>0</v>
      </c>
      <c r="G491" s="59">
        <f t="shared" si="14"/>
        <v>0</v>
      </c>
      <c r="H491" s="59">
        <f t="shared" si="15"/>
        <v>0</v>
      </c>
      <c r="I491" s="60">
        <v>0</v>
      </c>
    </row>
    <row r="492" spans="1:9" x14ac:dyDescent="0.2">
      <c r="A492" s="57">
        <v>151</v>
      </c>
      <c r="B492" s="58">
        <f>PRRAS!C504</f>
        <v>491</v>
      </c>
      <c r="C492" s="58">
        <f>PRRAS!D504</f>
        <v>0</v>
      </c>
      <c r="D492" s="58">
        <f>PRRAS!E504</f>
        <v>0</v>
      </c>
      <c r="E492" s="58">
        <v>0</v>
      </c>
      <c r="F492" s="58">
        <v>0</v>
      </c>
      <c r="G492" s="59">
        <f t="shared" si="14"/>
        <v>0</v>
      </c>
      <c r="H492" s="59">
        <f t="shared" si="15"/>
        <v>0</v>
      </c>
      <c r="I492" s="60">
        <v>0</v>
      </c>
    </row>
    <row r="493" spans="1:9" x14ac:dyDescent="0.2">
      <c r="A493" s="57">
        <v>151</v>
      </c>
      <c r="B493" s="58">
        <f>PRRAS!C505</f>
        <v>492</v>
      </c>
      <c r="C493" s="58">
        <f>PRRAS!D505</f>
        <v>0</v>
      </c>
      <c r="D493" s="58">
        <f>PRRAS!E505</f>
        <v>0</v>
      </c>
      <c r="E493" s="58">
        <v>0</v>
      </c>
      <c r="F493" s="58">
        <v>0</v>
      </c>
      <c r="G493" s="59">
        <f t="shared" si="14"/>
        <v>0</v>
      </c>
      <c r="H493" s="59">
        <f t="shared" si="15"/>
        <v>0</v>
      </c>
      <c r="I493" s="60">
        <v>0</v>
      </c>
    </row>
    <row r="494" spans="1:9" x14ac:dyDescent="0.2">
      <c r="A494" s="57">
        <v>151</v>
      </c>
      <c r="B494" s="58">
        <f>PRRAS!C506</f>
        <v>493</v>
      </c>
      <c r="C494" s="58">
        <f>PRRAS!D506</f>
        <v>0</v>
      </c>
      <c r="D494" s="58">
        <f>PRRAS!E506</f>
        <v>0</v>
      </c>
      <c r="E494" s="58">
        <v>0</v>
      </c>
      <c r="F494" s="58">
        <v>0</v>
      </c>
      <c r="G494" s="59">
        <f t="shared" si="14"/>
        <v>0</v>
      </c>
      <c r="H494" s="59">
        <f t="shared" si="15"/>
        <v>0</v>
      </c>
      <c r="I494" s="60">
        <v>0</v>
      </c>
    </row>
    <row r="495" spans="1:9" x14ac:dyDescent="0.2">
      <c r="A495" s="57">
        <v>151</v>
      </c>
      <c r="B495" s="58">
        <f>PRRAS!C507</f>
        <v>494</v>
      </c>
      <c r="C495" s="58">
        <f>PRRAS!D507</f>
        <v>0</v>
      </c>
      <c r="D495" s="58">
        <f>PRRAS!E507</f>
        <v>0</v>
      </c>
      <c r="E495" s="58">
        <v>0</v>
      </c>
      <c r="F495" s="58">
        <v>0</v>
      </c>
      <c r="G495" s="59">
        <f t="shared" si="14"/>
        <v>0</v>
      </c>
      <c r="H495" s="59">
        <f t="shared" si="15"/>
        <v>0</v>
      </c>
      <c r="I495" s="60">
        <v>0</v>
      </c>
    </row>
    <row r="496" spans="1:9" x14ac:dyDescent="0.2">
      <c r="A496" s="57">
        <v>151</v>
      </c>
      <c r="B496" s="58">
        <f>PRRAS!C508</f>
        <v>495</v>
      </c>
      <c r="C496" s="58">
        <f>PRRAS!D508</f>
        <v>0</v>
      </c>
      <c r="D496" s="58">
        <f>PRRAS!E508</f>
        <v>0</v>
      </c>
      <c r="E496" s="58">
        <v>0</v>
      </c>
      <c r="F496" s="58">
        <v>0</v>
      </c>
      <c r="G496" s="59">
        <f t="shared" si="14"/>
        <v>0</v>
      </c>
      <c r="H496" s="59">
        <f t="shared" si="15"/>
        <v>0</v>
      </c>
      <c r="I496" s="60">
        <v>0</v>
      </c>
    </row>
    <row r="497" spans="1:9" x14ac:dyDescent="0.2">
      <c r="A497" s="57">
        <v>151</v>
      </c>
      <c r="B497" s="58">
        <f>PRRAS!C509</f>
        <v>496</v>
      </c>
      <c r="C497" s="58">
        <f>PRRAS!D509</f>
        <v>0</v>
      </c>
      <c r="D497" s="58">
        <f>PRRAS!E509</f>
        <v>0</v>
      </c>
      <c r="E497" s="58">
        <v>0</v>
      </c>
      <c r="F497" s="58">
        <v>0</v>
      </c>
      <c r="G497" s="59">
        <f t="shared" si="14"/>
        <v>0</v>
      </c>
      <c r="H497" s="59">
        <f t="shared" si="15"/>
        <v>0</v>
      </c>
      <c r="I497" s="60">
        <v>0</v>
      </c>
    </row>
    <row r="498" spans="1:9" x14ac:dyDescent="0.2">
      <c r="A498" s="57">
        <v>151</v>
      </c>
      <c r="B498" s="58">
        <f>PRRAS!C510</f>
        <v>497</v>
      </c>
      <c r="C498" s="58">
        <f>PRRAS!D510</f>
        <v>0</v>
      </c>
      <c r="D498" s="58">
        <f>PRRAS!E510</f>
        <v>0</v>
      </c>
      <c r="E498" s="58">
        <v>0</v>
      </c>
      <c r="F498" s="58">
        <v>0</v>
      </c>
      <c r="G498" s="59">
        <f t="shared" si="14"/>
        <v>0</v>
      </c>
      <c r="H498" s="59">
        <f t="shared" si="15"/>
        <v>0</v>
      </c>
      <c r="I498" s="60">
        <v>0</v>
      </c>
    </row>
    <row r="499" spans="1:9" x14ac:dyDescent="0.2">
      <c r="A499" s="57">
        <v>151</v>
      </c>
      <c r="B499" s="58">
        <f>PRRAS!C511</f>
        <v>498</v>
      </c>
      <c r="C499" s="58">
        <f>PRRAS!D511</f>
        <v>0</v>
      </c>
      <c r="D499" s="58">
        <f>PRRAS!E511</f>
        <v>0</v>
      </c>
      <c r="E499" s="58">
        <v>0</v>
      </c>
      <c r="F499" s="58">
        <v>0</v>
      </c>
      <c r="G499" s="59">
        <f t="shared" si="14"/>
        <v>0</v>
      </c>
      <c r="H499" s="59">
        <f t="shared" si="15"/>
        <v>0</v>
      </c>
      <c r="I499" s="60">
        <v>0</v>
      </c>
    </row>
    <row r="500" spans="1:9" x14ac:dyDescent="0.2">
      <c r="A500" s="57">
        <v>151</v>
      </c>
      <c r="B500" s="58">
        <f>PRRAS!C512</f>
        <v>499</v>
      </c>
      <c r="C500" s="58">
        <f>PRRAS!D512</f>
        <v>0</v>
      </c>
      <c r="D500" s="58">
        <f>PRRAS!E512</f>
        <v>0</v>
      </c>
      <c r="E500" s="58">
        <v>0</v>
      </c>
      <c r="F500" s="58">
        <v>0</v>
      </c>
      <c r="G500" s="59">
        <f t="shared" si="14"/>
        <v>0</v>
      </c>
      <c r="H500" s="59">
        <f t="shared" si="15"/>
        <v>0</v>
      </c>
      <c r="I500" s="60">
        <v>0</v>
      </c>
    </row>
    <row r="501" spans="1:9" x14ac:dyDescent="0.2">
      <c r="A501" s="57">
        <v>151</v>
      </c>
      <c r="B501" s="58">
        <f>PRRAS!C513</f>
        <v>500</v>
      </c>
      <c r="C501" s="58">
        <f>PRRAS!D513</f>
        <v>0</v>
      </c>
      <c r="D501" s="58">
        <f>PRRAS!E513</f>
        <v>0</v>
      </c>
      <c r="E501" s="58">
        <v>0</v>
      </c>
      <c r="F501" s="58">
        <v>0</v>
      </c>
      <c r="G501" s="59">
        <f t="shared" si="14"/>
        <v>0</v>
      </c>
      <c r="H501" s="59">
        <f t="shared" si="15"/>
        <v>0</v>
      </c>
      <c r="I501" s="60">
        <v>0</v>
      </c>
    </row>
    <row r="502" spans="1:9" x14ac:dyDescent="0.2">
      <c r="A502" s="57">
        <v>151</v>
      </c>
      <c r="B502" s="58">
        <f>PRRAS!C514</f>
        <v>501</v>
      </c>
      <c r="C502" s="58">
        <f>PRRAS!D514</f>
        <v>0</v>
      </c>
      <c r="D502" s="58">
        <f>PRRAS!E514</f>
        <v>0</v>
      </c>
      <c r="E502" s="58">
        <v>0</v>
      </c>
      <c r="F502" s="58">
        <v>0</v>
      </c>
      <c r="G502" s="59">
        <f t="shared" si="14"/>
        <v>0</v>
      </c>
      <c r="H502" s="59">
        <f t="shared" si="15"/>
        <v>0</v>
      </c>
      <c r="I502" s="60">
        <v>0</v>
      </c>
    </row>
    <row r="503" spans="1:9" x14ac:dyDescent="0.2">
      <c r="A503" s="57">
        <v>151</v>
      </c>
      <c r="B503" s="58">
        <f>PRRAS!C515</f>
        <v>502</v>
      </c>
      <c r="C503" s="58">
        <f>PRRAS!D515</f>
        <v>0</v>
      </c>
      <c r="D503" s="58">
        <f>PRRAS!E515</f>
        <v>0</v>
      </c>
      <c r="E503" s="58">
        <v>0</v>
      </c>
      <c r="F503" s="58">
        <v>0</v>
      </c>
      <c r="G503" s="59">
        <f t="shared" si="14"/>
        <v>0</v>
      </c>
      <c r="H503" s="59">
        <f t="shared" si="15"/>
        <v>0</v>
      </c>
      <c r="I503" s="60">
        <v>0</v>
      </c>
    </row>
    <row r="504" spans="1:9" x14ac:dyDescent="0.2">
      <c r="A504" s="57">
        <v>151</v>
      </c>
      <c r="B504" s="58">
        <f>PRRAS!C516</f>
        <v>503</v>
      </c>
      <c r="C504" s="58">
        <f>PRRAS!D516</f>
        <v>0</v>
      </c>
      <c r="D504" s="58">
        <f>PRRAS!E516</f>
        <v>0</v>
      </c>
      <c r="E504" s="58">
        <v>0</v>
      </c>
      <c r="F504" s="58">
        <v>0</v>
      </c>
      <c r="G504" s="59">
        <f t="shared" si="14"/>
        <v>0</v>
      </c>
      <c r="H504" s="59">
        <f t="shared" si="15"/>
        <v>0</v>
      </c>
      <c r="I504" s="60">
        <v>0</v>
      </c>
    </row>
    <row r="505" spans="1:9" x14ac:dyDescent="0.2">
      <c r="A505" s="57">
        <v>151</v>
      </c>
      <c r="B505" s="58">
        <f>PRRAS!C517</f>
        <v>504</v>
      </c>
      <c r="C505" s="58">
        <f>PRRAS!D517</f>
        <v>0</v>
      </c>
      <c r="D505" s="58">
        <f>PRRAS!E517</f>
        <v>0</v>
      </c>
      <c r="E505" s="58">
        <v>0</v>
      </c>
      <c r="F505" s="58">
        <v>0</v>
      </c>
      <c r="G505" s="59">
        <f t="shared" si="14"/>
        <v>0</v>
      </c>
      <c r="H505" s="59">
        <f t="shared" si="15"/>
        <v>0</v>
      </c>
      <c r="I505" s="60">
        <v>0</v>
      </c>
    </row>
    <row r="506" spans="1:9" x14ac:dyDescent="0.2">
      <c r="A506" s="57">
        <v>151</v>
      </c>
      <c r="B506" s="58">
        <f>PRRAS!C518</f>
        <v>505</v>
      </c>
      <c r="C506" s="58">
        <f>PRRAS!D518</f>
        <v>0</v>
      </c>
      <c r="D506" s="58">
        <f>PRRAS!E518</f>
        <v>0</v>
      </c>
      <c r="E506" s="58">
        <v>0</v>
      </c>
      <c r="F506" s="58">
        <v>0</v>
      </c>
      <c r="G506" s="59">
        <f t="shared" si="14"/>
        <v>0</v>
      </c>
      <c r="H506" s="59">
        <f t="shared" si="15"/>
        <v>0</v>
      </c>
      <c r="I506" s="60">
        <v>0</v>
      </c>
    </row>
    <row r="507" spans="1:9" x14ac:dyDescent="0.2">
      <c r="A507" s="57">
        <v>151</v>
      </c>
      <c r="B507" s="58">
        <f>PRRAS!C519</f>
        <v>506</v>
      </c>
      <c r="C507" s="58">
        <f>PRRAS!D519</f>
        <v>0</v>
      </c>
      <c r="D507" s="58">
        <f>PRRAS!E519</f>
        <v>0</v>
      </c>
      <c r="E507" s="58">
        <v>0</v>
      </c>
      <c r="F507" s="58">
        <v>0</v>
      </c>
      <c r="G507" s="59">
        <f t="shared" si="14"/>
        <v>0</v>
      </c>
      <c r="H507" s="59">
        <f t="shared" si="15"/>
        <v>0</v>
      </c>
      <c r="I507" s="60">
        <v>0</v>
      </c>
    </row>
    <row r="508" spans="1:9" x14ac:dyDescent="0.2">
      <c r="A508" s="57">
        <v>151</v>
      </c>
      <c r="B508" s="58">
        <f>PRRAS!C520</f>
        <v>507</v>
      </c>
      <c r="C508" s="58">
        <f>PRRAS!D520</f>
        <v>0</v>
      </c>
      <c r="D508" s="58">
        <f>PRRAS!E520</f>
        <v>0</v>
      </c>
      <c r="E508" s="58">
        <v>0</v>
      </c>
      <c r="F508" s="58">
        <v>0</v>
      </c>
      <c r="G508" s="59">
        <f t="shared" si="14"/>
        <v>0</v>
      </c>
      <c r="H508" s="59">
        <f t="shared" si="15"/>
        <v>0</v>
      </c>
      <c r="I508" s="60">
        <v>0</v>
      </c>
    </row>
    <row r="509" spans="1:9" x14ac:dyDescent="0.2">
      <c r="A509" s="57">
        <v>151</v>
      </c>
      <c r="B509" s="58">
        <f>PRRAS!C521</f>
        <v>508</v>
      </c>
      <c r="C509" s="58">
        <f>PRRAS!D521</f>
        <v>0</v>
      </c>
      <c r="D509" s="58">
        <f>PRRAS!E521</f>
        <v>0</v>
      </c>
      <c r="E509" s="58">
        <v>0</v>
      </c>
      <c r="F509" s="58">
        <v>0</v>
      </c>
      <c r="G509" s="59">
        <f t="shared" si="14"/>
        <v>0</v>
      </c>
      <c r="H509" s="59">
        <f t="shared" si="15"/>
        <v>0</v>
      </c>
      <c r="I509" s="60">
        <v>0</v>
      </c>
    </row>
    <row r="510" spans="1:9" x14ac:dyDescent="0.2">
      <c r="A510" s="57">
        <v>151</v>
      </c>
      <c r="B510" s="58">
        <f>PRRAS!C522</f>
        <v>509</v>
      </c>
      <c r="C510" s="58">
        <f>PRRAS!D522</f>
        <v>0</v>
      </c>
      <c r="D510" s="58">
        <f>PRRAS!E522</f>
        <v>0</v>
      </c>
      <c r="E510" s="58">
        <v>0</v>
      </c>
      <c r="F510" s="58">
        <v>0</v>
      </c>
      <c r="G510" s="59">
        <f t="shared" si="14"/>
        <v>0</v>
      </c>
      <c r="H510" s="59">
        <f t="shared" si="15"/>
        <v>0</v>
      </c>
      <c r="I510" s="60">
        <v>0</v>
      </c>
    </row>
    <row r="511" spans="1:9" x14ac:dyDescent="0.2">
      <c r="A511" s="57">
        <v>151</v>
      </c>
      <c r="B511" s="58">
        <f>PRRAS!C523</f>
        <v>510</v>
      </c>
      <c r="C511" s="58">
        <f>PRRAS!D523</f>
        <v>0</v>
      </c>
      <c r="D511" s="58">
        <f>PRRAS!E523</f>
        <v>0</v>
      </c>
      <c r="E511" s="58">
        <v>0</v>
      </c>
      <c r="F511" s="58">
        <v>0</v>
      </c>
      <c r="G511" s="59">
        <f t="shared" si="14"/>
        <v>0</v>
      </c>
      <c r="H511" s="59">
        <f t="shared" si="15"/>
        <v>0</v>
      </c>
      <c r="I511" s="60">
        <v>0</v>
      </c>
    </row>
    <row r="512" spans="1:9" x14ac:dyDescent="0.2">
      <c r="A512" s="57">
        <v>151</v>
      </c>
      <c r="B512" s="58">
        <f>PRRAS!C524</f>
        <v>511</v>
      </c>
      <c r="C512" s="58">
        <f>PRRAS!D524</f>
        <v>0</v>
      </c>
      <c r="D512" s="58">
        <f>PRRAS!E524</f>
        <v>0</v>
      </c>
      <c r="E512" s="58">
        <v>0</v>
      </c>
      <c r="F512" s="58">
        <v>0</v>
      </c>
      <c r="G512" s="59">
        <f t="shared" si="14"/>
        <v>0</v>
      </c>
      <c r="H512" s="59">
        <f t="shared" si="15"/>
        <v>0</v>
      </c>
      <c r="I512" s="60">
        <v>0</v>
      </c>
    </row>
    <row r="513" spans="1:9" x14ac:dyDescent="0.2">
      <c r="A513" s="57">
        <v>151</v>
      </c>
      <c r="B513" s="58">
        <f>PRRAS!C525</f>
        <v>512</v>
      </c>
      <c r="C513" s="58">
        <f>PRRAS!D525</f>
        <v>0</v>
      </c>
      <c r="D513" s="58">
        <f>PRRAS!E525</f>
        <v>0</v>
      </c>
      <c r="E513" s="58">
        <v>0</v>
      </c>
      <c r="F513" s="58">
        <v>0</v>
      </c>
      <c r="G513" s="59">
        <f t="shared" si="14"/>
        <v>0</v>
      </c>
      <c r="H513" s="59">
        <f t="shared" si="15"/>
        <v>0</v>
      </c>
      <c r="I513" s="60">
        <v>0</v>
      </c>
    </row>
    <row r="514" spans="1:9" x14ac:dyDescent="0.2">
      <c r="A514" s="57">
        <v>151</v>
      </c>
      <c r="B514" s="58">
        <f>PRRAS!C526</f>
        <v>513</v>
      </c>
      <c r="C514" s="58">
        <f>PRRAS!D526</f>
        <v>0</v>
      </c>
      <c r="D514" s="58">
        <f>PRRAS!E526</f>
        <v>0</v>
      </c>
      <c r="E514" s="58">
        <v>0</v>
      </c>
      <c r="F514" s="58">
        <v>0</v>
      </c>
      <c r="G514" s="59">
        <f t="shared" ref="G514:G577" si="16">(B514/1000)*(C514*1+D514*2)</f>
        <v>0</v>
      </c>
      <c r="H514" s="59">
        <f t="shared" ref="H514:H577" si="17">ABS(C514-ROUND(C514,0))+ABS(D514-ROUND(D514,0))</f>
        <v>0</v>
      </c>
      <c r="I514" s="60">
        <v>0</v>
      </c>
    </row>
    <row r="515" spans="1:9" x14ac:dyDescent="0.2">
      <c r="A515" s="57">
        <v>151</v>
      </c>
      <c r="B515" s="58">
        <f>PRRAS!C527</f>
        <v>514</v>
      </c>
      <c r="C515" s="58">
        <f>PRRAS!D527</f>
        <v>0</v>
      </c>
      <c r="D515" s="58">
        <f>PRRAS!E527</f>
        <v>0</v>
      </c>
      <c r="E515" s="58">
        <v>0</v>
      </c>
      <c r="F515" s="58">
        <v>0</v>
      </c>
      <c r="G515" s="59">
        <f t="shared" si="16"/>
        <v>0</v>
      </c>
      <c r="H515" s="59">
        <f t="shared" si="17"/>
        <v>0</v>
      </c>
      <c r="I515" s="60">
        <v>0</v>
      </c>
    </row>
    <row r="516" spans="1:9" x14ac:dyDescent="0.2">
      <c r="A516" s="57">
        <v>151</v>
      </c>
      <c r="B516" s="58">
        <f>PRRAS!C528</f>
        <v>515</v>
      </c>
      <c r="C516" s="58">
        <f>PRRAS!D528</f>
        <v>0</v>
      </c>
      <c r="D516" s="58">
        <f>PRRAS!E528</f>
        <v>0</v>
      </c>
      <c r="E516" s="58">
        <v>0</v>
      </c>
      <c r="F516" s="58">
        <v>0</v>
      </c>
      <c r="G516" s="59">
        <f t="shared" si="16"/>
        <v>0</v>
      </c>
      <c r="H516" s="59">
        <f t="shared" si="17"/>
        <v>0</v>
      </c>
      <c r="I516" s="60">
        <v>0</v>
      </c>
    </row>
    <row r="517" spans="1:9" x14ac:dyDescent="0.2">
      <c r="A517" s="57">
        <v>151</v>
      </c>
      <c r="B517" s="58">
        <f>PRRAS!C529</f>
        <v>516</v>
      </c>
      <c r="C517" s="58">
        <f>PRRAS!D529</f>
        <v>0</v>
      </c>
      <c r="D517" s="58">
        <f>PRRAS!E529</f>
        <v>0</v>
      </c>
      <c r="E517" s="58">
        <v>0</v>
      </c>
      <c r="F517" s="58">
        <v>0</v>
      </c>
      <c r="G517" s="59">
        <f t="shared" si="16"/>
        <v>0</v>
      </c>
      <c r="H517" s="59">
        <f t="shared" si="17"/>
        <v>0</v>
      </c>
      <c r="I517" s="60">
        <v>0</v>
      </c>
    </row>
    <row r="518" spans="1:9" x14ac:dyDescent="0.2">
      <c r="A518" s="57">
        <v>151</v>
      </c>
      <c r="B518" s="58">
        <f>PRRAS!C530</f>
        <v>517</v>
      </c>
      <c r="C518" s="58">
        <f>PRRAS!D530</f>
        <v>0</v>
      </c>
      <c r="D518" s="58">
        <f>PRRAS!E530</f>
        <v>0</v>
      </c>
      <c r="E518" s="58">
        <v>0</v>
      </c>
      <c r="F518" s="58">
        <v>0</v>
      </c>
      <c r="G518" s="59">
        <f t="shared" si="16"/>
        <v>0</v>
      </c>
      <c r="H518" s="59">
        <f t="shared" si="17"/>
        <v>0</v>
      </c>
      <c r="I518" s="60">
        <v>0</v>
      </c>
    </row>
    <row r="519" spans="1:9" x14ac:dyDescent="0.2">
      <c r="A519" s="57">
        <v>151</v>
      </c>
      <c r="B519" s="58">
        <f>PRRAS!C531</f>
        <v>518</v>
      </c>
      <c r="C519" s="58">
        <f>PRRAS!D531</f>
        <v>0</v>
      </c>
      <c r="D519" s="58">
        <f>PRRAS!E531</f>
        <v>0</v>
      </c>
      <c r="E519" s="58">
        <v>0</v>
      </c>
      <c r="F519" s="58">
        <v>0</v>
      </c>
      <c r="G519" s="59">
        <f t="shared" si="16"/>
        <v>0</v>
      </c>
      <c r="H519" s="59">
        <f t="shared" si="17"/>
        <v>0</v>
      </c>
      <c r="I519" s="60">
        <v>0</v>
      </c>
    </row>
    <row r="520" spans="1:9" x14ac:dyDescent="0.2">
      <c r="A520" s="57">
        <v>151</v>
      </c>
      <c r="B520" s="58">
        <f>PRRAS!C532</f>
        <v>519</v>
      </c>
      <c r="C520" s="58">
        <f>PRRAS!D532</f>
        <v>0</v>
      </c>
      <c r="D520" s="58">
        <f>PRRAS!E532</f>
        <v>0</v>
      </c>
      <c r="E520" s="58">
        <v>0</v>
      </c>
      <c r="F520" s="58">
        <v>0</v>
      </c>
      <c r="G520" s="59">
        <f t="shared" si="16"/>
        <v>0</v>
      </c>
      <c r="H520" s="59">
        <f t="shared" si="17"/>
        <v>0</v>
      </c>
      <c r="I520" s="60">
        <v>0</v>
      </c>
    </row>
    <row r="521" spans="1:9" x14ac:dyDescent="0.2">
      <c r="A521" s="57">
        <v>151</v>
      </c>
      <c r="B521" s="58">
        <f>PRRAS!C533</f>
        <v>520</v>
      </c>
      <c r="C521" s="58">
        <f>PRRAS!D533</f>
        <v>0</v>
      </c>
      <c r="D521" s="58">
        <f>PRRAS!E533</f>
        <v>0</v>
      </c>
      <c r="E521" s="58">
        <v>0</v>
      </c>
      <c r="F521" s="58">
        <v>0</v>
      </c>
      <c r="G521" s="59">
        <f t="shared" si="16"/>
        <v>0</v>
      </c>
      <c r="H521" s="59">
        <f t="shared" si="17"/>
        <v>0</v>
      </c>
      <c r="I521" s="60">
        <v>0</v>
      </c>
    </row>
    <row r="522" spans="1:9" x14ac:dyDescent="0.2">
      <c r="A522" s="57">
        <v>151</v>
      </c>
      <c r="B522" s="58">
        <f>PRRAS!C534</f>
        <v>521</v>
      </c>
      <c r="C522" s="58">
        <f>PRRAS!D534</f>
        <v>0</v>
      </c>
      <c r="D522" s="58">
        <f>PRRAS!E534</f>
        <v>0</v>
      </c>
      <c r="E522" s="58">
        <v>0</v>
      </c>
      <c r="F522" s="58">
        <v>0</v>
      </c>
      <c r="G522" s="59">
        <f t="shared" si="16"/>
        <v>0</v>
      </c>
      <c r="H522" s="59">
        <f t="shared" si="17"/>
        <v>0</v>
      </c>
      <c r="I522" s="60">
        <v>0</v>
      </c>
    </row>
    <row r="523" spans="1:9" x14ac:dyDescent="0.2">
      <c r="A523" s="57">
        <v>151</v>
      </c>
      <c r="B523" s="58">
        <f>PRRAS!C535</f>
        <v>522</v>
      </c>
      <c r="C523" s="58">
        <f>PRRAS!D535</f>
        <v>0</v>
      </c>
      <c r="D523" s="58">
        <f>PRRAS!E535</f>
        <v>0</v>
      </c>
      <c r="E523" s="58">
        <v>0</v>
      </c>
      <c r="F523" s="58">
        <v>0</v>
      </c>
      <c r="G523" s="59">
        <f t="shared" si="16"/>
        <v>0</v>
      </c>
      <c r="H523" s="59">
        <f t="shared" si="17"/>
        <v>0</v>
      </c>
      <c r="I523" s="60">
        <v>0</v>
      </c>
    </row>
    <row r="524" spans="1:9" x14ac:dyDescent="0.2">
      <c r="A524" s="57">
        <v>151</v>
      </c>
      <c r="B524" s="58">
        <f>PRRAS!C536</f>
        <v>523</v>
      </c>
      <c r="C524" s="58">
        <f>PRRAS!D536</f>
        <v>0</v>
      </c>
      <c r="D524" s="58">
        <f>PRRAS!E536</f>
        <v>0</v>
      </c>
      <c r="E524" s="58">
        <v>0</v>
      </c>
      <c r="F524" s="58">
        <v>0</v>
      </c>
      <c r="G524" s="59">
        <f t="shared" si="16"/>
        <v>0</v>
      </c>
      <c r="H524" s="59">
        <f t="shared" si="17"/>
        <v>0</v>
      </c>
      <c r="I524" s="60">
        <v>0</v>
      </c>
    </row>
    <row r="525" spans="1:9" x14ac:dyDescent="0.2">
      <c r="A525" s="57">
        <v>151</v>
      </c>
      <c r="B525" s="58">
        <f>PRRAS!C537</f>
        <v>524</v>
      </c>
      <c r="C525" s="58">
        <f>PRRAS!D537</f>
        <v>0</v>
      </c>
      <c r="D525" s="58">
        <f>PRRAS!E537</f>
        <v>0</v>
      </c>
      <c r="E525" s="58">
        <v>0</v>
      </c>
      <c r="F525" s="58">
        <v>0</v>
      </c>
      <c r="G525" s="59">
        <f t="shared" si="16"/>
        <v>0</v>
      </c>
      <c r="H525" s="59">
        <f t="shared" si="17"/>
        <v>0</v>
      </c>
      <c r="I525" s="60">
        <v>0</v>
      </c>
    </row>
    <row r="526" spans="1:9" x14ac:dyDescent="0.2">
      <c r="A526" s="57">
        <v>151</v>
      </c>
      <c r="B526" s="58">
        <f>PRRAS!C538</f>
        <v>525</v>
      </c>
      <c r="C526" s="58">
        <f>PRRAS!D538</f>
        <v>0</v>
      </c>
      <c r="D526" s="58">
        <f>PRRAS!E538</f>
        <v>0</v>
      </c>
      <c r="E526" s="58">
        <v>0</v>
      </c>
      <c r="F526" s="58">
        <v>0</v>
      </c>
      <c r="G526" s="59">
        <f t="shared" si="16"/>
        <v>0</v>
      </c>
      <c r="H526" s="59">
        <f t="shared" si="17"/>
        <v>0</v>
      </c>
      <c r="I526" s="60">
        <v>0</v>
      </c>
    </row>
    <row r="527" spans="1:9" x14ac:dyDescent="0.2">
      <c r="A527" s="57">
        <v>151</v>
      </c>
      <c r="B527" s="58">
        <f>PRRAS!C539</f>
        <v>526</v>
      </c>
      <c r="C527" s="58">
        <f>PRRAS!D539</f>
        <v>0</v>
      </c>
      <c r="D527" s="58">
        <f>PRRAS!E539</f>
        <v>0</v>
      </c>
      <c r="E527" s="58">
        <v>0</v>
      </c>
      <c r="F527" s="58">
        <v>0</v>
      </c>
      <c r="G527" s="59">
        <f t="shared" si="16"/>
        <v>0</v>
      </c>
      <c r="H527" s="59">
        <f t="shared" si="17"/>
        <v>0</v>
      </c>
      <c r="I527" s="60">
        <v>0</v>
      </c>
    </row>
    <row r="528" spans="1:9" x14ac:dyDescent="0.2">
      <c r="A528" s="57">
        <v>151</v>
      </c>
      <c r="B528" s="58">
        <f>PRRAS!C540</f>
        <v>527</v>
      </c>
      <c r="C528" s="58">
        <f>PRRAS!D540</f>
        <v>0</v>
      </c>
      <c r="D528" s="58">
        <f>PRRAS!E540</f>
        <v>0</v>
      </c>
      <c r="E528" s="58">
        <v>0</v>
      </c>
      <c r="F528" s="58">
        <v>0</v>
      </c>
      <c r="G528" s="59">
        <f t="shared" si="16"/>
        <v>0</v>
      </c>
      <c r="H528" s="59">
        <f t="shared" si="17"/>
        <v>0</v>
      </c>
      <c r="I528" s="60">
        <v>0</v>
      </c>
    </row>
    <row r="529" spans="1:9" x14ac:dyDescent="0.2">
      <c r="A529" s="57">
        <v>151</v>
      </c>
      <c r="B529" s="58">
        <f>PRRAS!C541</f>
        <v>528</v>
      </c>
      <c r="C529" s="58">
        <f>PRRAS!D541</f>
        <v>0</v>
      </c>
      <c r="D529" s="58">
        <f>PRRAS!E541</f>
        <v>0</v>
      </c>
      <c r="E529" s="58">
        <v>0</v>
      </c>
      <c r="F529" s="58">
        <v>0</v>
      </c>
      <c r="G529" s="59">
        <f t="shared" si="16"/>
        <v>0</v>
      </c>
      <c r="H529" s="59">
        <f t="shared" si="17"/>
        <v>0</v>
      </c>
      <c r="I529" s="60">
        <v>0</v>
      </c>
    </row>
    <row r="530" spans="1:9" x14ac:dyDescent="0.2">
      <c r="A530" s="57">
        <v>151</v>
      </c>
      <c r="B530" s="58">
        <f>PRRAS!C542</f>
        <v>529</v>
      </c>
      <c r="C530" s="58">
        <f>PRRAS!D542</f>
        <v>0</v>
      </c>
      <c r="D530" s="58">
        <f>PRRAS!E542</f>
        <v>0</v>
      </c>
      <c r="E530" s="58">
        <v>0</v>
      </c>
      <c r="F530" s="58">
        <v>0</v>
      </c>
      <c r="G530" s="59">
        <f t="shared" si="16"/>
        <v>0</v>
      </c>
      <c r="H530" s="59">
        <f t="shared" si="17"/>
        <v>0</v>
      </c>
      <c r="I530" s="60">
        <v>0</v>
      </c>
    </row>
    <row r="531" spans="1:9" x14ac:dyDescent="0.2">
      <c r="A531" s="57">
        <v>151</v>
      </c>
      <c r="B531" s="58">
        <f>PRRAS!C543</f>
        <v>530</v>
      </c>
      <c r="C531" s="58">
        <f>PRRAS!D543</f>
        <v>0</v>
      </c>
      <c r="D531" s="58">
        <f>PRRAS!E543</f>
        <v>0</v>
      </c>
      <c r="E531" s="58">
        <v>0</v>
      </c>
      <c r="F531" s="58">
        <v>0</v>
      </c>
      <c r="G531" s="59">
        <f t="shared" si="16"/>
        <v>0</v>
      </c>
      <c r="H531" s="59">
        <f t="shared" si="17"/>
        <v>0</v>
      </c>
      <c r="I531" s="60">
        <v>0</v>
      </c>
    </row>
    <row r="532" spans="1:9" x14ac:dyDescent="0.2">
      <c r="A532" s="57">
        <v>151</v>
      </c>
      <c r="B532" s="58">
        <f>PRRAS!C544</f>
        <v>531</v>
      </c>
      <c r="C532" s="58">
        <f>PRRAS!D544</f>
        <v>0</v>
      </c>
      <c r="D532" s="58">
        <f>PRRAS!E544</f>
        <v>0</v>
      </c>
      <c r="E532" s="58">
        <v>0</v>
      </c>
      <c r="F532" s="58">
        <v>0</v>
      </c>
      <c r="G532" s="59">
        <f t="shared" si="16"/>
        <v>0</v>
      </c>
      <c r="H532" s="59">
        <f t="shared" si="17"/>
        <v>0</v>
      </c>
      <c r="I532" s="60">
        <v>0</v>
      </c>
    </row>
    <row r="533" spans="1:9" x14ac:dyDescent="0.2">
      <c r="A533" s="57">
        <v>151</v>
      </c>
      <c r="B533" s="58">
        <f>PRRAS!C545</f>
        <v>532</v>
      </c>
      <c r="C533" s="58">
        <f>PRRAS!D545</f>
        <v>0</v>
      </c>
      <c r="D533" s="58">
        <f>PRRAS!E545</f>
        <v>0</v>
      </c>
      <c r="E533" s="58">
        <v>0</v>
      </c>
      <c r="F533" s="58">
        <v>0</v>
      </c>
      <c r="G533" s="59">
        <f t="shared" si="16"/>
        <v>0</v>
      </c>
      <c r="H533" s="59">
        <f t="shared" si="17"/>
        <v>0</v>
      </c>
      <c r="I533" s="60">
        <v>0</v>
      </c>
    </row>
    <row r="534" spans="1:9" x14ac:dyDescent="0.2">
      <c r="A534" s="57">
        <v>151</v>
      </c>
      <c r="B534" s="58">
        <f>PRRAS!C546</f>
        <v>533</v>
      </c>
      <c r="C534" s="58">
        <f>PRRAS!D546</f>
        <v>0</v>
      </c>
      <c r="D534" s="58">
        <f>PRRAS!E546</f>
        <v>0</v>
      </c>
      <c r="E534" s="58">
        <v>0</v>
      </c>
      <c r="F534" s="58">
        <v>0</v>
      </c>
      <c r="G534" s="59">
        <f t="shared" si="16"/>
        <v>0</v>
      </c>
      <c r="H534" s="59">
        <f t="shared" si="17"/>
        <v>0</v>
      </c>
      <c r="I534" s="60">
        <v>0</v>
      </c>
    </row>
    <row r="535" spans="1:9" x14ac:dyDescent="0.2">
      <c r="A535" s="57">
        <v>151</v>
      </c>
      <c r="B535" s="58">
        <f>PRRAS!C547</f>
        <v>534</v>
      </c>
      <c r="C535" s="58">
        <f>PRRAS!D547</f>
        <v>0</v>
      </c>
      <c r="D535" s="58">
        <f>PRRAS!E547</f>
        <v>0</v>
      </c>
      <c r="E535" s="58">
        <v>0</v>
      </c>
      <c r="F535" s="58">
        <v>0</v>
      </c>
      <c r="G535" s="59">
        <f t="shared" si="16"/>
        <v>0</v>
      </c>
      <c r="H535" s="59">
        <f t="shared" si="17"/>
        <v>0</v>
      </c>
      <c r="I535" s="60">
        <v>0</v>
      </c>
    </row>
    <row r="536" spans="1:9" x14ac:dyDescent="0.2">
      <c r="A536" s="57">
        <v>151</v>
      </c>
      <c r="B536" s="58">
        <f>PRRAS!C548</f>
        <v>535</v>
      </c>
      <c r="C536" s="58">
        <f>PRRAS!D548</f>
        <v>0</v>
      </c>
      <c r="D536" s="58">
        <f>PRRAS!E548</f>
        <v>0</v>
      </c>
      <c r="E536" s="58">
        <v>0</v>
      </c>
      <c r="F536" s="58">
        <v>0</v>
      </c>
      <c r="G536" s="59">
        <f t="shared" si="16"/>
        <v>0</v>
      </c>
      <c r="H536" s="59">
        <f t="shared" si="17"/>
        <v>0</v>
      </c>
      <c r="I536" s="60">
        <v>0</v>
      </c>
    </row>
    <row r="537" spans="1:9" x14ac:dyDescent="0.2">
      <c r="A537" s="57">
        <v>151</v>
      </c>
      <c r="B537" s="58">
        <f>PRRAS!C549</f>
        <v>536</v>
      </c>
      <c r="C537" s="58">
        <f>PRRAS!D549</f>
        <v>0</v>
      </c>
      <c r="D537" s="58">
        <f>PRRAS!E549</f>
        <v>0</v>
      </c>
      <c r="E537" s="58">
        <v>0</v>
      </c>
      <c r="F537" s="58">
        <v>0</v>
      </c>
      <c r="G537" s="59">
        <f t="shared" si="16"/>
        <v>0</v>
      </c>
      <c r="H537" s="59">
        <f t="shared" si="17"/>
        <v>0</v>
      </c>
      <c r="I537" s="60">
        <v>0</v>
      </c>
    </row>
    <row r="538" spans="1:9" x14ac:dyDescent="0.2">
      <c r="A538" s="57">
        <v>151</v>
      </c>
      <c r="B538" s="58">
        <f>PRRAS!C550</f>
        <v>537</v>
      </c>
      <c r="C538" s="58">
        <f>PRRAS!D550</f>
        <v>0</v>
      </c>
      <c r="D538" s="58">
        <f>PRRAS!E550</f>
        <v>0</v>
      </c>
      <c r="E538" s="58">
        <v>0</v>
      </c>
      <c r="F538" s="58">
        <v>0</v>
      </c>
      <c r="G538" s="59">
        <f t="shared" si="16"/>
        <v>0</v>
      </c>
      <c r="H538" s="59">
        <f t="shared" si="17"/>
        <v>0</v>
      </c>
      <c r="I538" s="60">
        <v>0</v>
      </c>
    </row>
    <row r="539" spans="1:9" x14ac:dyDescent="0.2">
      <c r="A539" s="57">
        <v>151</v>
      </c>
      <c r="B539" s="58">
        <f>PRRAS!C551</f>
        <v>538</v>
      </c>
      <c r="C539" s="58">
        <f>PRRAS!D551</f>
        <v>0</v>
      </c>
      <c r="D539" s="58">
        <f>PRRAS!E551</f>
        <v>0</v>
      </c>
      <c r="E539" s="58">
        <v>0</v>
      </c>
      <c r="F539" s="58">
        <v>0</v>
      </c>
      <c r="G539" s="59">
        <f t="shared" si="16"/>
        <v>0</v>
      </c>
      <c r="H539" s="59">
        <f t="shared" si="17"/>
        <v>0</v>
      </c>
      <c r="I539" s="60">
        <v>0</v>
      </c>
    </row>
    <row r="540" spans="1:9" x14ac:dyDescent="0.2">
      <c r="A540" s="57">
        <v>151</v>
      </c>
      <c r="B540" s="58">
        <f>PRRAS!C552</f>
        <v>539</v>
      </c>
      <c r="C540" s="58">
        <f>PRRAS!D552</f>
        <v>0</v>
      </c>
      <c r="D540" s="58">
        <f>PRRAS!E552</f>
        <v>0</v>
      </c>
      <c r="E540" s="58">
        <v>0</v>
      </c>
      <c r="F540" s="58">
        <v>0</v>
      </c>
      <c r="G540" s="59">
        <f t="shared" si="16"/>
        <v>0</v>
      </c>
      <c r="H540" s="59">
        <f t="shared" si="17"/>
        <v>0</v>
      </c>
      <c r="I540" s="60">
        <v>0</v>
      </c>
    </row>
    <row r="541" spans="1:9" x14ac:dyDescent="0.2">
      <c r="A541" s="57">
        <v>151</v>
      </c>
      <c r="B541" s="58">
        <f>PRRAS!C553</f>
        <v>540</v>
      </c>
      <c r="C541" s="58">
        <f>PRRAS!D553</f>
        <v>0</v>
      </c>
      <c r="D541" s="58">
        <f>PRRAS!E553</f>
        <v>0</v>
      </c>
      <c r="E541" s="58">
        <v>0</v>
      </c>
      <c r="F541" s="58">
        <v>0</v>
      </c>
      <c r="G541" s="59">
        <f t="shared" si="16"/>
        <v>0</v>
      </c>
      <c r="H541" s="59">
        <f t="shared" si="17"/>
        <v>0</v>
      </c>
      <c r="I541" s="60">
        <v>0</v>
      </c>
    </row>
    <row r="542" spans="1:9" x14ac:dyDescent="0.2">
      <c r="A542" s="57">
        <v>151</v>
      </c>
      <c r="B542" s="58">
        <f>PRRAS!C554</f>
        <v>541</v>
      </c>
      <c r="C542" s="58">
        <f>PRRAS!D554</f>
        <v>0</v>
      </c>
      <c r="D542" s="58">
        <f>PRRAS!E554</f>
        <v>0</v>
      </c>
      <c r="E542" s="58">
        <v>0</v>
      </c>
      <c r="F542" s="58">
        <v>0</v>
      </c>
      <c r="G542" s="59">
        <f t="shared" si="16"/>
        <v>0</v>
      </c>
      <c r="H542" s="59">
        <f t="shared" si="17"/>
        <v>0</v>
      </c>
      <c r="I542" s="60">
        <v>0</v>
      </c>
    </row>
    <row r="543" spans="1:9" x14ac:dyDescent="0.2">
      <c r="A543" s="57">
        <v>151</v>
      </c>
      <c r="B543" s="58">
        <f>PRRAS!C555</f>
        <v>542</v>
      </c>
      <c r="C543" s="58">
        <f>PRRAS!D555</f>
        <v>0</v>
      </c>
      <c r="D543" s="58">
        <f>PRRAS!E555</f>
        <v>0</v>
      </c>
      <c r="E543" s="58">
        <v>0</v>
      </c>
      <c r="F543" s="58">
        <v>0</v>
      </c>
      <c r="G543" s="59">
        <f t="shared" si="16"/>
        <v>0</v>
      </c>
      <c r="H543" s="59">
        <f t="shared" si="17"/>
        <v>0</v>
      </c>
      <c r="I543" s="60">
        <v>0</v>
      </c>
    </row>
    <row r="544" spans="1:9" x14ac:dyDescent="0.2">
      <c r="A544" s="57">
        <v>151</v>
      </c>
      <c r="B544" s="58">
        <f>PRRAS!C556</f>
        <v>543</v>
      </c>
      <c r="C544" s="58">
        <f>PRRAS!D556</f>
        <v>0</v>
      </c>
      <c r="D544" s="58">
        <f>PRRAS!E556</f>
        <v>0</v>
      </c>
      <c r="E544" s="58">
        <v>0</v>
      </c>
      <c r="F544" s="58">
        <v>0</v>
      </c>
      <c r="G544" s="59">
        <f t="shared" si="16"/>
        <v>0</v>
      </c>
      <c r="H544" s="59">
        <f t="shared" si="17"/>
        <v>0</v>
      </c>
      <c r="I544" s="60">
        <v>0</v>
      </c>
    </row>
    <row r="545" spans="1:9" x14ac:dyDescent="0.2">
      <c r="A545" s="57">
        <v>151</v>
      </c>
      <c r="B545" s="58">
        <f>PRRAS!C557</f>
        <v>544</v>
      </c>
      <c r="C545" s="58">
        <f>PRRAS!D557</f>
        <v>0</v>
      </c>
      <c r="D545" s="58">
        <f>PRRAS!E557</f>
        <v>0</v>
      </c>
      <c r="E545" s="58">
        <v>0</v>
      </c>
      <c r="F545" s="58">
        <v>0</v>
      </c>
      <c r="G545" s="59">
        <f t="shared" si="16"/>
        <v>0</v>
      </c>
      <c r="H545" s="59">
        <f t="shared" si="17"/>
        <v>0</v>
      </c>
      <c r="I545" s="60">
        <v>0</v>
      </c>
    </row>
    <row r="546" spans="1:9" x14ac:dyDescent="0.2">
      <c r="A546" s="57">
        <v>151</v>
      </c>
      <c r="B546" s="58">
        <f>PRRAS!C558</f>
        <v>545</v>
      </c>
      <c r="C546" s="58">
        <f>PRRAS!D558</f>
        <v>0</v>
      </c>
      <c r="D546" s="58">
        <f>PRRAS!E558</f>
        <v>0</v>
      </c>
      <c r="E546" s="58">
        <v>0</v>
      </c>
      <c r="F546" s="58">
        <v>0</v>
      </c>
      <c r="G546" s="59">
        <f t="shared" si="16"/>
        <v>0</v>
      </c>
      <c r="H546" s="59">
        <f t="shared" si="17"/>
        <v>0</v>
      </c>
      <c r="I546" s="60">
        <v>0</v>
      </c>
    </row>
    <row r="547" spans="1:9" x14ac:dyDescent="0.2">
      <c r="A547" s="57">
        <v>151</v>
      </c>
      <c r="B547" s="58">
        <f>PRRAS!C559</f>
        <v>546</v>
      </c>
      <c r="C547" s="58">
        <f>PRRAS!D559</f>
        <v>0</v>
      </c>
      <c r="D547" s="58">
        <f>PRRAS!E559</f>
        <v>0</v>
      </c>
      <c r="E547" s="58">
        <v>0</v>
      </c>
      <c r="F547" s="58">
        <v>0</v>
      </c>
      <c r="G547" s="59">
        <f t="shared" si="16"/>
        <v>0</v>
      </c>
      <c r="H547" s="59">
        <f t="shared" si="17"/>
        <v>0</v>
      </c>
      <c r="I547" s="60">
        <v>0</v>
      </c>
    </row>
    <row r="548" spans="1:9" x14ac:dyDescent="0.2">
      <c r="A548" s="57">
        <v>151</v>
      </c>
      <c r="B548" s="58">
        <f>PRRAS!C560</f>
        <v>547</v>
      </c>
      <c r="C548" s="58">
        <f>PRRAS!D560</f>
        <v>0</v>
      </c>
      <c r="D548" s="58">
        <f>PRRAS!E560</f>
        <v>0</v>
      </c>
      <c r="E548" s="58">
        <v>0</v>
      </c>
      <c r="F548" s="58">
        <v>0</v>
      </c>
      <c r="G548" s="59">
        <f t="shared" si="16"/>
        <v>0</v>
      </c>
      <c r="H548" s="59">
        <f t="shared" si="17"/>
        <v>0</v>
      </c>
      <c r="I548" s="60">
        <v>0</v>
      </c>
    </row>
    <row r="549" spans="1:9" x14ac:dyDescent="0.2">
      <c r="A549" s="57">
        <v>151</v>
      </c>
      <c r="B549" s="58">
        <f>PRRAS!C561</f>
        <v>548</v>
      </c>
      <c r="C549" s="58">
        <f>PRRAS!D561</f>
        <v>0</v>
      </c>
      <c r="D549" s="58">
        <f>PRRAS!E561</f>
        <v>0</v>
      </c>
      <c r="E549" s="58">
        <v>0</v>
      </c>
      <c r="F549" s="58">
        <v>0</v>
      </c>
      <c r="G549" s="59">
        <f t="shared" si="16"/>
        <v>0</v>
      </c>
      <c r="H549" s="59">
        <f t="shared" si="17"/>
        <v>0</v>
      </c>
      <c r="I549" s="60">
        <v>0</v>
      </c>
    </row>
    <row r="550" spans="1:9" x14ac:dyDescent="0.2">
      <c r="A550" s="57">
        <v>151</v>
      </c>
      <c r="B550" s="58">
        <f>PRRAS!C562</f>
        <v>549</v>
      </c>
      <c r="C550" s="58">
        <f>PRRAS!D562</f>
        <v>0</v>
      </c>
      <c r="D550" s="58">
        <f>PRRAS!E562</f>
        <v>0</v>
      </c>
      <c r="E550" s="58">
        <v>0</v>
      </c>
      <c r="F550" s="58">
        <v>0</v>
      </c>
      <c r="G550" s="59">
        <f t="shared" si="16"/>
        <v>0</v>
      </c>
      <c r="H550" s="59">
        <f t="shared" si="17"/>
        <v>0</v>
      </c>
      <c r="I550" s="60">
        <v>0</v>
      </c>
    </row>
    <row r="551" spans="1:9" x14ac:dyDescent="0.2">
      <c r="A551" s="57">
        <v>151</v>
      </c>
      <c r="B551" s="58">
        <f>PRRAS!C563</f>
        <v>550</v>
      </c>
      <c r="C551" s="58">
        <f>PRRAS!D563</f>
        <v>0</v>
      </c>
      <c r="D551" s="58">
        <f>PRRAS!E563</f>
        <v>0</v>
      </c>
      <c r="E551" s="58">
        <v>0</v>
      </c>
      <c r="F551" s="58">
        <v>0</v>
      </c>
      <c r="G551" s="59">
        <f t="shared" si="16"/>
        <v>0</v>
      </c>
      <c r="H551" s="59">
        <f t="shared" si="17"/>
        <v>0</v>
      </c>
      <c r="I551" s="60">
        <v>0</v>
      </c>
    </row>
    <row r="552" spans="1:9" x14ac:dyDescent="0.2">
      <c r="A552" s="57">
        <v>151</v>
      </c>
      <c r="B552" s="58">
        <f>PRRAS!C564</f>
        <v>551</v>
      </c>
      <c r="C552" s="58">
        <f>PRRAS!D564</f>
        <v>0</v>
      </c>
      <c r="D552" s="58">
        <f>PRRAS!E564</f>
        <v>0</v>
      </c>
      <c r="E552" s="58">
        <v>0</v>
      </c>
      <c r="F552" s="58">
        <v>0</v>
      </c>
      <c r="G552" s="59">
        <f t="shared" si="16"/>
        <v>0</v>
      </c>
      <c r="H552" s="59">
        <f t="shared" si="17"/>
        <v>0</v>
      </c>
      <c r="I552" s="60">
        <v>0</v>
      </c>
    </row>
    <row r="553" spans="1:9" x14ac:dyDescent="0.2">
      <c r="A553" s="57">
        <v>151</v>
      </c>
      <c r="B553" s="58">
        <f>PRRAS!C565</f>
        <v>552</v>
      </c>
      <c r="C553" s="58">
        <f>PRRAS!D565</f>
        <v>0</v>
      </c>
      <c r="D553" s="58">
        <f>PRRAS!E565</f>
        <v>0</v>
      </c>
      <c r="E553" s="58">
        <v>0</v>
      </c>
      <c r="F553" s="58">
        <v>0</v>
      </c>
      <c r="G553" s="59">
        <f t="shared" si="16"/>
        <v>0</v>
      </c>
      <c r="H553" s="59">
        <f t="shared" si="17"/>
        <v>0</v>
      </c>
      <c r="I553" s="60">
        <v>0</v>
      </c>
    </row>
    <row r="554" spans="1:9" x14ac:dyDescent="0.2">
      <c r="A554" s="57">
        <v>151</v>
      </c>
      <c r="B554" s="58">
        <f>PRRAS!C566</f>
        <v>553</v>
      </c>
      <c r="C554" s="58">
        <f>PRRAS!D566</f>
        <v>0</v>
      </c>
      <c r="D554" s="58">
        <f>PRRAS!E566</f>
        <v>0</v>
      </c>
      <c r="E554" s="58">
        <v>0</v>
      </c>
      <c r="F554" s="58">
        <v>0</v>
      </c>
      <c r="G554" s="59">
        <f t="shared" si="16"/>
        <v>0</v>
      </c>
      <c r="H554" s="59">
        <f t="shared" si="17"/>
        <v>0</v>
      </c>
      <c r="I554" s="60">
        <v>0</v>
      </c>
    </row>
    <row r="555" spans="1:9" x14ac:dyDescent="0.2">
      <c r="A555" s="57">
        <v>151</v>
      </c>
      <c r="B555" s="58">
        <f>PRRAS!C567</f>
        <v>554</v>
      </c>
      <c r="C555" s="58">
        <f>PRRAS!D567</f>
        <v>0</v>
      </c>
      <c r="D555" s="58">
        <f>PRRAS!E567</f>
        <v>0</v>
      </c>
      <c r="E555" s="58">
        <v>0</v>
      </c>
      <c r="F555" s="58">
        <v>0</v>
      </c>
      <c r="G555" s="59">
        <f t="shared" si="16"/>
        <v>0</v>
      </c>
      <c r="H555" s="59">
        <f t="shared" si="17"/>
        <v>0</v>
      </c>
      <c r="I555" s="60">
        <v>0</v>
      </c>
    </row>
    <row r="556" spans="1:9" x14ac:dyDescent="0.2">
      <c r="A556" s="57">
        <v>151</v>
      </c>
      <c r="B556" s="58">
        <f>PRRAS!C568</f>
        <v>555</v>
      </c>
      <c r="C556" s="58">
        <f>PRRAS!D568</f>
        <v>0</v>
      </c>
      <c r="D556" s="58">
        <f>PRRAS!E568</f>
        <v>0</v>
      </c>
      <c r="E556" s="58">
        <v>0</v>
      </c>
      <c r="F556" s="58">
        <v>0</v>
      </c>
      <c r="G556" s="59">
        <f t="shared" si="16"/>
        <v>0</v>
      </c>
      <c r="H556" s="59">
        <f t="shared" si="17"/>
        <v>0</v>
      </c>
      <c r="I556" s="60">
        <v>0</v>
      </c>
    </row>
    <row r="557" spans="1:9" x14ac:dyDescent="0.2">
      <c r="A557" s="57">
        <v>151</v>
      </c>
      <c r="B557" s="58">
        <f>PRRAS!C569</f>
        <v>556</v>
      </c>
      <c r="C557" s="58">
        <f>PRRAS!D569</f>
        <v>0</v>
      </c>
      <c r="D557" s="58">
        <f>PRRAS!E569</f>
        <v>0</v>
      </c>
      <c r="E557" s="58">
        <v>0</v>
      </c>
      <c r="F557" s="58">
        <v>0</v>
      </c>
      <c r="G557" s="59">
        <f t="shared" si="16"/>
        <v>0</v>
      </c>
      <c r="H557" s="59">
        <f t="shared" si="17"/>
        <v>0</v>
      </c>
      <c r="I557" s="60">
        <v>0</v>
      </c>
    </row>
    <row r="558" spans="1:9" x14ac:dyDescent="0.2">
      <c r="A558" s="57">
        <v>151</v>
      </c>
      <c r="B558" s="58">
        <f>PRRAS!C570</f>
        <v>557</v>
      </c>
      <c r="C558" s="58">
        <f>PRRAS!D570</f>
        <v>0</v>
      </c>
      <c r="D558" s="58">
        <f>PRRAS!E570</f>
        <v>0</v>
      </c>
      <c r="E558" s="58">
        <v>0</v>
      </c>
      <c r="F558" s="58">
        <v>0</v>
      </c>
      <c r="G558" s="59">
        <f t="shared" si="16"/>
        <v>0</v>
      </c>
      <c r="H558" s="59">
        <f t="shared" si="17"/>
        <v>0</v>
      </c>
      <c r="I558" s="60">
        <v>0</v>
      </c>
    </row>
    <row r="559" spans="1:9" x14ac:dyDescent="0.2">
      <c r="A559" s="57">
        <v>151</v>
      </c>
      <c r="B559" s="58">
        <f>PRRAS!C571</f>
        <v>558</v>
      </c>
      <c r="C559" s="58">
        <f>PRRAS!D571</f>
        <v>0</v>
      </c>
      <c r="D559" s="58">
        <f>PRRAS!E571</f>
        <v>0</v>
      </c>
      <c r="E559" s="58">
        <v>0</v>
      </c>
      <c r="F559" s="58">
        <v>0</v>
      </c>
      <c r="G559" s="59">
        <f t="shared" si="16"/>
        <v>0</v>
      </c>
      <c r="H559" s="59">
        <f t="shared" si="17"/>
        <v>0</v>
      </c>
      <c r="I559" s="60">
        <v>0</v>
      </c>
    </row>
    <row r="560" spans="1:9" x14ac:dyDescent="0.2">
      <c r="A560" s="57">
        <v>151</v>
      </c>
      <c r="B560" s="58">
        <f>PRRAS!C572</f>
        <v>559</v>
      </c>
      <c r="C560" s="58">
        <f>PRRAS!D572</f>
        <v>0</v>
      </c>
      <c r="D560" s="58">
        <f>PRRAS!E572</f>
        <v>0</v>
      </c>
      <c r="E560" s="58">
        <v>0</v>
      </c>
      <c r="F560" s="58">
        <v>0</v>
      </c>
      <c r="G560" s="59">
        <f t="shared" si="16"/>
        <v>0</v>
      </c>
      <c r="H560" s="59">
        <f t="shared" si="17"/>
        <v>0</v>
      </c>
      <c r="I560" s="60">
        <v>0</v>
      </c>
    </row>
    <row r="561" spans="1:9" x14ac:dyDescent="0.2">
      <c r="A561" s="57">
        <v>151</v>
      </c>
      <c r="B561" s="58">
        <f>PRRAS!C573</f>
        <v>560</v>
      </c>
      <c r="C561" s="58">
        <f>PRRAS!D573</f>
        <v>0</v>
      </c>
      <c r="D561" s="58">
        <f>PRRAS!E573</f>
        <v>0</v>
      </c>
      <c r="E561" s="58">
        <v>0</v>
      </c>
      <c r="F561" s="58">
        <v>0</v>
      </c>
      <c r="G561" s="59">
        <f t="shared" si="16"/>
        <v>0</v>
      </c>
      <c r="H561" s="59">
        <f t="shared" si="17"/>
        <v>0</v>
      </c>
      <c r="I561" s="60">
        <v>0</v>
      </c>
    </row>
    <row r="562" spans="1:9" x14ac:dyDescent="0.2">
      <c r="A562" s="57">
        <v>151</v>
      </c>
      <c r="B562" s="58">
        <f>PRRAS!C574</f>
        <v>561</v>
      </c>
      <c r="C562" s="58">
        <f>PRRAS!D574</f>
        <v>0</v>
      </c>
      <c r="D562" s="58">
        <f>PRRAS!E574</f>
        <v>0</v>
      </c>
      <c r="E562" s="58">
        <v>0</v>
      </c>
      <c r="F562" s="58">
        <v>0</v>
      </c>
      <c r="G562" s="59">
        <f t="shared" si="16"/>
        <v>0</v>
      </c>
      <c r="H562" s="59">
        <f t="shared" si="17"/>
        <v>0</v>
      </c>
      <c r="I562" s="60">
        <v>0</v>
      </c>
    </row>
    <row r="563" spans="1:9" x14ac:dyDescent="0.2">
      <c r="A563" s="57">
        <v>151</v>
      </c>
      <c r="B563" s="58">
        <f>PRRAS!C575</f>
        <v>562</v>
      </c>
      <c r="C563" s="58">
        <f>PRRAS!D575</f>
        <v>0</v>
      </c>
      <c r="D563" s="58">
        <f>PRRAS!E575</f>
        <v>0</v>
      </c>
      <c r="E563" s="58">
        <v>0</v>
      </c>
      <c r="F563" s="58">
        <v>0</v>
      </c>
      <c r="G563" s="59">
        <f t="shared" si="16"/>
        <v>0</v>
      </c>
      <c r="H563" s="59">
        <f t="shared" si="17"/>
        <v>0</v>
      </c>
      <c r="I563" s="60">
        <v>0</v>
      </c>
    </row>
    <row r="564" spans="1:9" x14ac:dyDescent="0.2">
      <c r="A564" s="57">
        <v>151</v>
      </c>
      <c r="B564" s="58">
        <f>PRRAS!C576</f>
        <v>563</v>
      </c>
      <c r="C564" s="58">
        <f>PRRAS!D576</f>
        <v>0</v>
      </c>
      <c r="D564" s="58">
        <f>PRRAS!E576</f>
        <v>0</v>
      </c>
      <c r="E564" s="58">
        <v>0</v>
      </c>
      <c r="F564" s="58">
        <v>0</v>
      </c>
      <c r="G564" s="59">
        <f t="shared" si="16"/>
        <v>0</v>
      </c>
      <c r="H564" s="59">
        <f t="shared" si="17"/>
        <v>0</v>
      </c>
      <c r="I564" s="60">
        <v>0</v>
      </c>
    </row>
    <row r="565" spans="1:9" x14ac:dyDescent="0.2">
      <c r="A565" s="57">
        <v>151</v>
      </c>
      <c r="B565" s="58">
        <f>PRRAS!C577</f>
        <v>564</v>
      </c>
      <c r="C565" s="58">
        <f>PRRAS!D577</f>
        <v>0</v>
      </c>
      <c r="D565" s="58">
        <f>PRRAS!E577</f>
        <v>0</v>
      </c>
      <c r="E565" s="58">
        <v>0</v>
      </c>
      <c r="F565" s="58">
        <v>0</v>
      </c>
      <c r="G565" s="59">
        <f t="shared" si="16"/>
        <v>0</v>
      </c>
      <c r="H565" s="59">
        <f t="shared" si="17"/>
        <v>0</v>
      </c>
      <c r="I565" s="60">
        <v>0</v>
      </c>
    </row>
    <row r="566" spans="1:9" x14ac:dyDescent="0.2">
      <c r="A566" s="57">
        <v>151</v>
      </c>
      <c r="B566" s="58">
        <f>PRRAS!C578</f>
        <v>565</v>
      </c>
      <c r="C566" s="58">
        <f>PRRAS!D578</f>
        <v>0</v>
      </c>
      <c r="D566" s="58">
        <f>PRRAS!E578</f>
        <v>0</v>
      </c>
      <c r="E566" s="58">
        <v>0</v>
      </c>
      <c r="F566" s="58">
        <v>0</v>
      </c>
      <c r="G566" s="59">
        <f t="shared" si="16"/>
        <v>0</v>
      </c>
      <c r="H566" s="59">
        <f t="shared" si="17"/>
        <v>0</v>
      </c>
      <c r="I566" s="60">
        <v>0</v>
      </c>
    </row>
    <row r="567" spans="1:9" x14ac:dyDescent="0.2">
      <c r="A567" s="57">
        <v>151</v>
      </c>
      <c r="B567" s="58">
        <f>PRRAS!C579</f>
        <v>566</v>
      </c>
      <c r="C567" s="58">
        <f>PRRAS!D579</f>
        <v>0</v>
      </c>
      <c r="D567" s="58">
        <f>PRRAS!E579</f>
        <v>0</v>
      </c>
      <c r="E567" s="58">
        <v>0</v>
      </c>
      <c r="F567" s="58">
        <v>0</v>
      </c>
      <c r="G567" s="59">
        <f t="shared" si="16"/>
        <v>0</v>
      </c>
      <c r="H567" s="59">
        <f t="shared" si="17"/>
        <v>0</v>
      </c>
      <c r="I567" s="60">
        <v>0</v>
      </c>
    </row>
    <row r="568" spans="1:9" x14ac:dyDescent="0.2">
      <c r="A568" s="57">
        <v>151</v>
      </c>
      <c r="B568" s="58">
        <f>PRRAS!C580</f>
        <v>567</v>
      </c>
      <c r="C568" s="58">
        <f>PRRAS!D580</f>
        <v>0</v>
      </c>
      <c r="D568" s="58">
        <f>PRRAS!E580</f>
        <v>0</v>
      </c>
      <c r="E568" s="58">
        <v>0</v>
      </c>
      <c r="F568" s="58">
        <v>0</v>
      </c>
      <c r="G568" s="59">
        <f t="shared" si="16"/>
        <v>0</v>
      </c>
      <c r="H568" s="59">
        <f t="shared" si="17"/>
        <v>0</v>
      </c>
      <c r="I568" s="60">
        <v>0</v>
      </c>
    </row>
    <row r="569" spans="1:9" x14ac:dyDescent="0.2">
      <c r="A569" s="57">
        <v>151</v>
      </c>
      <c r="B569" s="58">
        <f>PRRAS!C581</f>
        <v>568</v>
      </c>
      <c r="C569" s="58">
        <f>PRRAS!D581</f>
        <v>0</v>
      </c>
      <c r="D569" s="58">
        <f>PRRAS!E581</f>
        <v>0</v>
      </c>
      <c r="E569" s="58">
        <v>0</v>
      </c>
      <c r="F569" s="58">
        <v>0</v>
      </c>
      <c r="G569" s="59">
        <f t="shared" si="16"/>
        <v>0</v>
      </c>
      <c r="H569" s="59">
        <f t="shared" si="17"/>
        <v>0</v>
      </c>
      <c r="I569" s="60">
        <v>0</v>
      </c>
    </row>
    <row r="570" spans="1:9" x14ac:dyDescent="0.2">
      <c r="A570" s="57">
        <v>151</v>
      </c>
      <c r="B570" s="58">
        <f>PRRAS!C582</f>
        <v>569</v>
      </c>
      <c r="C570" s="58">
        <f>PRRAS!D582</f>
        <v>0</v>
      </c>
      <c r="D570" s="58">
        <f>PRRAS!E582</f>
        <v>0</v>
      </c>
      <c r="E570" s="58">
        <v>0</v>
      </c>
      <c r="F570" s="58">
        <v>0</v>
      </c>
      <c r="G570" s="59">
        <f t="shared" si="16"/>
        <v>0</v>
      </c>
      <c r="H570" s="59">
        <f t="shared" si="17"/>
        <v>0</v>
      </c>
      <c r="I570" s="60">
        <v>0</v>
      </c>
    </row>
    <row r="571" spans="1:9" x14ac:dyDescent="0.2">
      <c r="A571" s="57">
        <v>151</v>
      </c>
      <c r="B571" s="58">
        <f>PRRAS!C583</f>
        <v>570</v>
      </c>
      <c r="C571" s="58">
        <f>PRRAS!D583</f>
        <v>0</v>
      </c>
      <c r="D571" s="58">
        <f>PRRAS!E583</f>
        <v>0</v>
      </c>
      <c r="E571" s="58">
        <v>0</v>
      </c>
      <c r="F571" s="58">
        <v>0</v>
      </c>
      <c r="G571" s="59">
        <f t="shared" si="16"/>
        <v>0</v>
      </c>
      <c r="H571" s="59">
        <f t="shared" si="17"/>
        <v>0</v>
      </c>
      <c r="I571" s="60">
        <v>0</v>
      </c>
    </row>
    <row r="572" spans="1:9" x14ac:dyDescent="0.2">
      <c r="A572" s="57">
        <v>151</v>
      </c>
      <c r="B572" s="58">
        <f>PRRAS!C584</f>
        <v>571</v>
      </c>
      <c r="C572" s="58">
        <f>PRRAS!D584</f>
        <v>0</v>
      </c>
      <c r="D572" s="58">
        <f>PRRAS!E584</f>
        <v>0</v>
      </c>
      <c r="E572" s="58">
        <v>0</v>
      </c>
      <c r="F572" s="58">
        <v>0</v>
      </c>
      <c r="G572" s="59">
        <f t="shared" si="16"/>
        <v>0</v>
      </c>
      <c r="H572" s="59">
        <f t="shared" si="17"/>
        <v>0</v>
      </c>
      <c r="I572" s="60">
        <v>0</v>
      </c>
    </row>
    <row r="573" spans="1:9" x14ac:dyDescent="0.2">
      <c r="A573" s="57">
        <v>151</v>
      </c>
      <c r="B573" s="58">
        <f>PRRAS!C585</f>
        <v>572</v>
      </c>
      <c r="C573" s="58">
        <f>PRRAS!D585</f>
        <v>0</v>
      </c>
      <c r="D573" s="58">
        <f>PRRAS!E585</f>
        <v>0</v>
      </c>
      <c r="E573" s="58">
        <v>0</v>
      </c>
      <c r="F573" s="58">
        <v>0</v>
      </c>
      <c r="G573" s="59">
        <f t="shared" si="16"/>
        <v>0</v>
      </c>
      <c r="H573" s="59">
        <f t="shared" si="17"/>
        <v>0</v>
      </c>
      <c r="I573" s="60">
        <v>0</v>
      </c>
    </row>
    <row r="574" spans="1:9" x14ac:dyDescent="0.2">
      <c r="A574" s="57">
        <v>151</v>
      </c>
      <c r="B574" s="58">
        <f>PRRAS!C586</f>
        <v>573</v>
      </c>
      <c r="C574" s="58">
        <f>PRRAS!D586</f>
        <v>0</v>
      </c>
      <c r="D574" s="58">
        <f>PRRAS!E586</f>
        <v>0</v>
      </c>
      <c r="E574" s="58">
        <v>0</v>
      </c>
      <c r="F574" s="58">
        <v>0</v>
      </c>
      <c r="G574" s="59">
        <f t="shared" si="16"/>
        <v>0</v>
      </c>
      <c r="H574" s="59">
        <f t="shared" si="17"/>
        <v>0</v>
      </c>
      <c r="I574" s="60">
        <v>0</v>
      </c>
    </row>
    <row r="575" spans="1:9" x14ac:dyDescent="0.2">
      <c r="A575" s="57">
        <v>151</v>
      </c>
      <c r="B575" s="58">
        <f>PRRAS!C587</f>
        <v>574</v>
      </c>
      <c r="C575" s="58">
        <f>PRRAS!D587</f>
        <v>0</v>
      </c>
      <c r="D575" s="58">
        <f>PRRAS!E587</f>
        <v>0</v>
      </c>
      <c r="E575" s="58">
        <v>0</v>
      </c>
      <c r="F575" s="58">
        <v>0</v>
      </c>
      <c r="G575" s="59">
        <f t="shared" si="16"/>
        <v>0</v>
      </c>
      <c r="H575" s="59">
        <f t="shared" si="17"/>
        <v>0</v>
      </c>
      <c r="I575" s="60">
        <v>0</v>
      </c>
    </row>
    <row r="576" spans="1:9" x14ac:dyDescent="0.2">
      <c r="A576" s="57">
        <v>151</v>
      </c>
      <c r="B576" s="58">
        <f>PRRAS!C588</f>
        <v>575</v>
      </c>
      <c r="C576" s="58">
        <f>PRRAS!D588</f>
        <v>0</v>
      </c>
      <c r="D576" s="58">
        <f>PRRAS!E588</f>
        <v>0</v>
      </c>
      <c r="E576" s="58">
        <v>0</v>
      </c>
      <c r="F576" s="58">
        <v>0</v>
      </c>
      <c r="G576" s="59">
        <f t="shared" si="16"/>
        <v>0</v>
      </c>
      <c r="H576" s="59">
        <f t="shared" si="17"/>
        <v>0</v>
      </c>
      <c r="I576" s="60">
        <v>0</v>
      </c>
    </row>
    <row r="577" spans="1:9" x14ac:dyDescent="0.2">
      <c r="A577" s="57">
        <v>151</v>
      </c>
      <c r="B577" s="58">
        <f>PRRAS!C589</f>
        <v>576</v>
      </c>
      <c r="C577" s="58">
        <f>PRRAS!D589</f>
        <v>0</v>
      </c>
      <c r="D577" s="58">
        <f>PRRAS!E589</f>
        <v>0</v>
      </c>
      <c r="E577" s="58">
        <v>0</v>
      </c>
      <c r="F577" s="58">
        <v>0</v>
      </c>
      <c r="G577" s="59">
        <f t="shared" si="16"/>
        <v>0</v>
      </c>
      <c r="H577" s="59">
        <f t="shared" si="17"/>
        <v>0</v>
      </c>
      <c r="I577" s="60">
        <v>0</v>
      </c>
    </row>
    <row r="578" spans="1:9" x14ac:dyDescent="0.2">
      <c r="A578" s="57">
        <v>151</v>
      </c>
      <c r="B578" s="58">
        <f>PRRAS!C590</f>
        <v>577</v>
      </c>
      <c r="C578" s="58">
        <f>PRRAS!D590</f>
        <v>0</v>
      </c>
      <c r="D578" s="58">
        <f>PRRAS!E590</f>
        <v>0</v>
      </c>
      <c r="E578" s="58">
        <v>0</v>
      </c>
      <c r="F578" s="58">
        <v>0</v>
      </c>
      <c r="G578" s="59">
        <f t="shared" ref="G578:G641" si="18">(B578/1000)*(C578*1+D578*2)</f>
        <v>0</v>
      </c>
      <c r="H578" s="59">
        <f t="shared" ref="H578:H641" si="19">ABS(C578-ROUND(C578,0))+ABS(D578-ROUND(D578,0))</f>
        <v>0</v>
      </c>
      <c r="I578" s="60">
        <v>0</v>
      </c>
    </row>
    <row r="579" spans="1:9" x14ac:dyDescent="0.2">
      <c r="A579" s="57">
        <v>151</v>
      </c>
      <c r="B579" s="58">
        <f>PRRAS!C591</f>
        <v>578</v>
      </c>
      <c r="C579" s="58">
        <f>PRRAS!D591</f>
        <v>0</v>
      </c>
      <c r="D579" s="58">
        <f>PRRAS!E591</f>
        <v>0</v>
      </c>
      <c r="E579" s="58">
        <v>0</v>
      </c>
      <c r="F579" s="58">
        <v>0</v>
      </c>
      <c r="G579" s="59">
        <f t="shared" si="18"/>
        <v>0</v>
      </c>
      <c r="H579" s="59">
        <f t="shared" si="19"/>
        <v>0</v>
      </c>
      <c r="I579" s="60">
        <v>0</v>
      </c>
    </row>
    <row r="580" spans="1:9" x14ac:dyDescent="0.2">
      <c r="A580" s="57">
        <v>151</v>
      </c>
      <c r="B580" s="58">
        <f>PRRAS!C592</f>
        <v>579</v>
      </c>
      <c r="C580" s="58">
        <f>PRRAS!D592</f>
        <v>0</v>
      </c>
      <c r="D580" s="58">
        <f>PRRAS!E592</f>
        <v>0</v>
      </c>
      <c r="E580" s="58">
        <v>0</v>
      </c>
      <c r="F580" s="58">
        <v>0</v>
      </c>
      <c r="G580" s="59">
        <f t="shared" si="18"/>
        <v>0</v>
      </c>
      <c r="H580" s="59">
        <f t="shared" si="19"/>
        <v>0</v>
      </c>
      <c r="I580" s="60">
        <v>0</v>
      </c>
    </row>
    <row r="581" spans="1:9" x14ac:dyDescent="0.2">
      <c r="A581" s="57">
        <v>151</v>
      </c>
      <c r="B581" s="58">
        <f>PRRAS!C593</f>
        <v>580</v>
      </c>
      <c r="C581" s="58">
        <f>PRRAS!D593</f>
        <v>0</v>
      </c>
      <c r="D581" s="58">
        <f>PRRAS!E593</f>
        <v>0</v>
      </c>
      <c r="E581" s="58">
        <v>0</v>
      </c>
      <c r="F581" s="58">
        <v>0</v>
      </c>
      <c r="G581" s="59">
        <f t="shared" si="18"/>
        <v>0</v>
      </c>
      <c r="H581" s="59">
        <f t="shared" si="19"/>
        <v>0</v>
      </c>
      <c r="I581" s="60">
        <v>0</v>
      </c>
    </row>
    <row r="582" spans="1:9" x14ac:dyDescent="0.2">
      <c r="A582" s="57">
        <v>151</v>
      </c>
      <c r="B582" s="58">
        <f>PRRAS!C594</f>
        <v>581</v>
      </c>
      <c r="C582" s="58">
        <f>PRRAS!D594</f>
        <v>0</v>
      </c>
      <c r="D582" s="58">
        <f>PRRAS!E594</f>
        <v>0</v>
      </c>
      <c r="E582" s="58">
        <v>0</v>
      </c>
      <c r="F582" s="58">
        <v>0</v>
      </c>
      <c r="G582" s="59">
        <f t="shared" si="18"/>
        <v>0</v>
      </c>
      <c r="H582" s="59">
        <f t="shared" si="19"/>
        <v>0</v>
      </c>
      <c r="I582" s="60">
        <v>0</v>
      </c>
    </row>
    <row r="583" spans="1:9" x14ac:dyDescent="0.2">
      <c r="A583" s="57">
        <v>151</v>
      </c>
      <c r="B583" s="58">
        <f>PRRAS!C595</f>
        <v>582</v>
      </c>
      <c r="C583" s="58">
        <f>PRRAS!D595</f>
        <v>0</v>
      </c>
      <c r="D583" s="58">
        <f>PRRAS!E595</f>
        <v>0</v>
      </c>
      <c r="E583" s="58">
        <v>0</v>
      </c>
      <c r="F583" s="58">
        <v>0</v>
      </c>
      <c r="G583" s="59">
        <f t="shared" si="18"/>
        <v>0</v>
      </c>
      <c r="H583" s="59">
        <f t="shared" si="19"/>
        <v>0</v>
      </c>
      <c r="I583" s="60">
        <v>0</v>
      </c>
    </row>
    <row r="584" spans="1:9" x14ac:dyDescent="0.2">
      <c r="A584" s="57">
        <v>151</v>
      </c>
      <c r="B584" s="58">
        <f>PRRAS!C596</f>
        <v>583</v>
      </c>
      <c r="C584" s="58">
        <f>PRRAS!D596</f>
        <v>0</v>
      </c>
      <c r="D584" s="58">
        <f>PRRAS!E596</f>
        <v>0</v>
      </c>
      <c r="E584" s="58">
        <v>0</v>
      </c>
      <c r="F584" s="58">
        <v>0</v>
      </c>
      <c r="G584" s="59">
        <f t="shared" si="18"/>
        <v>0</v>
      </c>
      <c r="H584" s="59">
        <f t="shared" si="19"/>
        <v>0</v>
      </c>
      <c r="I584" s="60">
        <v>0</v>
      </c>
    </row>
    <row r="585" spans="1:9" x14ac:dyDescent="0.2">
      <c r="A585" s="57">
        <v>151</v>
      </c>
      <c r="B585" s="58">
        <f>PRRAS!C597</f>
        <v>584</v>
      </c>
      <c r="C585" s="58">
        <f>PRRAS!D597</f>
        <v>0</v>
      </c>
      <c r="D585" s="58">
        <f>PRRAS!E597</f>
        <v>0</v>
      </c>
      <c r="E585" s="58">
        <v>0</v>
      </c>
      <c r="F585" s="58">
        <v>0</v>
      </c>
      <c r="G585" s="59">
        <f t="shared" si="18"/>
        <v>0</v>
      </c>
      <c r="H585" s="59">
        <f t="shared" si="19"/>
        <v>0</v>
      </c>
      <c r="I585" s="60">
        <v>0</v>
      </c>
    </row>
    <row r="586" spans="1:9" x14ac:dyDescent="0.2">
      <c r="A586" s="57">
        <v>151</v>
      </c>
      <c r="B586" s="58">
        <f>PRRAS!C598</f>
        <v>585</v>
      </c>
      <c r="C586" s="58">
        <f>PRRAS!D598</f>
        <v>0</v>
      </c>
      <c r="D586" s="58">
        <f>PRRAS!E598</f>
        <v>0</v>
      </c>
      <c r="E586" s="58">
        <v>0</v>
      </c>
      <c r="F586" s="58">
        <v>0</v>
      </c>
      <c r="G586" s="59">
        <f t="shared" si="18"/>
        <v>0</v>
      </c>
      <c r="H586" s="59">
        <f t="shared" si="19"/>
        <v>0</v>
      </c>
      <c r="I586" s="60">
        <v>0</v>
      </c>
    </row>
    <row r="587" spans="1:9" x14ac:dyDescent="0.2">
      <c r="A587" s="57">
        <v>151</v>
      </c>
      <c r="B587" s="58">
        <f>PRRAS!C599</f>
        <v>586</v>
      </c>
      <c r="C587" s="58">
        <f>PRRAS!D599</f>
        <v>0</v>
      </c>
      <c r="D587" s="58">
        <f>PRRAS!E599</f>
        <v>0</v>
      </c>
      <c r="E587" s="58">
        <v>0</v>
      </c>
      <c r="F587" s="58">
        <v>0</v>
      </c>
      <c r="G587" s="59">
        <f t="shared" si="18"/>
        <v>0</v>
      </c>
      <c r="H587" s="59">
        <f t="shared" si="19"/>
        <v>0</v>
      </c>
      <c r="I587" s="60">
        <v>0</v>
      </c>
    </row>
    <row r="588" spans="1:9" x14ac:dyDescent="0.2">
      <c r="A588" s="57">
        <v>151</v>
      </c>
      <c r="B588" s="58">
        <f>PRRAS!C600</f>
        <v>587</v>
      </c>
      <c r="C588" s="58">
        <f>PRRAS!D600</f>
        <v>0</v>
      </c>
      <c r="D588" s="58">
        <f>PRRAS!E600</f>
        <v>0</v>
      </c>
      <c r="E588" s="58">
        <v>0</v>
      </c>
      <c r="F588" s="58">
        <v>0</v>
      </c>
      <c r="G588" s="59">
        <f t="shared" si="18"/>
        <v>0</v>
      </c>
      <c r="H588" s="59">
        <f t="shared" si="19"/>
        <v>0</v>
      </c>
      <c r="I588" s="60">
        <v>0</v>
      </c>
    </row>
    <row r="589" spans="1:9" x14ac:dyDescent="0.2">
      <c r="A589" s="57">
        <v>151</v>
      </c>
      <c r="B589" s="58">
        <f>PRRAS!C601</f>
        <v>588</v>
      </c>
      <c r="C589" s="58">
        <f>PRRAS!D601</f>
        <v>0</v>
      </c>
      <c r="D589" s="58">
        <f>PRRAS!E601</f>
        <v>0</v>
      </c>
      <c r="E589" s="58">
        <v>0</v>
      </c>
      <c r="F589" s="58">
        <v>0</v>
      </c>
      <c r="G589" s="59">
        <f t="shared" si="18"/>
        <v>0</v>
      </c>
      <c r="H589" s="59">
        <f t="shared" si="19"/>
        <v>0</v>
      </c>
      <c r="I589" s="60">
        <v>0</v>
      </c>
    </row>
    <row r="590" spans="1:9" x14ac:dyDescent="0.2">
      <c r="A590" s="57">
        <v>151</v>
      </c>
      <c r="B590" s="58">
        <f>PRRAS!C602</f>
        <v>589</v>
      </c>
      <c r="C590" s="58">
        <f>PRRAS!D602</f>
        <v>0</v>
      </c>
      <c r="D590" s="58">
        <f>PRRAS!E602</f>
        <v>0</v>
      </c>
      <c r="E590" s="58">
        <v>0</v>
      </c>
      <c r="F590" s="58">
        <v>0</v>
      </c>
      <c r="G590" s="59">
        <f t="shared" si="18"/>
        <v>0</v>
      </c>
      <c r="H590" s="59">
        <f t="shared" si="19"/>
        <v>0</v>
      </c>
      <c r="I590" s="60">
        <v>0</v>
      </c>
    </row>
    <row r="591" spans="1:9" x14ac:dyDescent="0.2">
      <c r="A591" s="57">
        <v>151</v>
      </c>
      <c r="B591" s="58">
        <f>PRRAS!C603</f>
        <v>590</v>
      </c>
      <c r="C591" s="58">
        <f>PRRAS!D603</f>
        <v>0</v>
      </c>
      <c r="D591" s="58">
        <f>PRRAS!E603</f>
        <v>0</v>
      </c>
      <c r="E591" s="58">
        <v>0</v>
      </c>
      <c r="F591" s="58">
        <v>0</v>
      </c>
      <c r="G591" s="59">
        <f t="shared" si="18"/>
        <v>0</v>
      </c>
      <c r="H591" s="59">
        <f t="shared" si="19"/>
        <v>0</v>
      </c>
      <c r="I591" s="60">
        <v>0</v>
      </c>
    </row>
    <row r="592" spans="1:9" x14ac:dyDescent="0.2">
      <c r="A592" s="57">
        <v>151</v>
      </c>
      <c r="B592" s="58">
        <f>PRRAS!C604</f>
        <v>591</v>
      </c>
      <c r="C592" s="58">
        <f>PRRAS!D604</f>
        <v>0</v>
      </c>
      <c r="D592" s="58">
        <f>PRRAS!E604</f>
        <v>0</v>
      </c>
      <c r="E592" s="58">
        <v>0</v>
      </c>
      <c r="F592" s="58">
        <v>0</v>
      </c>
      <c r="G592" s="59">
        <f t="shared" si="18"/>
        <v>0</v>
      </c>
      <c r="H592" s="59">
        <f t="shared" si="19"/>
        <v>0</v>
      </c>
      <c r="I592" s="60">
        <v>0</v>
      </c>
    </row>
    <row r="593" spans="1:9" x14ac:dyDescent="0.2">
      <c r="A593" s="57">
        <v>151</v>
      </c>
      <c r="B593" s="58">
        <f>PRRAS!C605</f>
        <v>592</v>
      </c>
      <c r="C593" s="58">
        <f>PRRAS!D605</f>
        <v>0</v>
      </c>
      <c r="D593" s="58">
        <f>PRRAS!E605</f>
        <v>0</v>
      </c>
      <c r="E593" s="58">
        <v>0</v>
      </c>
      <c r="F593" s="58">
        <v>0</v>
      </c>
      <c r="G593" s="59">
        <f t="shared" si="18"/>
        <v>0</v>
      </c>
      <c r="H593" s="59">
        <f t="shared" si="19"/>
        <v>0</v>
      </c>
      <c r="I593" s="60">
        <v>0</v>
      </c>
    </row>
    <row r="594" spans="1:9" x14ac:dyDescent="0.2">
      <c r="A594" s="57">
        <v>151</v>
      </c>
      <c r="B594" s="58">
        <f>PRRAS!C606</f>
        <v>593</v>
      </c>
      <c r="C594" s="58">
        <f>PRRAS!D606</f>
        <v>0</v>
      </c>
      <c r="D594" s="58">
        <f>PRRAS!E606</f>
        <v>0</v>
      </c>
      <c r="E594" s="58">
        <v>0</v>
      </c>
      <c r="F594" s="58">
        <v>0</v>
      </c>
      <c r="G594" s="59">
        <f t="shared" si="18"/>
        <v>0</v>
      </c>
      <c r="H594" s="59">
        <f t="shared" si="19"/>
        <v>0</v>
      </c>
      <c r="I594" s="60">
        <v>0</v>
      </c>
    </row>
    <row r="595" spans="1:9" x14ac:dyDescent="0.2">
      <c r="A595" s="57">
        <v>151</v>
      </c>
      <c r="B595" s="58">
        <f>PRRAS!C607</f>
        <v>594</v>
      </c>
      <c r="C595" s="58">
        <f>PRRAS!D607</f>
        <v>0</v>
      </c>
      <c r="D595" s="58">
        <f>PRRAS!E607</f>
        <v>0</v>
      </c>
      <c r="E595" s="58">
        <v>0</v>
      </c>
      <c r="F595" s="58">
        <v>0</v>
      </c>
      <c r="G595" s="59">
        <f t="shared" si="18"/>
        <v>0</v>
      </c>
      <c r="H595" s="59">
        <f t="shared" si="19"/>
        <v>0</v>
      </c>
      <c r="I595" s="60">
        <v>0</v>
      </c>
    </row>
    <row r="596" spans="1:9" x14ac:dyDescent="0.2">
      <c r="A596" s="57">
        <v>151</v>
      </c>
      <c r="B596" s="58">
        <f>PRRAS!C608</f>
        <v>595</v>
      </c>
      <c r="C596" s="58">
        <f>PRRAS!D608</f>
        <v>0</v>
      </c>
      <c r="D596" s="58">
        <f>PRRAS!E608</f>
        <v>0</v>
      </c>
      <c r="E596" s="58">
        <v>0</v>
      </c>
      <c r="F596" s="58">
        <v>0</v>
      </c>
      <c r="G596" s="59">
        <f t="shared" si="18"/>
        <v>0</v>
      </c>
      <c r="H596" s="59">
        <f t="shared" si="19"/>
        <v>0</v>
      </c>
      <c r="I596" s="60">
        <v>0</v>
      </c>
    </row>
    <row r="597" spans="1:9" x14ac:dyDescent="0.2">
      <c r="A597" s="57">
        <v>151</v>
      </c>
      <c r="B597" s="58">
        <f>PRRAS!C609</f>
        <v>596</v>
      </c>
      <c r="C597" s="58">
        <f>PRRAS!D609</f>
        <v>0</v>
      </c>
      <c r="D597" s="58">
        <f>PRRAS!E609</f>
        <v>0</v>
      </c>
      <c r="E597" s="58">
        <v>0</v>
      </c>
      <c r="F597" s="58">
        <v>0</v>
      </c>
      <c r="G597" s="59">
        <f t="shared" si="18"/>
        <v>0</v>
      </c>
      <c r="H597" s="59">
        <f t="shared" si="19"/>
        <v>0</v>
      </c>
      <c r="I597" s="60">
        <v>0</v>
      </c>
    </row>
    <row r="598" spans="1:9" x14ac:dyDescent="0.2">
      <c r="A598" s="57">
        <v>151</v>
      </c>
      <c r="B598" s="58">
        <f>PRRAS!C610</f>
        <v>597</v>
      </c>
      <c r="C598" s="58">
        <f>PRRAS!D610</f>
        <v>0</v>
      </c>
      <c r="D598" s="58">
        <f>PRRAS!E610</f>
        <v>0</v>
      </c>
      <c r="E598" s="58">
        <v>0</v>
      </c>
      <c r="F598" s="58">
        <v>0</v>
      </c>
      <c r="G598" s="59">
        <f t="shared" si="18"/>
        <v>0</v>
      </c>
      <c r="H598" s="59">
        <f t="shared" si="19"/>
        <v>0</v>
      </c>
      <c r="I598" s="60">
        <v>0</v>
      </c>
    </row>
    <row r="599" spans="1:9" x14ac:dyDescent="0.2">
      <c r="A599" s="57">
        <v>151</v>
      </c>
      <c r="B599" s="58">
        <f>PRRAS!C611</f>
        <v>598</v>
      </c>
      <c r="C599" s="58">
        <f>PRRAS!D611</f>
        <v>0</v>
      </c>
      <c r="D599" s="58">
        <f>PRRAS!E611</f>
        <v>0</v>
      </c>
      <c r="E599" s="58">
        <v>0</v>
      </c>
      <c r="F599" s="58">
        <v>0</v>
      </c>
      <c r="G599" s="59">
        <f t="shared" si="18"/>
        <v>0</v>
      </c>
      <c r="H599" s="59">
        <f t="shared" si="19"/>
        <v>0</v>
      </c>
      <c r="I599" s="60">
        <v>0</v>
      </c>
    </row>
    <row r="600" spans="1:9" x14ac:dyDescent="0.2">
      <c r="A600" s="57">
        <v>151</v>
      </c>
      <c r="B600" s="58">
        <f>PRRAS!C612</f>
        <v>599</v>
      </c>
      <c r="C600" s="58">
        <f>PRRAS!D612</f>
        <v>0</v>
      </c>
      <c r="D600" s="58">
        <f>PRRAS!E612</f>
        <v>0</v>
      </c>
      <c r="E600" s="58">
        <v>0</v>
      </c>
      <c r="F600" s="58">
        <v>0</v>
      </c>
      <c r="G600" s="59">
        <f t="shared" si="18"/>
        <v>0</v>
      </c>
      <c r="H600" s="59">
        <f t="shared" si="19"/>
        <v>0</v>
      </c>
      <c r="I600" s="60">
        <v>0</v>
      </c>
    </row>
    <row r="601" spans="1:9" x14ac:dyDescent="0.2">
      <c r="A601" s="57">
        <v>151</v>
      </c>
      <c r="B601" s="58">
        <f>PRRAS!C613</f>
        <v>600</v>
      </c>
      <c r="C601" s="58">
        <f>PRRAS!D613</f>
        <v>0</v>
      </c>
      <c r="D601" s="58">
        <f>PRRAS!E613</f>
        <v>0</v>
      </c>
      <c r="E601" s="58">
        <v>0</v>
      </c>
      <c r="F601" s="58">
        <v>0</v>
      </c>
      <c r="G601" s="59">
        <f t="shared" si="18"/>
        <v>0</v>
      </c>
      <c r="H601" s="59">
        <f t="shared" si="19"/>
        <v>0</v>
      </c>
      <c r="I601" s="60">
        <v>0</v>
      </c>
    </row>
    <row r="602" spans="1:9" x14ac:dyDescent="0.2">
      <c r="A602" s="57">
        <v>151</v>
      </c>
      <c r="B602" s="58">
        <f>PRRAS!C614</f>
        <v>601</v>
      </c>
      <c r="C602" s="58">
        <f>PRRAS!D614</f>
        <v>0</v>
      </c>
      <c r="D602" s="58">
        <f>PRRAS!E614</f>
        <v>0</v>
      </c>
      <c r="E602" s="58">
        <v>0</v>
      </c>
      <c r="F602" s="58">
        <v>0</v>
      </c>
      <c r="G602" s="59">
        <f t="shared" si="18"/>
        <v>0</v>
      </c>
      <c r="H602" s="59">
        <f t="shared" si="19"/>
        <v>0</v>
      </c>
      <c r="I602" s="60">
        <v>0</v>
      </c>
    </row>
    <row r="603" spans="1:9" x14ac:dyDescent="0.2">
      <c r="A603" s="57">
        <v>151</v>
      </c>
      <c r="B603" s="58">
        <f>PRRAS!C615</f>
        <v>602</v>
      </c>
      <c r="C603" s="58">
        <f>PRRAS!D615</f>
        <v>0</v>
      </c>
      <c r="D603" s="58">
        <f>PRRAS!E615</f>
        <v>0</v>
      </c>
      <c r="E603" s="58">
        <v>0</v>
      </c>
      <c r="F603" s="58">
        <v>0</v>
      </c>
      <c r="G603" s="59">
        <f t="shared" si="18"/>
        <v>0</v>
      </c>
      <c r="H603" s="59">
        <f t="shared" si="19"/>
        <v>0</v>
      </c>
      <c r="I603" s="60">
        <v>0</v>
      </c>
    </row>
    <row r="604" spans="1:9" x14ac:dyDescent="0.2">
      <c r="A604" s="57">
        <v>151</v>
      </c>
      <c r="B604" s="58">
        <f>PRRAS!C616</f>
        <v>603</v>
      </c>
      <c r="C604" s="58">
        <f>PRRAS!D616</f>
        <v>0</v>
      </c>
      <c r="D604" s="58">
        <f>PRRAS!E616</f>
        <v>0</v>
      </c>
      <c r="E604" s="58">
        <v>0</v>
      </c>
      <c r="F604" s="58">
        <v>0</v>
      </c>
      <c r="G604" s="59">
        <f t="shared" si="18"/>
        <v>0</v>
      </c>
      <c r="H604" s="59">
        <f t="shared" si="19"/>
        <v>0</v>
      </c>
      <c r="I604" s="60">
        <v>0</v>
      </c>
    </row>
    <row r="605" spans="1:9" x14ac:dyDescent="0.2">
      <c r="A605" s="57">
        <v>151</v>
      </c>
      <c r="B605" s="58">
        <f>PRRAS!C617</f>
        <v>604</v>
      </c>
      <c r="C605" s="58">
        <f>PRRAS!D617</f>
        <v>0</v>
      </c>
      <c r="D605" s="58">
        <f>PRRAS!E617</f>
        <v>0</v>
      </c>
      <c r="E605" s="58">
        <v>0</v>
      </c>
      <c r="F605" s="58">
        <v>0</v>
      </c>
      <c r="G605" s="59">
        <f t="shared" si="18"/>
        <v>0</v>
      </c>
      <c r="H605" s="59">
        <f t="shared" si="19"/>
        <v>0</v>
      </c>
      <c r="I605" s="60">
        <v>0</v>
      </c>
    </row>
    <row r="606" spans="1:9" x14ac:dyDescent="0.2">
      <c r="A606" s="57">
        <v>151</v>
      </c>
      <c r="B606" s="58">
        <f>PRRAS!C618</f>
        <v>605</v>
      </c>
      <c r="C606" s="58">
        <f>PRRAS!D618</f>
        <v>0</v>
      </c>
      <c r="D606" s="58">
        <f>PRRAS!E618</f>
        <v>0</v>
      </c>
      <c r="E606" s="58">
        <v>0</v>
      </c>
      <c r="F606" s="58">
        <v>0</v>
      </c>
      <c r="G606" s="59">
        <f t="shared" si="18"/>
        <v>0</v>
      </c>
      <c r="H606" s="59">
        <f t="shared" si="19"/>
        <v>0</v>
      </c>
      <c r="I606" s="60">
        <v>0</v>
      </c>
    </row>
    <row r="607" spans="1:9" x14ac:dyDescent="0.2">
      <c r="A607" s="57">
        <v>151</v>
      </c>
      <c r="B607" s="58">
        <f>PRRAS!C619</f>
        <v>606</v>
      </c>
      <c r="C607" s="58">
        <f>PRRAS!D619</f>
        <v>0</v>
      </c>
      <c r="D607" s="58">
        <f>PRRAS!E619</f>
        <v>0</v>
      </c>
      <c r="E607" s="58">
        <v>0</v>
      </c>
      <c r="F607" s="58">
        <v>0</v>
      </c>
      <c r="G607" s="59">
        <f t="shared" si="18"/>
        <v>0</v>
      </c>
      <c r="H607" s="59">
        <f t="shared" si="19"/>
        <v>0</v>
      </c>
      <c r="I607" s="60">
        <v>0</v>
      </c>
    </row>
    <row r="608" spans="1:9" x14ac:dyDescent="0.2">
      <c r="A608" s="57">
        <v>151</v>
      </c>
      <c r="B608" s="58">
        <f>PRRAS!C620</f>
        <v>607</v>
      </c>
      <c r="C608" s="58">
        <f>PRRAS!D620</f>
        <v>0</v>
      </c>
      <c r="D608" s="58">
        <f>PRRAS!E620</f>
        <v>0</v>
      </c>
      <c r="E608" s="58">
        <v>0</v>
      </c>
      <c r="F608" s="58">
        <v>0</v>
      </c>
      <c r="G608" s="59">
        <f t="shared" si="18"/>
        <v>0</v>
      </c>
      <c r="H608" s="59">
        <f t="shared" si="19"/>
        <v>0</v>
      </c>
      <c r="I608" s="60">
        <v>0</v>
      </c>
    </row>
    <row r="609" spans="1:9" x14ac:dyDescent="0.2">
      <c r="A609" s="57">
        <v>151</v>
      </c>
      <c r="B609" s="58">
        <f>PRRAS!C621</f>
        <v>608</v>
      </c>
      <c r="C609" s="58">
        <f>PRRAS!D621</f>
        <v>0</v>
      </c>
      <c r="D609" s="58">
        <f>PRRAS!E621</f>
        <v>0</v>
      </c>
      <c r="E609" s="58">
        <v>0</v>
      </c>
      <c r="F609" s="58">
        <v>0</v>
      </c>
      <c r="G609" s="59">
        <f t="shared" si="18"/>
        <v>0</v>
      </c>
      <c r="H609" s="59">
        <f t="shared" si="19"/>
        <v>0</v>
      </c>
      <c r="I609" s="60">
        <v>0</v>
      </c>
    </row>
    <row r="610" spans="1:9" x14ac:dyDescent="0.2">
      <c r="A610" s="57">
        <v>151</v>
      </c>
      <c r="B610" s="58">
        <f>PRRAS!C622</f>
        <v>609</v>
      </c>
      <c r="C610" s="58">
        <f>PRRAS!D622</f>
        <v>0</v>
      </c>
      <c r="D610" s="58">
        <f>PRRAS!E622</f>
        <v>0</v>
      </c>
      <c r="E610" s="58">
        <v>0</v>
      </c>
      <c r="F610" s="58">
        <v>0</v>
      </c>
      <c r="G610" s="59">
        <f t="shared" si="18"/>
        <v>0</v>
      </c>
      <c r="H610" s="59">
        <f t="shared" si="19"/>
        <v>0</v>
      </c>
      <c r="I610" s="60">
        <v>0</v>
      </c>
    </row>
    <row r="611" spans="1:9" x14ac:dyDescent="0.2">
      <c r="A611" s="57">
        <v>151</v>
      </c>
      <c r="B611" s="58">
        <f>PRRAS!C623</f>
        <v>610</v>
      </c>
      <c r="C611" s="58">
        <f>PRRAS!D623</f>
        <v>0</v>
      </c>
      <c r="D611" s="58">
        <f>PRRAS!E623</f>
        <v>0</v>
      </c>
      <c r="E611" s="58">
        <v>0</v>
      </c>
      <c r="F611" s="58">
        <v>0</v>
      </c>
      <c r="G611" s="59">
        <f t="shared" si="18"/>
        <v>0</v>
      </c>
      <c r="H611" s="59">
        <f t="shared" si="19"/>
        <v>0</v>
      </c>
      <c r="I611" s="60">
        <v>0</v>
      </c>
    </row>
    <row r="612" spans="1:9" x14ac:dyDescent="0.2">
      <c r="A612" s="57">
        <v>151</v>
      </c>
      <c r="B612" s="58">
        <f>PRRAS!C624</f>
        <v>611</v>
      </c>
      <c r="C612" s="58">
        <f>PRRAS!D624</f>
        <v>0</v>
      </c>
      <c r="D612" s="58">
        <f>PRRAS!E624</f>
        <v>0</v>
      </c>
      <c r="E612" s="58">
        <v>0</v>
      </c>
      <c r="F612" s="58">
        <v>0</v>
      </c>
      <c r="G612" s="59">
        <f t="shared" si="18"/>
        <v>0</v>
      </c>
      <c r="H612" s="59">
        <f t="shared" si="19"/>
        <v>0</v>
      </c>
      <c r="I612" s="60">
        <v>0</v>
      </c>
    </row>
    <row r="613" spans="1:9" x14ac:dyDescent="0.2">
      <c r="A613" s="57">
        <v>151</v>
      </c>
      <c r="B613" s="58">
        <f>PRRAS!C625</f>
        <v>612</v>
      </c>
      <c r="C613" s="58">
        <f>PRRAS!D625</f>
        <v>0</v>
      </c>
      <c r="D613" s="58">
        <f>PRRAS!E625</f>
        <v>0</v>
      </c>
      <c r="E613" s="58">
        <v>0</v>
      </c>
      <c r="F613" s="58">
        <v>0</v>
      </c>
      <c r="G613" s="59">
        <f t="shared" si="18"/>
        <v>0</v>
      </c>
      <c r="H613" s="59">
        <f t="shared" si="19"/>
        <v>0</v>
      </c>
      <c r="I613" s="60">
        <v>0</v>
      </c>
    </row>
    <row r="614" spans="1:9" x14ac:dyDescent="0.2">
      <c r="A614" s="57">
        <v>151</v>
      </c>
      <c r="B614" s="58">
        <f>PRRAS!C626</f>
        <v>613</v>
      </c>
      <c r="C614" s="58">
        <f>PRRAS!D626</f>
        <v>0</v>
      </c>
      <c r="D614" s="58">
        <f>PRRAS!E626</f>
        <v>0</v>
      </c>
      <c r="E614" s="58">
        <v>0</v>
      </c>
      <c r="F614" s="58">
        <v>0</v>
      </c>
      <c r="G614" s="59">
        <f t="shared" si="18"/>
        <v>0</v>
      </c>
      <c r="H614" s="59">
        <f t="shared" si="19"/>
        <v>0</v>
      </c>
      <c r="I614" s="60">
        <v>0</v>
      </c>
    </row>
    <row r="615" spans="1:9" x14ac:dyDescent="0.2">
      <c r="A615" s="57">
        <v>151</v>
      </c>
      <c r="B615" s="58">
        <f>PRRAS!C627</f>
        <v>614</v>
      </c>
      <c r="C615" s="58">
        <f>PRRAS!D627</f>
        <v>0</v>
      </c>
      <c r="D615" s="58">
        <f>PRRAS!E627</f>
        <v>0</v>
      </c>
      <c r="E615" s="58">
        <v>0</v>
      </c>
      <c r="F615" s="58">
        <v>0</v>
      </c>
      <c r="G615" s="59">
        <f t="shared" si="18"/>
        <v>0</v>
      </c>
      <c r="H615" s="59">
        <f t="shared" si="19"/>
        <v>0</v>
      </c>
      <c r="I615" s="60">
        <v>0</v>
      </c>
    </row>
    <row r="616" spans="1:9" x14ac:dyDescent="0.2">
      <c r="A616" s="57">
        <v>151</v>
      </c>
      <c r="B616" s="58">
        <f>PRRAS!C628</f>
        <v>615</v>
      </c>
      <c r="C616" s="58">
        <f>PRRAS!D628</f>
        <v>0</v>
      </c>
      <c r="D616" s="58">
        <f>PRRAS!E628</f>
        <v>0</v>
      </c>
      <c r="E616" s="58">
        <v>0</v>
      </c>
      <c r="F616" s="58">
        <v>0</v>
      </c>
      <c r="G616" s="59">
        <f t="shared" si="18"/>
        <v>0</v>
      </c>
      <c r="H616" s="59">
        <f t="shared" si="19"/>
        <v>0</v>
      </c>
      <c r="I616" s="60">
        <v>0</v>
      </c>
    </row>
    <row r="617" spans="1:9" x14ac:dyDescent="0.2">
      <c r="A617" s="57">
        <v>151</v>
      </c>
      <c r="B617" s="58">
        <f>PRRAS!C629</f>
        <v>616</v>
      </c>
      <c r="C617" s="58">
        <f>PRRAS!D629</f>
        <v>0</v>
      </c>
      <c r="D617" s="58">
        <f>PRRAS!E629</f>
        <v>0</v>
      </c>
      <c r="E617" s="58">
        <v>0</v>
      </c>
      <c r="F617" s="58">
        <v>0</v>
      </c>
      <c r="G617" s="59">
        <f t="shared" si="18"/>
        <v>0</v>
      </c>
      <c r="H617" s="59">
        <f t="shared" si="19"/>
        <v>0</v>
      </c>
      <c r="I617" s="60">
        <v>0</v>
      </c>
    </row>
    <row r="618" spans="1:9" x14ac:dyDescent="0.2">
      <c r="A618" s="57">
        <v>151</v>
      </c>
      <c r="B618" s="58">
        <f>PRRAS!C630</f>
        <v>617</v>
      </c>
      <c r="C618" s="58">
        <f>PRRAS!D630</f>
        <v>0</v>
      </c>
      <c r="D618" s="58">
        <f>PRRAS!E630</f>
        <v>0</v>
      </c>
      <c r="E618" s="58">
        <v>0</v>
      </c>
      <c r="F618" s="58">
        <v>0</v>
      </c>
      <c r="G618" s="59">
        <f t="shared" si="18"/>
        <v>0</v>
      </c>
      <c r="H618" s="59">
        <f t="shared" si="19"/>
        <v>0</v>
      </c>
      <c r="I618" s="60">
        <v>0</v>
      </c>
    </row>
    <row r="619" spans="1:9" x14ac:dyDescent="0.2">
      <c r="A619" s="57">
        <v>151</v>
      </c>
      <c r="B619" s="58">
        <f>PRRAS!C631</f>
        <v>618</v>
      </c>
      <c r="C619" s="58">
        <f>PRRAS!D631</f>
        <v>0</v>
      </c>
      <c r="D619" s="58">
        <f>PRRAS!E631</f>
        <v>0</v>
      </c>
      <c r="E619" s="58">
        <v>0</v>
      </c>
      <c r="F619" s="58">
        <v>0</v>
      </c>
      <c r="G619" s="59">
        <f t="shared" si="18"/>
        <v>0</v>
      </c>
      <c r="H619" s="59">
        <f t="shared" si="19"/>
        <v>0</v>
      </c>
      <c r="I619" s="60">
        <v>0</v>
      </c>
    </row>
    <row r="620" spans="1:9" x14ac:dyDescent="0.2">
      <c r="A620" s="57">
        <v>151</v>
      </c>
      <c r="B620" s="58">
        <f>PRRAS!C632</f>
        <v>619</v>
      </c>
      <c r="C620" s="58">
        <f>PRRAS!D632</f>
        <v>0</v>
      </c>
      <c r="D620" s="58">
        <f>PRRAS!E632</f>
        <v>0</v>
      </c>
      <c r="E620" s="58">
        <v>0</v>
      </c>
      <c r="F620" s="58">
        <v>0</v>
      </c>
      <c r="G620" s="59">
        <f t="shared" si="18"/>
        <v>0</v>
      </c>
      <c r="H620" s="59">
        <f t="shared" si="19"/>
        <v>0</v>
      </c>
      <c r="I620" s="60">
        <v>0</v>
      </c>
    </row>
    <row r="621" spans="1:9" x14ac:dyDescent="0.2">
      <c r="A621" s="57">
        <v>151</v>
      </c>
      <c r="B621" s="58">
        <f>PRRAS!C633</f>
        <v>620</v>
      </c>
      <c r="C621" s="58">
        <f>PRRAS!D633</f>
        <v>0</v>
      </c>
      <c r="D621" s="58">
        <f>PRRAS!E633</f>
        <v>0</v>
      </c>
      <c r="E621" s="58">
        <v>0</v>
      </c>
      <c r="F621" s="58">
        <v>0</v>
      </c>
      <c r="G621" s="59">
        <f t="shared" si="18"/>
        <v>0</v>
      </c>
      <c r="H621" s="59">
        <f t="shared" si="19"/>
        <v>0</v>
      </c>
      <c r="I621" s="60">
        <v>0</v>
      </c>
    </row>
    <row r="622" spans="1:9" x14ac:dyDescent="0.2">
      <c r="A622" s="57">
        <v>151</v>
      </c>
      <c r="B622" s="58">
        <f>PRRAS!C634</f>
        <v>621</v>
      </c>
      <c r="C622" s="58">
        <f>PRRAS!D634</f>
        <v>0</v>
      </c>
      <c r="D622" s="58">
        <f>PRRAS!E634</f>
        <v>0</v>
      </c>
      <c r="E622" s="58">
        <v>0</v>
      </c>
      <c r="F622" s="58">
        <v>0</v>
      </c>
      <c r="G622" s="59">
        <f t="shared" si="18"/>
        <v>0</v>
      </c>
      <c r="H622" s="59">
        <f t="shared" si="19"/>
        <v>0</v>
      </c>
      <c r="I622" s="60">
        <v>0</v>
      </c>
    </row>
    <row r="623" spans="1:9" x14ac:dyDescent="0.2">
      <c r="A623" s="57">
        <v>151</v>
      </c>
      <c r="B623" s="58">
        <f>PRRAS!C635</f>
        <v>622</v>
      </c>
      <c r="C623" s="58">
        <f>PRRAS!D635</f>
        <v>0</v>
      </c>
      <c r="D623" s="58">
        <f>PRRAS!E635</f>
        <v>0</v>
      </c>
      <c r="E623" s="58">
        <v>0</v>
      </c>
      <c r="F623" s="58">
        <v>0</v>
      </c>
      <c r="G623" s="59">
        <f t="shared" si="18"/>
        <v>0</v>
      </c>
      <c r="H623" s="59">
        <f t="shared" si="19"/>
        <v>0</v>
      </c>
      <c r="I623" s="60">
        <v>0</v>
      </c>
    </row>
    <row r="624" spans="1:9" x14ac:dyDescent="0.2">
      <c r="A624" s="57">
        <v>151</v>
      </c>
      <c r="B624" s="58">
        <f>PRRAS!C636</f>
        <v>623</v>
      </c>
      <c r="C624" s="58">
        <f>PRRAS!D636</f>
        <v>0</v>
      </c>
      <c r="D624" s="58">
        <f>PRRAS!E636</f>
        <v>0</v>
      </c>
      <c r="E624" s="58">
        <v>0</v>
      </c>
      <c r="F624" s="58">
        <v>0</v>
      </c>
      <c r="G624" s="59">
        <f t="shared" si="18"/>
        <v>0</v>
      </c>
      <c r="H624" s="59">
        <f t="shared" si="19"/>
        <v>0</v>
      </c>
      <c r="I624" s="60">
        <v>0</v>
      </c>
    </row>
    <row r="625" spans="1:9" x14ac:dyDescent="0.2">
      <c r="A625" s="57">
        <v>151</v>
      </c>
      <c r="B625" s="58">
        <f>PRRAS!C637</f>
        <v>624</v>
      </c>
      <c r="C625" s="58">
        <f>PRRAS!D637</f>
        <v>0</v>
      </c>
      <c r="D625" s="58">
        <f>PRRAS!E637</f>
        <v>0</v>
      </c>
      <c r="E625" s="58">
        <v>0</v>
      </c>
      <c r="F625" s="58">
        <v>0</v>
      </c>
      <c r="G625" s="59">
        <f t="shared" si="18"/>
        <v>0</v>
      </c>
      <c r="H625" s="59">
        <f t="shared" si="19"/>
        <v>0</v>
      </c>
      <c r="I625" s="60">
        <v>0</v>
      </c>
    </row>
    <row r="626" spans="1:9" x14ac:dyDescent="0.2">
      <c r="A626" s="57">
        <v>151</v>
      </c>
      <c r="B626" s="58">
        <f>PRRAS!C638</f>
        <v>625</v>
      </c>
      <c r="C626" s="58">
        <f>PRRAS!D638</f>
        <v>0</v>
      </c>
      <c r="D626" s="58">
        <f>PRRAS!E638</f>
        <v>0</v>
      </c>
      <c r="E626" s="58">
        <v>0</v>
      </c>
      <c r="F626" s="58">
        <v>0</v>
      </c>
      <c r="G626" s="59">
        <f t="shared" si="18"/>
        <v>0</v>
      </c>
      <c r="H626" s="59">
        <f t="shared" si="19"/>
        <v>0</v>
      </c>
      <c r="I626" s="60">
        <v>0</v>
      </c>
    </row>
    <row r="627" spans="1:9" x14ac:dyDescent="0.2">
      <c r="A627" s="57">
        <v>151</v>
      </c>
      <c r="B627" s="58">
        <f>PRRAS!C639</f>
        <v>626</v>
      </c>
      <c r="C627" s="58">
        <f>PRRAS!D639</f>
        <v>0</v>
      </c>
      <c r="D627" s="58">
        <f>PRRAS!E639</f>
        <v>0</v>
      </c>
      <c r="E627" s="58">
        <v>0</v>
      </c>
      <c r="F627" s="58">
        <v>0</v>
      </c>
      <c r="G627" s="59">
        <f t="shared" si="18"/>
        <v>0</v>
      </c>
      <c r="H627" s="59">
        <f t="shared" si="19"/>
        <v>0</v>
      </c>
      <c r="I627" s="60">
        <v>0</v>
      </c>
    </row>
    <row r="628" spans="1:9" x14ac:dyDescent="0.2">
      <c r="A628" s="57">
        <v>151</v>
      </c>
      <c r="B628" s="58">
        <f>PRRAS!C640</f>
        <v>627</v>
      </c>
      <c r="C628" s="58">
        <f>PRRAS!D640</f>
        <v>0</v>
      </c>
      <c r="D628" s="58">
        <f>PRRAS!E640</f>
        <v>0</v>
      </c>
      <c r="E628" s="58">
        <v>0</v>
      </c>
      <c r="F628" s="58">
        <v>0</v>
      </c>
      <c r="G628" s="59">
        <f t="shared" si="18"/>
        <v>0</v>
      </c>
      <c r="H628" s="59">
        <f t="shared" si="19"/>
        <v>0</v>
      </c>
      <c r="I628" s="60">
        <v>0</v>
      </c>
    </row>
    <row r="629" spans="1:9" x14ac:dyDescent="0.2">
      <c r="A629" s="57">
        <v>151</v>
      </c>
      <c r="B629" s="58">
        <f>PRRAS!C641</f>
        <v>628</v>
      </c>
      <c r="C629" s="58">
        <f>PRRAS!D641</f>
        <v>0</v>
      </c>
      <c r="D629" s="58">
        <f>PRRAS!E641</f>
        <v>0</v>
      </c>
      <c r="E629" s="58">
        <v>0</v>
      </c>
      <c r="F629" s="58">
        <v>0</v>
      </c>
      <c r="G629" s="59">
        <f t="shared" si="18"/>
        <v>0</v>
      </c>
      <c r="H629" s="59">
        <f t="shared" si="19"/>
        <v>0</v>
      </c>
      <c r="I629" s="60">
        <v>0</v>
      </c>
    </row>
    <row r="630" spans="1:9" x14ac:dyDescent="0.2">
      <c r="A630" s="57">
        <v>151</v>
      </c>
      <c r="B630" s="58">
        <f>PRRAS!C642</f>
        <v>629</v>
      </c>
      <c r="C630" s="58">
        <f>PRRAS!D642</f>
        <v>661780</v>
      </c>
      <c r="D630" s="58">
        <f>PRRAS!E642</f>
        <v>923082</v>
      </c>
      <c r="E630" s="58">
        <v>0</v>
      </c>
      <c r="F630" s="58">
        <v>0</v>
      </c>
      <c r="G630" s="59">
        <f t="shared" si="18"/>
        <v>1577496.7760000001</v>
      </c>
      <c r="H630" s="59">
        <f t="shared" si="19"/>
        <v>0</v>
      </c>
      <c r="I630" s="60">
        <v>0</v>
      </c>
    </row>
    <row r="631" spans="1:9" x14ac:dyDescent="0.2">
      <c r="A631" s="57">
        <v>151</v>
      </c>
      <c r="B631" s="58">
        <f>PRRAS!C643</f>
        <v>630</v>
      </c>
      <c r="C631" s="58">
        <f>PRRAS!D643</f>
        <v>678679</v>
      </c>
      <c r="D631" s="58">
        <f>PRRAS!E643</f>
        <v>866992</v>
      </c>
      <c r="E631" s="58">
        <v>0</v>
      </c>
      <c r="F631" s="58">
        <v>0</v>
      </c>
      <c r="G631" s="59">
        <f t="shared" si="18"/>
        <v>1519977.69</v>
      </c>
      <c r="H631" s="59">
        <f t="shared" si="19"/>
        <v>0</v>
      </c>
      <c r="I631" s="60">
        <v>0</v>
      </c>
    </row>
    <row r="632" spans="1:9" x14ac:dyDescent="0.2">
      <c r="A632" s="57">
        <v>151</v>
      </c>
      <c r="B632" s="58">
        <f>PRRAS!C644</f>
        <v>631</v>
      </c>
      <c r="C632" s="58">
        <f>PRRAS!D644</f>
        <v>0</v>
      </c>
      <c r="D632" s="58">
        <f>PRRAS!E644</f>
        <v>56090</v>
      </c>
      <c r="E632" s="58">
        <v>0</v>
      </c>
      <c r="F632" s="58">
        <v>0</v>
      </c>
      <c r="G632" s="59">
        <f t="shared" si="18"/>
        <v>70785.58</v>
      </c>
      <c r="H632" s="59">
        <f t="shared" si="19"/>
        <v>0</v>
      </c>
      <c r="I632" s="60">
        <v>0</v>
      </c>
    </row>
    <row r="633" spans="1:9" x14ac:dyDescent="0.2">
      <c r="A633" s="57">
        <v>151</v>
      </c>
      <c r="B633" s="58">
        <f>PRRAS!C645</f>
        <v>632</v>
      </c>
      <c r="C633" s="58">
        <f>PRRAS!D645</f>
        <v>16899</v>
      </c>
      <c r="D633" s="58">
        <f>PRRAS!E645</f>
        <v>0</v>
      </c>
      <c r="E633" s="58">
        <v>0</v>
      </c>
      <c r="F633" s="58">
        <v>0</v>
      </c>
      <c r="G633" s="59">
        <f t="shared" si="18"/>
        <v>10680.168</v>
      </c>
      <c r="H633" s="59">
        <f t="shared" si="19"/>
        <v>0</v>
      </c>
      <c r="I633" s="60">
        <v>0</v>
      </c>
    </row>
    <row r="634" spans="1:9" x14ac:dyDescent="0.2">
      <c r="A634" s="57">
        <v>151</v>
      </c>
      <c r="B634" s="58">
        <f>PRRAS!C646</f>
        <v>633</v>
      </c>
      <c r="C634" s="58">
        <f>PRRAS!D646</f>
        <v>87114</v>
      </c>
      <c r="D634" s="58">
        <f>PRRAS!E646</f>
        <v>70215</v>
      </c>
      <c r="E634" s="58">
        <v>0</v>
      </c>
      <c r="F634" s="58">
        <v>0</v>
      </c>
      <c r="G634" s="59">
        <f t="shared" si="18"/>
        <v>144035.35200000001</v>
      </c>
      <c r="H634" s="59">
        <f t="shared" si="19"/>
        <v>0</v>
      </c>
      <c r="I634" s="60">
        <v>0</v>
      </c>
    </row>
    <row r="635" spans="1:9" x14ac:dyDescent="0.2">
      <c r="A635" s="57">
        <v>151</v>
      </c>
      <c r="B635" s="58">
        <f>PRRAS!C647</f>
        <v>634</v>
      </c>
      <c r="C635" s="58">
        <f>PRRAS!D647</f>
        <v>0</v>
      </c>
      <c r="D635" s="58">
        <f>PRRAS!E647</f>
        <v>0</v>
      </c>
      <c r="E635" s="58">
        <v>0</v>
      </c>
      <c r="F635" s="58">
        <v>0</v>
      </c>
      <c r="G635" s="59">
        <f t="shared" si="18"/>
        <v>0</v>
      </c>
      <c r="H635" s="59">
        <f t="shared" si="19"/>
        <v>0</v>
      </c>
      <c r="I635" s="60">
        <v>0</v>
      </c>
    </row>
    <row r="636" spans="1:9" x14ac:dyDescent="0.2">
      <c r="A636" s="57">
        <v>151</v>
      </c>
      <c r="B636" s="58">
        <f>PRRAS!C648</f>
        <v>635</v>
      </c>
      <c r="C636" s="58">
        <f>PRRAS!D648</f>
        <v>70215</v>
      </c>
      <c r="D636" s="58">
        <f>PRRAS!E648</f>
        <v>126305</v>
      </c>
      <c r="E636" s="58">
        <v>0</v>
      </c>
      <c r="F636" s="58">
        <v>0</v>
      </c>
      <c r="G636" s="59">
        <f t="shared" si="18"/>
        <v>204993.875</v>
      </c>
      <c r="H636" s="59">
        <f t="shared" si="19"/>
        <v>0</v>
      </c>
      <c r="I636" s="60">
        <v>0</v>
      </c>
    </row>
    <row r="637" spans="1:9" x14ac:dyDescent="0.2">
      <c r="A637" s="57">
        <v>151</v>
      </c>
      <c r="B637" s="58">
        <f>PRRAS!C649</f>
        <v>636</v>
      </c>
      <c r="C637" s="58">
        <f>PRRAS!D649</f>
        <v>0</v>
      </c>
      <c r="D637" s="58">
        <f>PRRAS!E649</f>
        <v>0</v>
      </c>
      <c r="E637" s="58">
        <v>0</v>
      </c>
      <c r="F637" s="58">
        <v>0</v>
      </c>
      <c r="G637" s="59">
        <f t="shared" si="18"/>
        <v>0</v>
      </c>
      <c r="H637" s="59">
        <f t="shared" si="19"/>
        <v>0</v>
      </c>
      <c r="I637" s="60">
        <v>0</v>
      </c>
    </row>
    <row r="638" spans="1:9" x14ac:dyDescent="0.2">
      <c r="A638" s="57">
        <v>151</v>
      </c>
      <c r="B638" s="58">
        <f>PRRAS!C650</f>
        <v>637</v>
      </c>
      <c r="C638" s="58">
        <f>PRRAS!D650</f>
        <v>0</v>
      </c>
      <c r="D638" s="58">
        <f>PRRAS!E650</f>
        <v>0</v>
      </c>
      <c r="E638" s="58">
        <v>0</v>
      </c>
      <c r="F638" s="58">
        <v>0</v>
      </c>
      <c r="G638" s="59">
        <f t="shared" si="18"/>
        <v>0</v>
      </c>
      <c r="H638" s="59">
        <f t="shared" si="19"/>
        <v>0</v>
      </c>
      <c r="I638" s="60">
        <v>0</v>
      </c>
    </row>
    <row r="639" spans="1:9" x14ac:dyDescent="0.2">
      <c r="A639" s="57">
        <v>151</v>
      </c>
      <c r="B639" s="58">
        <f>PRRAS!C652</f>
        <v>638</v>
      </c>
      <c r="C639" s="58">
        <f>PRRAS!D652</f>
        <v>136142</v>
      </c>
      <c r="D639" s="58">
        <f>PRRAS!E652</f>
        <v>0</v>
      </c>
      <c r="E639" s="58">
        <v>0</v>
      </c>
      <c r="F639" s="58">
        <v>0</v>
      </c>
      <c r="G639" s="59">
        <f t="shared" si="18"/>
        <v>86858.596000000005</v>
      </c>
      <c r="H639" s="59">
        <f t="shared" si="19"/>
        <v>0</v>
      </c>
      <c r="I639" s="60">
        <v>0</v>
      </c>
    </row>
    <row r="640" spans="1:9" x14ac:dyDescent="0.2">
      <c r="A640" s="57">
        <v>151</v>
      </c>
      <c r="B640" s="58">
        <f>PRRAS!C653</f>
        <v>639</v>
      </c>
      <c r="C640" s="58">
        <f>PRRAS!D653</f>
        <v>186641</v>
      </c>
      <c r="D640" s="58">
        <f>PRRAS!E653</f>
        <v>0</v>
      </c>
      <c r="E640" s="58">
        <v>0</v>
      </c>
      <c r="F640" s="58">
        <v>0</v>
      </c>
      <c r="G640" s="59">
        <f t="shared" si="18"/>
        <v>119263.599</v>
      </c>
      <c r="H640" s="59">
        <f t="shared" si="19"/>
        <v>0</v>
      </c>
      <c r="I640" s="60">
        <v>0</v>
      </c>
    </row>
    <row r="641" spans="1:9" x14ac:dyDescent="0.2">
      <c r="A641" s="57">
        <v>151</v>
      </c>
      <c r="B641" s="58">
        <f>PRRAS!C654</f>
        <v>640</v>
      </c>
      <c r="C641" s="58">
        <f>PRRAS!D654</f>
        <v>322783</v>
      </c>
      <c r="D641" s="58">
        <f>PRRAS!E654</f>
        <v>0</v>
      </c>
      <c r="E641" s="58">
        <v>0</v>
      </c>
      <c r="F641" s="58">
        <v>0</v>
      </c>
      <c r="G641" s="59">
        <f t="shared" si="18"/>
        <v>206581.12</v>
      </c>
      <c r="H641" s="59">
        <f t="shared" si="19"/>
        <v>0</v>
      </c>
      <c r="I641" s="60">
        <v>0</v>
      </c>
    </row>
    <row r="642" spans="1:9" x14ac:dyDescent="0.2">
      <c r="A642" s="57">
        <v>151</v>
      </c>
      <c r="B642" s="58">
        <f>PRRAS!C655</f>
        <v>641</v>
      </c>
      <c r="C642" s="58">
        <f>PRRAS!D655</f>
        <v>0</v>
      </c>
      <c r="D642" s="58">
        <f>PRRAS!E655</f>
        <v>0</v>
      </c>
      <c r="E642" s="58">
        <v>0</v>
      </c>
      <c r="F642" s="58">
        <v>0</v>
      </c>
      <c r="G642" s="59">
        <f t="shared" ref="G642:G705" si="20">(B642/1000)*(C642*1+D642*2)</f>
        <v>0</v>
      </c>
      <c r="H642" s="59">
        <f t="shared" ref="H642:H705" si="21">ABS(C642-ROUND(C642,0))+ABS(D642-ROUND(D642,0))</f>
        <v>0</v>
      </c>
      <c r="I642" s="60">
        <v>0</v>
      </c>
    </row>
    <row r="643" spans="1:9" x14ac:dyDescent="0.2">
      <c r="A643" s="57">
        <v>151</v>
      </c>
      <c r="B643" s="58">
        <f>PRRAS!C656</f>
        <v>642</v>
      </c>
      <c r="C643" s="58">
        <f>PRRAS!D656</f>
        <v>0</v>
      </c>
      <c r="D643" s="58">
        <f>PRRAS!E656</f>
        <v>0</v>
      </c>
      <c r="E643" s="58">
        <v>0</v>
      </c>
      <c r="F643" s="58">
        <v>0</v>
      </c>
      <c r="G643" s="59">
        <f t="shared" si="20"/>
        <v>0</v>
      </c>
      <c r="H643" s="59">
        <f t="shared" si="21"/>
        <v>0</v>
      </c>
      <c r="I643" s="60">
        <v>0</v>
      </c>
    </row>
    <row r="644" spans="1:9" x14ac:dyDescent="0.2">
      <c r="A644" s="57">
        <v>151</v>
      </c>
      <c r="B644" s="58">
        <f>PRRAS!C657</f>
        <v>643</v>
      </c>
      <c r="C644" s="58">
        <f>PRRAS!D657</f>
        <v>5</v>
      </c>
      <c r="D644" s="58">
        <f>PRRAS!E657</f>
        <v>5</v>
      </c>
      <c r="E644" s="58">
        <v>0</v>
      </c>
      <c r="F644" s="58">
        <v>0</v>
      </c>
      <c r="G644" s="59">
        <f t="shared" si="20"/>
        <v>9.6449999999999996</v>
      </c>
      <c r="H644" s="59">
        <f t="shared" si="21"/>
        <v>0</v>
      </c>
      <c r="I644" s="60">
        <v>0</v>
      </c>
    </row>
    <row r="645" spans="1:9" x14ac:dyDescent="0.2">
      <c r="A645" s="57">
        <v>151</v>
      </c>
      <c r="B645" s="58">
        <f>PRRAS!C658</f>
        <v>644</v>
      </c>
      <c r="C645" s="58">
        <f>PRRAS!D658</f>
        <v>0</v>
      </c>
      <c r="D645" s="58">
        <f>PRRAS!E658</f>
        <v>0</v>
      </c>
      <c r="E645" s="58">
        <v>0</v>
      </c>
      <c r="F645" s="58">
        <v>0</v>
      </c>
      <c r="G645" s="59">
        <f t="shared" si="20"/>
        <v>0</v>
      </c>
      <c r="H645" s="59">
        <f t="shared" si="21"/>
        <v>0</v>
      </c>
      <c r="I645" s="60">
        <v>0</v>
      </c>
    </row>
    <row r="646" spans="1:9" x14ac:dyDescent="0.2">
      <c r="A646" s="57">
        <v>151</v>
      </c>
      <c r="B646" s="58">
        <f>PRRAS!C659</f>
        <v>645</v>
      </c>
      <c r="C646" s="58">
        <f>PRRAS!D659</f>
        <v>4</v>
      </c>
      <c r="D646" s="58">
        <f>PRRAS!E659</f>
        <v>4</v>
      </c>
      <c r="E646" s="58">
        <v>0</v>
      </c>
      <c r="F646" s="58">
        <v>0</v>
      </c>
      <c r="G646" s="59">
        <f t="shared" si="20"/>
        <v>7.74</v>
      </c>
      <c r="H646" s="59">
        <f t="shared" si="21"/>
        <v>0</v>
      </c>
      <c r="I646" s="60">
        <v>0</v>
      </c>
    </row>
    <row r="647" spans="1:9" x14ac:dyDescent="0.2">
      <c r="A647" s="57">
        <v>151</v>
      </c>
      <c r="B647" s="58">
        <f>PRRAS!C660</f>
        <v>646</v>
      </c>
      <c r="C647" s="58">
        <f>PRRAS!D660</f>
        <v>0</v>
      </c>
      <c r="D647" s="58">
        <f>PRRAS!E660</f>
        <v>0</v>
      </c>
      <c r="E647" s="58">
        <v>0</v>
      </c>
      <c r="F647" s="58">
        <v>0</v>
      </c>
      <c r="G647" s="59">
        <f t="shared" si="20"/>
        <v>0</v>
      </c>
      <c r="H647" s="59">
        <f t="shared" si="21"/>
        <v>0</v>
      </c>
      <c r="I647" s="60">
        <v>0</v>
      </c>
    </row>
    <row r="648" spans="1:9" x14ac:dyDescent="0.2">
      <c r="A648" s="57">
        <v>151</v>
      </c>
      <c r="B648" s="58">
        <f>PRRAS!C661</f>
        <v>647</v>
      </c>
      <c r="C648" s="58">
        <f>PRRAS!D661</f>
        <v>0</v>
      </c>
      <c r="D648" s="58">
        <f>PRRAS!E661</f>
        <v>0</v>
      </c>
      <c r="E648" s="58">
        <v>0</v>
      </c>
      <c r="F648" s="58">
        <v>0</v>
      </c>
      <c r="G648" s="59">
        <f t="shared" si="20"/>
        <v>0</v>
      </c>
      <c r="H648" s="59">
        <f t="shared" si="21"/>
        <v>0</v>
      </c>
      <c r="I648" s="60">
        <v>0</v>
      </c>
    </row>
    <row r="649" spans="1:9" x14ac:dyDescent="0.2">
      <c r="A649" s="57">
        <v>151</v>
      </c>
      <c r="B649" s="58">
        <f>PRRAS!C662</f>
        <v>648</v>
      </c>
      <c r="C649" s="58">
        <f>PRRAS!D662</f>
        <v>0</v>
      </c>
      <c r="D649" s="58">
        <f>PRRAS!E662</f>
        <v>0</v>
      </c>
      <c r="E649" s="58">
        <v>0</v>
      </c>
      <c r="F649" s="58">
        <v>0</v>
      </c>
      <c r="G649" s="59">
        <f t="shared" si="20"/>
        <v>0</v>
      </c>
      <c r="H649" s="59">
        <f t="shared" si="21"/>
        <v>0</v>
      </c>
      <c r="I649" s="60">
        <v>0</v>
      </c>
    </row>
    <row r="650" spans="1:9" x14ac:dyDescent="0.2">
      <c r="A650" s="57">
        <v>151</v>
      </c>
      <c r="B650" s="58">
        <f>PRRAS!C663</f>
        <v>649</v>
      </c>
      <c r="C650" s="58">
        <f>PRRAS!D663</f>
        <v>0</v>
      </c>
      <c r="D650" s="58">
        <f>PRRAS!E663</f>
        <v>0</v>
      </c>
      <c r="E650" s="58">
        <v>0</v>
      </c>
      <c r="F650" s="58">
        <v>0</v>
      </c>
      <c r="G650" s="59">
        <f t="shared" si="20"/>
        <v>0</v>
      </c>
      <c r="H650" s="59">
        <f t="shared" si="21"/>
        <v>0</v>
      </c>
      <c r="I650" s="60">
        <v>0</v>
      </c>
    </row>
    <row r="651" spans="1:9" x14ac:dyDescent="0.2">
      <c r="A651" s="57">
        <v>151</v>
      </c>
      <c r="B651" s="58">
        <f>PRRAS!C664</f>
        <v>650</v>
      </c>
      <c r="C651" s="58">
        <f>PRRAS!D664</f>
        <v>0</v>
      </c>
      <c r="D651" s="58">
        <f>PRRAS!E664</f>
        <v>0</v>
      </c>
      <c r="E651" s="58">
        <v>0</v>
      </c>
      <c r="F651" s="58">
        <v>0</v>
      </c>
      <c r="G651" s="59">
        <f t="shared" si="20"/>
        <v>0</v>
      </c>
      <c r="H651" s="59">
        <f t="shared" si="21"/>
        <v>0</v>
      </c>
      <c r="I651" s="60">
        <v>0</v>
      </c>
    </row>
    <row r="652" spans="1:9" x14ac:dyDescent="0.2">
      <c r="A652" s="57">
        <v>151</v>
      </c>
      <c r="B652" s="58">
        <f>PRRAS!C665</f>
        <v>651</v>
      </c>
      <c r="C652" s="58">
        <f>PRRAS!D665</f>
        <v>0</v>
      </c>
      <c r="D652" s="58">
        <f>PRRAS!E665</f>
        <v>0</v>
      </c>
      <c r="E652" s="58">
        <v>0</v>
      </c>
      <c r="F652" s="58">
        <v>0</v>
      </c>
      <c r="G652" s="59">
        <f t="shared" si="20"/>
        <v>0</v>
      </c>
      <c r="H652" s="59">
        <f t="shared" si="21"/>
        <v>0</v>
      </c>
      <c r="I652" s="60">
        <v>0</v>
      </c>
    </row>
    <row r="653" spans="1:9" x14ac:dyDescent="0.2">
      <c r="A653" s="57">
        <v>151</v>
      </c>
      <c r="B653" s="58">
        <f>PRRAS!C666</f>
        <v>652</v>
      </c>
      <c r="C653" s="58">
        <f>PRRAS!D666</f>
        <v>0</v>
      </c>
      <c r="D653" s="58">
        <f>PRRAS!E666</f>
        <v>0</v>
      </c>
      <c r="E653" s="58">
        <v>0</v>
      </c>
      <c r="F653" s="58">
        <v>0</v>
      </c>
      <c r="G653" s="59">
        <f t="shared" si="20"/>
        <v>0</v>
      </c>
      <c r="H653" s="59">
        <f t="shared" si="21"/>
        <v>0</v>
      </c>
      <c r="I653" s="60">
        <v>0</v>
      </c>
    </row>
    <row r="654" spans="1:9" x14ac:dyDescent="0.2">
      <c r="A654" s="57">
        <v>151</v>
      </c>
      <c r="B654" s="58">
        <f>PRRAS!C667</f>
        <v>653</v>
      </c>
      <c r="C654" s="58">
        <f>PRRAS!D667</f>
        <v>0</v>
      </c>
      <c r="D654" s="58">
        <f>PRRAS!E667</f>
        <v>0</v>
      </c>
      <c r="E654" s="58">
        <v>0</v>
      </c>
      <c r="F654" s="58">
        <v>0</v>
      </c>
      <c r="G654" s="59">
        <f t="shared" si="20"/>
        <v>0</v>
      </c>
      <c r="H654" s="59">
        <f t="shared" si="21"/>
        <v>0</v>
      </c>
      <c r="I654" s="60">
        <v>0</v>
      </c>
    </row>
    <row r="655" spans="1:9" x14ac:dyDescent="0.2">
      <c r="A655" s="57">
        <v>151</v>
      </c>
      <c r="B655" s="58">
        <f>PRRAS!C668</f>
        <v>654</v>
      </c>
      <c r="C655" s="58">
        <f>PRRAS!D668</f>
        <v>0</v>
      </c>
      <c r="D655" s="58">
        <f>PRRAS!E668</f>
        <v>0</v>
      </c>
      <c r="E655" s="58">
        <v>0</v>
      </c>
      <c r="F655" s="58">
        <v>0</v>
      </c>
      <c r="G655" s="59">
        <f t="shared" si="20"/>
        <v>0</v>
      </c>
      <c r="H655" s="59">
        <f t="shared" si="21"/>
        <v>0</v>
      </c>
      <c r="I655" s="60">
        <v>0</v>
      </c>
    </row>
    <row r="656" spans="1:9" x14ac:dyDescent="0.2">
      <c r="A656" s="57">
        <v>151</v>
      </c>
      <c r="B656" s="58">
        <f>PRRAS!C669</f>
        <v>655</v>
      </c>
      <c r="C656" s="58">
        <f>PRRAS!D669</f>
        <v>0</v>
      </c>
      <c r="D656" s="58">
        <f>PRRAS!E669</f>
        <v>0</v>
      </c>
      <c r="E656" s="58">
        <v>0</v>
      </c>
      <c r="F656" s="58">
        <v>0</v>
      </c>
      <c r="G656" s="59">
        <f t="shared" si="20"/>
        <v>0</v>
      </c>
      <c r="H656" s="59">
        <f t="shared" si="21"/>
        <v>0</v>
      </c>
      <c r="I656" s="60">
        <v>0</v>
      </c>
    </row>
    <row r="657" spans="1:9" x14ac:dyDescent="0.2">
      <c r="A657" s="57">
        <v>151</v>
      </c>
      <c r="B657" s="58">
        <f>PRRAS!C670</f>
        <v>656</v>
      </c>
      <c r="C657" s="58">
        <f>PRRAS!D670</f>
        <v>0</v>
      </c>
      <c r="D657" s="58">
        <f>PRRAS!E670</f>
        <v>0</v>
      </c>
      <c r="E657" s="58">
        <v>0</v>
      </c>
      <c r="F657" s="58">
        <v>0</v>
      </c>
      <c r="G657" s="59">
        <f t="shared" si="20"/>
        <v>0</v>
      </c>
      <c r="H657" s="59">
        <f t="shared" si="21"/>
        <v>0</v>
      </c>
      <c r="I657" s="60">
        <v>0</v>
      </c>
    </row>
    <row r="658" spans="1:9" x14ac:dyDescent="0.2">
      <c r="A658" s="57">
        <v>151</v>
      </c>
      <c r="B658" s="58">
        <f>PRRAS!C671</f>
        <v>657</v>
      </c>
      <c r="C658" s="58">
        <f>PRRAS!D671</f>
        <v>0</v>
      </c>
      <c r="D658" s="58">
        <f>PRRAS!E671</f>
        <v>0</v>
      </c>
      <c r="E658" s="58">
        <v>0</v>
      </c>
      <c r="F658" s="58">
        <v>0</v>
      </c>
      <c r="G658" s="59">
        <f t="shared" si="20"/>
        <v>0</v>
      </c>
      <c r="H658" s="59">
        <f t="shared" si="21"/>
        <v>0</v>
      </c>
      <c r="I658" s="60">
        <v>0</v>
      </c>
    </row>
    <row r="659" spans="1:9" x14ac:dyDescent="0.2">
      <c r="A659" s="57">
        <v>151</v>
      </c>
      <c r="B659" s="58">
        <f>PRRAS!C672</f>
        <v>658</v>
      </c>
      <c r="C659" s="58">
        <f>PRRAS!D672</f>
        <v>0</v>
      </c>
      <c r="D659" s="58">
        <f>PRRAS!E672</f>
        <v>0</v>
      </c>
      <c r="E659" s="58">
        <v>0</v>
      </c>
      <c r="F659" s="58">
        <v>0</v>
      </c>
      <c r="G659" s="59">
        <f t="shared" si="20"/>
        <v>0</v>
      </c>
      <c r="H659" s="59">
        <f t="shared" si="21"/>
        <v>0</v>
      </c>
      <c r="I659" s="60">
        <v>0</v>
      </c>
    </row>
    <row r="660" spans="1:9" x14ac:dyDescent="0.2">
      <c r="A660" s="57">
        <v>151</v>
      </c>
      <c r="B660" s="58">
        <f>PRRAS!C673</f>
        <v>659</v>
      </c>
      <c r="C660" s="58">
        <f>PRRAS!D673</f>
        <v>0</v>
      </c>
      <c r="D660" s="58">
        <f>PRRAS!E673</f>
        <v>0</v>
      </c>
      <c r="E660" s="58">
        <v>0</v>
      </c>
      <c r="F660" s="58">
        <v>0</v>
      </c>
      <c r="G660" s="59">
        <f t="shared" si="20"/>
        <v>0</v>
      </c>
      <c r="H660" s="59">
        <f t="shared" si="21"/>
        <v>0</v>
      </c>
      <c r="I660" s="60">
        <v>0</v>
      </c>
    </row>
    <row r="661" spans="1:9" x14ac:dyDescent="0.2">
      <c r="A661" s="57">
        <v>151</v>
      </c>
      <c r="B661" s="58">
        <f>PRRAS!C674</f>
        <v>660</v>
      </c>
      <c r="C661" s="58">
        <f>PRRAS!D674</f>
        <v>0</v>
      </c>
      <c r="D661" s="58">
        <f>PRRAS!E674</f>
        <v>0</v>
      </c>
      <c r="E661" s="58">
        <v>0</v>
      </c>
      <c r="F661" s="58">
        <v>0</v>
      </c>
      <c r="G661" s="59">
        <f t="shared" si="20"/>
        <v>0</v>
      </c>
      <c r="H661" s="59">
        <f t="shared" si="21"/>
        <v>0</v>
      </c>
      <c r="I661" s="60">
        <v>0</v>
      </c>
    </row>
    <row r="662" spans="1:9" x14ac:dyDescent="0.2">
      <c r="A662" s="57">
        <v>151</v>
      </c>
      <c r="B662" s="58">
        <f>PRRAS!C675</f>
        <v>661</v>
      </c>
      <c r="C662" s="58">
        <f>PRRAS!D675</f>
        <v>0</v>
      </c>
      <c r="D662" s="58">
        <f>PRRAS!E675</f>
        <v>0</v>
      </c>
      <c r="E662" s="58">
        <v>0</v>
      </c>
      <c r="F662" s="58">
        <v>0</v>
      </c>
      <c r="G662" s="59">
        <f t="shared" si="20"/>
        <v>0</v>
      </c>
      <c r="H662" s="59">
        <f t="shared" si="21"/>
        <v>0</v>
      </c>
      <c r="I662" s="60">
        <v>0</v>
      </c>
    </row>
    <row r="663" spans="1:9" x14ac:dyDescent="0.2">
      <c r="A663" s="57">
        <v>151</v>
      </c>
      <c r="B663" s="58">
        <f>PRRAS!C676</f>
        <v>662</v>
      </c>
      <c r="C663" s="58">
        <f>PRRAS!D676</f>
        <v>0</v>
      </c>
      <c r="D663" s="58">
        <f>PRRAS!E676</f>
        <v>0</v>
      </c>
      <c r="E663" s="58">
        <v>0</v>
      </c>
      <c r="F663" s="58">
        <v>0</v>
      </c>
      <c r="G663" s="59">
        <f t="shared" si="20"/>
        <v>0</v>
      </c>
      <c r="H663" s="59">
        <f t="shared" si="21"/>
        <v>0</v>
      </c>
      <c r="I663" s="60">
        <v>0</v>
      </c>
    </row>
    <row r="664" spans="1:9" x14ac:dyDescent="0.2">
      <c r="A664" s="57">
        <v>151</v>
      </c>
      <c r="B664" s="58">
        <f>PRRAS!C677</f>
        <v>663</v>
      </c>
      <c r="C664" s="58">
        <f>PRRAS!D677</f>
        <v>0</v>
      </c>
      <c r="D664" s="58">
        <f>PRRAS!E677</f>
        <v>0</v>
      </c>
      <c r="E664" s="58">
        <v>0</v>
      </c>
      <c r="F664" s="58">
        <v>0</v>
      </c>
      <c r="G664" s="59">
        <f t="shared" si="20"/>
        <v>0</v>
      </c>
      <c r="H664" s="59">
        <f t="shared" si="21"/>
        <v>0</v>
      </c>
      <c r="I664" s="60">
        <v>0</v>
      </c>
    </row>
    <row r="665" spans="1:9" x14ac:dyDescent="0.2">
      <c r="A665" s="57">
        <v>151</v>
      </c>
      <c r="B665" s="58">
        <f>PRRAS!C678</f>
        <v>664</v>
      </c>
      <c r="C665" s="58">
        <f>PRRAS!D678</f>
        <v>30000</v>
      </c>
      <c r="D665" s="58">
        <f>PRRAS!E678</f>
        <v>49000</v>
      </c>
      <c r="E665" s="58">
        <v>0</v>
      </c>
      <c r="F665" s="58">
        <v>0</v>
      </c>
      <c r="G665" s="59">
        <f t="shared" si="20"/>
        <v>84992</v>
      </c>
      <c r="H665" s="59">
        <f t="shared" si="21"/>
        <v>0</v>
      </c>
      <c r="I665" s="60">
        <v>0</v>
      </c>
    </row>
    <row r="666" spans="1:9" x14ac:dyDescent="0.2">
      <c r="A666" s="57">
        <v>151</v>
      </c>
      <c r="B666" s="58">
        <f>PRRAS!C679</f>
        <v>665</v>
      </c>
      <c r="C666" s="58">
        <f>PRRAS!D679</f>
        <v>0</v>
      </c>
      <c r="D666" s="58">
        <f>PRRAS!E679</f>
        <v>0</v>
      </c>
      <c r="E666" s="58">
        <v>0</v>
      </c>
      <c r="F666" s="58">
        <v>0</v>
      </c>
      <c r="G666" s="59">
        <f t="shared" si="20"/>
        <v>0</v>
      </c>
      <c r="H666" s="59">
        <f t="shared" si="21"/>
        <v>0</v>
      </c>
      <c r="I666" s="60">
        <v>0</v>
      </c>
    </row>
    <row r="667" spans="1:9" x14ac:dyDescent="0.2">
      <c r="A667" s="57">
        <v>151</v>
      </c>
      <c r="B667" s="58">
        <f>PRRAS!C680</f>
        <v>666</v>
      </c>
      <c r="C667" s="58">
        <f>PRRAS!D680</f>
        <v>0</v>
      </c>
      <c r="D667" s="58">
        <f>PRRAS!E680</f>
        <v>0</v>
      </c>
      <c r="E667" s="58">
        <v>0</v>
      </c>
      <c r="F667" s="58">
        <v>0</v>
      </c>
      <c r="G667" s="59">
        <f t="shared" si="20"/>
        <v>0</v>
      </c>
      <c r="H667" s="59">
        <f t="shared" si="21"/>
        <v>0</v>
      </c>
      <c r="I667" s="60">
        <v>0</v>
      </c>
    </row>
    <row r="668" spans="1:9" x14ac:dyDescent="0.2">
      <c r="A668" s="57">
        <v>151</v>
      </c>
      <c r="B668" s="58">
        <f>PRRAS!C681</f>
        <v>667</v>
      </c>
      <c r="C668" s="58">
        <f>PRRAS!D681</f>
        <v>0</v>
      </c>
      <c r="D668" s="58">
        <f>PRRAS!E681</f>
        <v>0</v>
      </c>
      <c r="E668" s="58">
        <v>0</v>
      </c>
      <c r="F668" s="58">
        <v>0</v>
      </c>
      <c r="G668" s="59">
        <f t="shared" si="20"/>
        <v>0</v>
      </c>
      <c r="H668" s="59">
        <f t="shared" si="21"/>
        <v>0</v>
      </c>
      <c r="I668" s="60">
        <v>0</v>
      </c>
    </row>
    <row r="669" spans="1:9" x14ac:dyDescent="0.2">
      <c r="A669" s="57">
        <v>151</v>
      </c>
      <c r="B669" s="58">
        <f>PRRAS!C682</f>
        <v>668</v>
      </c>
      <c r="C669" s="58">
        <f>PRRAS!D682</f>
        <v>0</v>
      </c>
      <c r="D669" s="58">
        <f>PRRAS!E682</f>
        <v>0</v>
      </c>
      <c r="E669" s="58">
        <v>0</v>
      </c>
      <c r="F669" s="58">
        <v>0</v>
      </c>
      <c r="G669" s="59">
        <f t="shared" si="20"/>
        <v>0</v>
      </c>
      <c r="H669" s="59">
        <f t="shared" si="21"/>
        <v>0</v>
      </c>
      <c r="I669" s="60">
        <v>0</v>
      </c>
    </row>
    <row r="670" spans="1:9" x14ac:dyDescent="0.2">
      <c r="A670" s="57">
        <v>151</v>
      </c>
      <c r="B670" s="58">
        <f>PRRAS!C683</f>
        <v>669</v>
      </c>
      <c r="C670" s="58">
        <f>PRRAS!D683</f>
        <v>0</v>
      </c>
      <c r="D670" s="58">
        <f>PRRAS!E683</f>
        <v>0</v>
      </c>
      <c r="E670" s="58">
        <v>0</v>
      </c>
      <c r="F670" s="58">
        <v>0</v>
      </c>
      <c r="G670" s="59">
        <f t="shared" si="20"/>
        <v>0</v>
      </c>
      <c r="H670" s="59">
        <f t="shared" si="21"/>
        <v>0</v>
      </c>
      <c r="I670" s="60">
        <v>0</v>
      </c>
    </row>
    <row r="671" spans="1:9" x14ac:dyDescent="0.2">
      <c r="A671" s="57">
        <v>151</v>
      </c>
      <c r="B671" s="58">
        <f>PRRAS!C684</f>
        <v>670</v>
      </c>
      <c r="C671" s="58">
        <f>PRRAS!D684</f>
        <v>0</v>
      </c>
      <c r="D671" s="58">
        <f>PRRAS!E684</f>
        <v>0</v>
      </c>
      <c r="E671" s="58">
        <v>0</v>
      </c>
      <c r="F671" s="58">
        <v>0</v>
      </c>
      <c r="G671" s="59">
        <f t="shared" si="20"/>
        <v>0</v>
      </c>
      <c r="H671" s="59">
        <f t="shared" si="21"/>
        <v>0</v>
      </c>
      <c r="I671" s="60">
        <v>0</v>
      </c>
    </row>
    <row r="672" spans="1:9" x14ac:dyDescent="0.2">
      <c r="A672" s="57">
        <v>151</v>
      </c>
      <c r="B672" s="58">
        <f>PRRAS!C685</f>
        <v>671</v>
      </c>
      <c r="C672" s="58">
        <f>PRRAS!D685</f>
        <v>0</v>
      </c>
      <c r="D672" s="58">
        <f>PRRAS!E685</f>
        <v>0</v>
      </c>
      <c r="E672" s="58">
        <v>0</v>
      </c>
      <c r="F672" s="58">
        <v>0</v>
      </c>
      <c r="G672" s="59">
        <f t="shared" si="20"/>
        <v>0</v>
      </c>
      <c r="H672" s="59">
        <f t="shared" si="21"/>
        <v>0</v>
      </c>
      <c r="I672" s="60">
        <v>0</v>
      </c>
    </row>
    <row r="673" spans="1:9" x14ac:dyDescent="0.2">
      <c r="A673" s="57">
        <v>151</v>
      </c>
      <c r="B673" s="58">
        <f>PRRAS!C686</f>
        <v>672</v>
      </c>
      <c r="C673" s="58">
        <f>PRRAS!D686</f>
        <v>0</v>
      </c>
      <c r="D673" s="58">
        <f>PRRAS!E686</f>
        <v>0</v>
      </c>
      <c r="E673" s="58">
        <v>0</v>
      </c>
      <c r="F673" s="58">
        <v>0</v>
      </c>
      <c r="G673" s="59">
        <f t="shared" si="20"/>
        <v>0</v>
      </c>
      <c r="H673" s="59">
        <f t="shared" si="21"/>
        <v>0</v>
      </c>
      <c r="I673" s="60">
        <v>0</v>
      </c>
    </row>
    <row r="674" spans="1:9" x14ac:dyDescent="0.2">
      <c r="A674" s="57">
        <v>151</v>
      </c>
      <c r="B674" s="58">
        <f>PRRAS!C687</f>
        <v>673</v>
      </c>
      <c r="C674" s="58">
        <f>PRRAS!D687</f>
        <v>0</v>
      </c>
      <c r="D674" s="58">
        <f>PRRAS!E687</f>
        <v>0</v>
      </c>
      <c r="E674" s="58">
        <v>0</v>
      </c>
      <c r="F674" s="58">
        <v>0</v>
      </c>
      <c r="G674" s="59">
        <f t="shared" si="20"/>
        <v>0</v>
      </c>
      <c r="H674" s="59">
        <f t="shared" si="21"/>
        <v>0</v>
      </c>
      <c r="I674" s="60">
        <v>0</v>
      </c>
    </row>
    <row r="675" spans="1:9" x14ac:dyDescent="0.2">
      <c r="A675" s="57">
        <v>151</v>
      </c>
      <c r="B675" s="58">
        <f>PRRAS!C688</f>
        <v>674</v>
      </c>
      <c r="C675" s="58">
        <f>PRRAS!D688</f>
        <v>0</v>
      </c>
      <c r="D675" s="58">
        <f>PRRAS!E688</f>
        <v>0</v>
      </c>
      <c r="E675" s="58">
        <v>0</v>
      </c>
      <c r="F675" s="58">
        <v>0</v>
      </c>
      <c r="G675" s="59">
        <f t="shared" si="20"/>
        <v>0</v>
      </c>
      <c r="H675" s="59">
        <f t="shared" si="21"/>
        <v>0</v>
      </c>
      <c r="I675" s="60">
        <v>0</v>
      </c>
    </row>
    <row r="676" spans="1:9" x14ac:dyDescent="0.2">
      <c r="A676" s="57">
        <v>151</v>
      </c>
      <c r="B676" s="58">
        <f>PRRAS!C689</f>
        <v>675</v>
      </c>
      <c r="C676" s="58">
        <f>PRRAS!D689</f>
        <v>0</v>
      </c>
      <c r="D676" s="58">
        <f>PRRAS!E689</f>
        <v>0</v>
      </c>
      <c r="E676" s="58">
        <v>0</v>
      </c>
      <c r="F676" s="58">
        <v>0</v>
      </c>
      <c r="G676" s="59">
        <f t="shared" si="20"/>
        <v>0</v>
      </c>
      <c r="H676" s="59">
        <f t="shared" si="21"/>
        <v>0</v>
      </c>
      <c r="I676" s="60">
        <v>0</v>
      </c>
    </row>
    <row r="677" spans="1:9" x14ac:dyDescent="0.2">
      <c r="A677" s="57">
        <v>151</v>
      </c>
      <c r="B677" s="58">
        <f>PRRAS!C690</f>
        <v>676</v>
      </c>
      <c r="C677" s="58">
        <f>PRRAS!D690</f>
        <v>0</v>
      </c>
      <c r="D677" s="58">
        <f>PRRAS!E690</f>
        <v>0</v>
      </c>
      <c r="E677" s="58">
        <v>0</v>
      </c>
      <c r="F677" s="58">
        <v>0</v>
      </c>
      <c r="G677" s="59">
        <f t="shared" si="20"/>
        <v>0</v>
      </c>
      <c r="H677" s="59">
        <f t="shared" si="21"/>
        <v>0</v>
      </c>
      <c r="I677" s="60">
        <v>0</v>
      </c>
    </row>
    <row r="678" spans="1:9" x14ac:dyDescent="0.2">
      <c r="A678" s="57">
        <v>151</v>
      </c>
      <c r="B678" s="58">
        <f>PRRAS!C691</f>
        <v>677</v>
      </c>
      <c r="C678" s="58">
        <f>PRRAS!D691</f>
        <v>0</v>
      </c>
      <c r="D678" s="58">
        <f>PRRAS!E691</f>
        <v>0</v>
      </c>
      <c r="E678" s="58">
        <v>0</v>
      </c>
      <c r="F678" s="58">
        <v>0</v>
      </c>
      <c r="G678" s="59">
        <f t="shared" si="20"/>
        <v>0</v>
      </c>
      <c r="H678" s="59">
        <f t="shared" si="21"/>
        <v>0</v>
      </c>
      <c r="I678" s="60">
        <v>0</v>
      </c>
    </row>
    <row r="679" spans="1:9" x14ac:dyDescent="0.2">
      <c r="A679" s="57">
        <v>151</v>
      </c>
      <c r="B679" s="58">
        <f>PRRAS!C692</f>
        <v>678</v>
      </c>
      <c r="C679" s="58">
        <f>PRRAS!D692</f>
        <v>0</v>
      </c>
      <c r="D679" s="58">
        <f>PRRAS!E692</f>
        <v>0</v>
      </c>
      <c r="E679" s="58">
        <v>0</v>
      </c>
      <c r="F679" s="58">
        <v>0</v>
      </c>
      <c r="G679" s="59">
        <f t="shared" si="20"/>
        <v>0</v>
      </c>
      <c r="H679" s="59">
        <f t="shared" si="21"/>
        <v>0</v>
      </c>
      <c r="I679" s="60">
        <v>0</v>
      </c>
    </row>
    <row r="680" spans="1:9" x14ac:dyDescent="0.2">
      <c r="A680" s="57">
        <v>151</v>
      </c>
      <c r="B680" s="58">
        <f>PRRAS!C693</f>
        <v>679</v>
      </c>
      <c r="C680" s="58">
        <f>PRRAS!D693</f>
        <v>0</v>
      </c>
      <c r="D680" s="58">
        <f>PRRAS!E693</f>
        <v>0</v>
      </c>
      <c r="E680" s="58">
        <v>0</v>
      </c>
      <c r="F680" s="58">
        <v>0</v>
      </c>
      <c r="G680" s="59">
        <f t="shared" si="20"/>
        <v>0</v>
      </c>
      <c r="H680" s="59">
        <f t="shared" si="21"/>
        <v>0</v>
      </c>
      <c r="I680" s="60">
        <v>0</v>
      </c>
    </row>
    <row r="681" spans="1:9" x14ac:dyDescent="0.2">
      <c r="A681" s="57">
        <v>151</v>
      </c>
      <c r="B681" s="58">
        <f>PRRAS!C694</f>
        <v>680</v>
      </c>
      <c r="C681" s="58">
        <f>PRRAS!D694</f>
        <v>0</v>
      </c>
      <c r="D681" s="58">
        <f>PRRAS!E694</f>
        <v>0</v>
      </c>
      <c r="E681" s="58">
        <v>0</v>
      </c>
      <c r="F681" s="58">
        <v>0</v>
      </c>
      <c r="G681" s="59">
        <f t="shared" si="20"/>
        <v>0</v>
      </c>
      <c r="H681" s="59">
        <f t="shared" si="21"/>
        <v>0</v>
      </c>
      <c r="I681" s="60">
        <v>0</v>
      </c>
    </row>
    <row r="682" spans="1:9" x14ac:dyDescent="0.2">
      <c r="A682" s="57">
        <v>151</v>
      </c>
      <c r="B682" s="58">
        <f>PRRAS!C695</f>
        <v>681</v>
      </c>
      <c r="C682" s="58">
        <f>PRRAS!D695</f>
        <v>0</v>
      </c>
      <c r="D682" s="58">
        <f>PRRAS!E695</f>
        <v>0</v>
      </c>
      <c r="E682" s="58">
        <v>0</v>
      </c>
      <c r="F682" s="58">
        <v>0</v>
      </c>
      <c r="G682" s="59">
        <f t="shared" si="20"/>
        <v>0</v>
      </c>
      <c r="H682" s="59">
        <f t="shared" si="21"/>
        <v>0</v>
      </c>
      <c r="I682" s="60">
        <v>0</v>
      </c>
    </row>
    <row r="683" spans="1:9" x14ac:dyDescent="0.2">
      <c r="A683" s="57">
        <v>151</v>
      </c>
      <c r="B683" s="58">
        <f>PRRAS!C696</f>
        <v>682</v>
      </c>
      <c r="C683" s="58">
        <f>PRRAS!D696</f>
        <v>0</v>
      </c>
      <c r="D683" s="58">
        <f>PRRAS!E696</f>
        <v>0</v>
      </c>
      <c r="E683" s="58">
        <v>0</v>
      </c>
      <c r="F683" s="58">
        <v>0</v>
      </c>
      <c r="G683" s="59">
        <f t="shared" si="20"/>
        <v>0</v>
      </c>
      <c r="H683" s="59">
        <f t="shared" si="21"/>
        <v>0</v>
      </c>
      <c r="I683" s="60">
        <v>0</v>
      </c>
    </row>
    <row r="684" spans="1:9" x14ac:dyDescent="0.2">
      <c r="A684" s="57">
        <v>151</v>
      </c>
      <c r="B684" s="58">
        <f>PRRAS!C697</f>
        <v>683</v>
      </c>
      <c r="C684" s="58">
        <f>PRRAS!D697</f>
        <v>0</v>
      </c>
      <c r="D684" s="58">
        <f>PRRAS!E697</f>
        <v>0</v>
      </c>
      <c r="E684" s="58">
        <v>0</v>
      </c>
      <c r="F684" s="58">
        <v>0</v>
      </c>
      <c r="G684" s="59">
        <f t="shared" si="20"/>
        <v>0</v>
      </c>
      <c r="H684" s="59">
        <f t="shared" si="21"/>
        <v>0</v>
      </c>
      <c r="I684" s="60">
        <v>0</v>
      </c>
    </row>
    <row r="685" spans="1:9" x14ac:dyDescent="0.2">
      <c r="A685" s="57">
        <v>151</v>
      </c>
      <c r="B685" s="58">
        <f>PRRAS!C698</f>
        <v>684</v>
      </c>
      <c r="C685" s="58">
        <f>PRRAS!D698</f>
        <v>156141</v>
      </c>
      <c r="D685" s="58">
        <f>PRRAS!E698</f>
        <v>337920</v>
      </c>
      <c r="E685" s="58">
        <v>0</v>
      </c>
      <c r="F685" s="58">
        <v>0</v>
      </c>
      <c r="G685" s="59">
        <f t="shared" si="20"/>
        <v>569075.00400000007</v>
      </c>
      <c r="H685" s="59">
        <f t="shared" si="21"/>
        <v>0</v>
      </c>
      <c r="I685" s="60">
        <v>0</v>
      </c>
    </row>
    <row r="686" spans="1:9" x14ac:dyDescent="0.2">
      <c r="A686" s="57">
        <v>151</v>
      </c>
      <c r="B686" s="58">
        <f>PRRAS!C699</f>
        <v>685</v>
      </c>
      <c r="C686" s="58">
        <f>PRRAS!D699</f>
        <v>0</v>
      </c>
      <c r="D686" s="58">
        <f>PRRAS!E699</f>
        <v>0</v>
      </c>
      <c r="E686" s="58">
        <v>0</v>
      </c>
      <c r="F686" s="58">
        <v>0</v>
      </c>
      <c r="G686" s="59">
        <f t="shared" si="20"/>
        <v>0</v>
      </c>
      <c r="H686" s="59">
        <f t="shared" si="21"/>
        <v>0</v>
      </c>
      <c r="I686" s="60">
        <v>0</v>
      </c>
    </row>
    <row r="687" spans="1:9" x14ac:dyDescent="0.2">
      <c r="A687" s="57">
        <v>151</v>
      </c>
      <c r="B687" s="58">
        <f>PRRAS!C700</f>
        <v>686</v>
      </c>
      <c r="C687" s="58">
        <f>PRRAS!D700</f>
        <v>0</v>
      </c>
      <c r="D687" s="58">
        <f>PRRAS!E700</f>
        <v>0</v>
      </c>
      <c r="E687" s="58">
        <v>0</v>
      </c>
      <c r="F687" s="58">
        <v>0</v>
      </c>
      <c r="G687" s="59">
        <f t="shared" si="20"/>
        <v>0</v>
      </c>
      <c r="H687" s="59">
        <f t="shared" si="21"/>
        <v>0</v>
      </c>
      <c r="I687" s="60">
        <v>0</v>
      </c>
    </row>
    <row r="688" spans="1:9" x14ac:dyDescent="0.2">
      <c r="A688" s="57">
        <v>151</v>
      </c>
      <c r="B688" s="58">
        <f>PRRAS!C701</f>
        <v>687</v>
      </c>
      <c r="C688" s="58">
        <f>PRRAS!D701</f>
        <v>0</v>
      </c>
      <c r="D688" s="58">
        <f>PRRAS!E701</f>
        <v>0</v>
      </c>
      <c r="E688" s="58">
        <v>0</v>
      </c>
      <c r="F688" s="58">
        <v>0</v>
      </c>
      <c r="G688" s="59">
        <f t="shared" si="20"/>
        <v>0</v>
      </c>
      <c r="H688" s="59">
        <f t="shared" si="21"/>
        <v>0</v>
      </c>
      <c r="I688" s="60">
        <v>0</v>
      </c>
    </row>
    <row r="689" spans="1:9" x14ac:dyDescent="0.2">
      <c r="A689" s="57">
        <v>151</v>
      </c>
      <c r="B689" s="58">
        <f>PRRAS!C702</f>
        <v>688</v>
      </c>
      <c r="C689" s="58">
        <f>PRRAS!D702</f>
        <v>0</v>
      </c>
      <c r="D689" s="58">
        <f>PRRAS!E702</f>
        <v>0</v>
      </c>
      <c r="E689" s="58">
        <v>0</v>
      </c>
      <c r="F689" s="58">
        <v>0</v>
      </c>
      <c r="G689" s="59">
        <f t="shared" si="20"/>
        <v>0</v>
      </c>
      <c r="H689" s="59">
        <f t="shared" si="21"/>
        <v>0</v>
      </c>
      <c r="I689" s="60">
        <v>0</v>
      </c>
    </row>
    <row r="690" spans="1:9" x14ac:dyDescent="0.2">
      <c r="A690" s="57">
        <v>151</v>
      </c>
      <c r="B690" s="58">
        <f>PRRAS!C703</f>
        <v>689</v>
      </c>
      <c r="C690" s="58">
        <f>PRRAS!D703</f>
        <v>35338</v>
      </c>
      <c r="D690" s="58">
        <f>PRRAS!E703</f>
        <v>43722</v>
      </c>
      <c r="E690" s="58">
        <v>0</v>
      </c>
      <c r="F690" s="58">
        <v>0</v>
      </c>
      <c r="G690" s="59">
        <f t="shared" si="20"/>
        <v>84596.797999999995</v>
      </c>
      <c r="H690" s="59">
        <f t="shared" si="21"/>
        <v>0</v>
      </c>
      <c r="I690" s="60">
        <v>0</v>
      </c>
    </row>
    <row r="691" spans="1:9" x14ac:dyDescent="0.2">
      <c r="A691" s="57">
        <v>151</v>
      </c>
      <c r="B691" s="58">
        <f>PRRAS!C704</f>
        <v>690</v>
      </c>
      <c r="C691" s="58">
        <f>PRRAS!D704</f>
        <v>0</v>
      </c>
      <c r="D691" s="58">
        <f>PRRAS!E704</f>
        <v>0</v>
      </c>
      <c r="E691" s="58">
        <v>0</v>
      </c>
      <c r="F691" s="58">
        <v>0</v>
      </c>
      <c r="G691" s="59">
        <f t="shared" si="20"/>
        <v>0</v>
      </c>
      <c r="H691" s="59">
        <f t="shared" si="21"/>
        <v>0</v>
      </c>
      <c r="I691" s="60">
        <v>0</v>
      </c>
    </row>
    <row r="692" spans="1:9" x14ac:dyDescent="0.2">
      <c r="A692" s="57">
        <v>151</v>
      </c>
      <c r="B692" s="58">
        <f>PRRAS!C705</f>
        <v>691</v>
      </c>
      <c r="C692" s="58">
        <f>PRRAS!D705</f>
        <v>0</v>
      </c>
      <c r="D692" s="58">
        <f>PRRAS!E705</f>
        <v>698</v>
      </c>
      <c r="E692" s="58">
        <v>0</v>
      </c>
      <c r="F692" s="58">
        <v>0</v>
      </c>
      <c r="G692" s="59">
        <f t="shared" si="20"/>
        <v>964.63599999999997</v>
      </c>
      <c r="H692" s="59">
        <f t="shared" si="21"/>
        <v>0</v>
      </c>
      <c r="I692" s="60">
        <v>0</v>
      </c>
    </row>
    <row r="693" spans="1:9" x14ac:dyDescent="0.2">
      <c r="A693" s="57">
        <v>151</v>
      </c>
      <c r="B693" s="58">
        <f>PRRAS!C706</f>
        <v>692</v>
      </c>
      <c r="C693" s="58">
        <f>PRRAS!D706</f>
        <v>25613</v>
      </c>
      <c r="D693" s="58">
        <f>PRRAS!E706</f>
        <v>0</v>
      </c>
      <c r="E693" s="58">
        <v>0</v>
      </c>
      <c r="F693" s="58">
        <v>0</v>
      </c>
      <c r="G693" s="59">
        <f t="shared" si="20"/>
        <v>17724.196</v>
      </c>
      <c r="H693" s="59">
        <f t="shared" si="21"/>
        <v>0</v>
      </c>
      <c r="I693" s="60">
        <v>0</v>
      </c>
    </row>
    <row r="694" spans="1:9" x14ac:dyDescent="0.2">
      <c r="A694" s="57">
        <v>151</v>
      </c>
      <c r="B694" s="58">
        <f>PRRAS!C707</f>
        <v>693</v>
      </c>
      <c r="C694" s="58">
        <f>PRRAS!D707</f>
        <v>17596</v>
      </c>
      <c r="D694" s="58">
        <f>PRRAS!E707</f>
        <v>13045</v>
      </c>
      <c r="E694" s="58">
        <v>0</v>
      </c>
      <c r="F694" s="58">
        <v>0</v>
      </c>
      <c r="G694" s="59">
        <f t="shared" si="20"/>
        <v>30274.397999999997</v>
      </c>
      <c r="H694" s="59">
        <f t="shared" si="21"/>
        <v>0</v>
      </c>
      <c r="I694" s="60">
        <v>0</v>
      </c>
    </row>
    <row r="695" spans="1:9" x14ac:dyDescent="0.2">
      <c r="A695" s="57">
        <v>151</v>
      </c>
      <c r="B695" s="58">
        <f>PRRAS!C708</f>
        <v>694</v>
      </c>
      <c r="C695" s="58">
        <f>PRRAS!D708</f>
        <v>0</v>
      </c>
      <c r="D695" s="58">
        <f>PRRAS!E708</f>
        <v>0</v>
      </c>
      <c r="E695" s="58">
        <v>0</v>
      </c>
      <c r="F695" s="58">
        <v>0</v>
      </c>
      <c r="G695" s="59">
        <f t="shared" si="20"/>
        <v>0</v>
      </c>
      <c r="H695" s="59">
        <f t="shared" si="21"/>
        <v>0</v>
      </c>
      <c r="I695" s="60">
        <v>0</v>
      </c>
    </row>
    <row r="696" spans="1:9" x14ac:dyDescent="0.2">
      <c r="A696" s="57">
        <v>151</v>
      </c>
      <c r="B696" s="58">
        <f>PRRAS!C709</f>
        <v>695</v>
      </c>
      <c r="C696" s="58">
        <f>PRRAS!D709</f>
        <v>0</v>
      </c>
      <c r="D696" s="58">
        <f>PRRAS!E709</f>
        <v>0</v>
      </c>
      <c r="E696" s="58">
        <v>0</v>
      </c>
      <c r="F696" s="58">
        <v>0</v>
      </c>
      <c r="G696" s="59">
        <f t="shared" si="20"/>
        <v>0</v>
      </c>
      <c r="H696" s="59">
        <f t="shared" si="21"/>
        <v>0</v>
      </c>
      <c r="I696" s="60">
        <v>0</v>
      </c>
    </row>
    <row r="697" spans="1:9" x14ac:dyDescent="0.2">
      <c r="A697" s="57">
        <v>151</v>
      </c>
      <c r="B697" s="58">
        <f>PRRAS!C710</f>
        <v>696</v>
      </c>
      <c r="C697" s="58">
        <f>PRRAS!D710</f>
        <v>0</v>
      </c>
      <c r="D697" s="58">
        <f>PRRAS!E710</f>
        <v>0</v>
      </c>
      <c r="E697" s="58">
        <v>0</v>
      </c>
      <c r="F697" s="58">
        <v>0</v>
      </c>
      <c r="G697" s="59">
        <f t="shared" si="20"/>
        <v>0</v>
      </c>
      <c r="H697" s="59">
        <f t="shared" si="21"/>
        <v>0</v>
      </c>
      <c r="I697" s="60">
        <v>0</v>
      </c>
    </row>
    <row r="698" spans="1:9" x14ac:dyDescent="0.2">
      <c r="A698" s="57">
        <v>151</v>
      </c>
      <c r="B698" s="58">
        <f>PRRAS!C711</f>
        <v>697</v>
      </c>
      <c r="C698" s="58">
        <f>PRRAS!D711</f>
        <v>2543</v>
      </c>
      <c r="D698" s="58">
        <f>PRRAS!E711</f>
        <v>2543</v>
      </c>
      <c r="E698" s="58">
        <v>0</v>
      </c>
      <c r="F698" s="58">
        <v>0</v>
      </c>
      <c r="G698" s="59">
        <f t="shared" si="20"/>
        <v>5317.4129999999996</v>
      </c>
      <c r="H698" s="59">
        <f t="shared" si="21"/>
        <v>0</v>
      </c>
      <c r="I698" s="60">
        <v>0</v>
      </c>
    </row>
    <row r="699" spans="1:9" x14ac:dyDescent="0.2">
      <c r="A699" s="57">
        <v>151</v>
      </c>
      <c r="B699" s="58">
        <f>PRRAS!C712</f>
        <v>698</v>
      </c>
      <c r="C699" s="58">
        <f>PRRAS!D712</f>
        <v>0</v>
      </c>
      <c r="D699" s="58">
        <f>PRRAS!E712</f>
        <v>0</v>
      </c>
      <c r="E699" s="58">
        <v>0</v>
      </c>
      <c r="F699" s="58">
        <v>0</v>
      </c>
      <c r="G699" s="59">
        <f t="shared" si="20"/>
        <v>0</v>
      </c>
      <c r="H699" s="59">
        <f t="shared" si="21"/>
        <v>0</v>
      </c>
      <c r="I699" s="60">
        <v>0</v>
      </c>
    </row>
    <row r="700" spans="1:9" x14ac:dyDescent="0.2">
      <c r="A700" s="57">
        <v>151</v>
      </c>
      <c r="B700" s="58">
        <f>PRRAS!C713</f>
        <v>699</v>
      </c>
      <c r="C700" s="58">
        <f>PRRAS!D713</f>
        <v>0</v>
      </c>
      <c r="D700" s="58">
        <f>PRRAS!E713</f>
        <v>0</v>
      </c>
      <c r="E700" s="58">
        <v>0</v>
      </c>
      <c r="F700" s="58">
        <v>0</v>
      </c>
      <c r="G700" s="59">
        <f t="shared" si="20"/>
        <v>0</v>
      </c>
      <c r="H700" s="59">
        <f t="shared" si="21"/>
        <v>0</v>
      </c>
      <c r="I700" s="60">
        <v>0</v>
      </c>
    </row>
    <row r="701" spans="1:9" x14ac:dyDescent="0.2">
      <c r="A701" s="57">
        <v>151</v>
      </c>
      <c r="B701" s="58">
        <f>PRRAS!C714</f>
        <v>700</v>
      </c>
      <c r="C701" s="58">
        <f>PRRAS!D714</f>
        <v>0</v>
      </c>
      <c r="D701" s="58">
        <f>PRRAS!E714</f>
        <v>0</v>
      </c>
      <c r="E701" s="58">
        <v>0</v>
      </c>
      <c r="F701" s="58">
        <v>0</v>
      </c>
      <c r="G701" s="59">
        <f t="shared" si="20"/>
        <v>0</v>
      </c>
      <c r="H701" s="59">
        <f t="shared" si="21"/>
        <v>0</v>
      </c>
      <c r="I701" s="60">
        <v>0</v>
      </c>
    </row>
    <row r="702" spans="1:9" x14ac:dyDescent="0.2">
      <c r="A702" s="57">
        <v>151</v>
      </c>
      <c r="B702" s="58">
        <f>PRRAS!C715</f>
        <v>701</v>
      </c>
      <c r="C702" s="58">
        <f>PRRAS!D715</f>
        <v>0</v>
      </c>
      <c r="D702" s="58">
        <f>PRRAS!E715</f>
        <v>0</v>
      </c>
      <c r="E702" s="58">
        <v>0</v>
      </c>
      <c r="F702" s="58">
        <v>0</v>
      </c>
      <c r="G702" s="59">
        <f t="shared" si="20"/>
        <v>0</v>
      </c>
      <c r="H702" s="59">
        <f t="shared" si="21"/>
        <v>0</v>
      </c>
      <c r="I702" s="60">
        <v>0</v>
      </c>
    </row>
    <row r="703" spans="1:9" x14ac:dyDescent="0.2">
      <c r="A703" s="57">
        <v>151</v>
      </c>
      <c r="B703" s="58">
        <f>PRRAS!C716</f>
        <v>702</v>
      </c>
      <c r="C703" s="58">
        <f>PRRAS!D716</f>
        <v>0</v>
      </c>
      <c r="D703" s="58">
        <f>PRRAS!E716</f>
        <v>0</v>
      </c>
      <c r="E703" s="58">
        <v>0</v>
      </c>
      <c r="F703" s="58">
        <v>0</v>
      </c>
      <c r="G703" s="59">
        <f t="shared" si="20"/>
        <v>0</v>
      </c>
      <c r="H703" s="59">
        <f t="shared" si="21"/>
        <v>0</v>
      </c>
      <c r="I703" s="60">
        <v>0</v>
      </c>
    </row>
    <row r="704" spans="1:9" x14ac:dyDescent="0.2">
      <c r="A704" s="57">
        <v>151</v>
      </c>
      <c r="B704" s="58">
        <f>PRRAS!C717</f>
        <v>703</v>
      </c>
      <c r="C704" s="58">
        <f>PRRAS!D717</f>
        <v>0</v>
      </c>
      <c r="D704" s="58">
        <f>PRRAS!E717</f>
        <v>0</v>
      </c>
      <c r="E704" s="58">
        <v>0</v>
      </c>
      <c r="F704" s="58">
        <v>0</v>
      </c>
      <c r="G704" s="59">
        <f t="shared" si="20"/>
        <v>0</v>
      </c>
      <c r="H704" s="59">
        <f t="shared" si="21"/>
        <v>0</v>
      </c>
      <c r="I704" s="60">
        <v>0</v>
      </c>
    </row>
    <row r="705" spans="1:9" x14ac:dyDescent="0.2">
      <c r="A705" s="57">
        <v>151</v>
      </c>
      <c r="B705" s="58">
        <f>PRRAS!C718</f>
        <v>704</v>
      </c>
      <c r="C705" s="58">
        <f>PRRAS!D718</f>
        <v>0</v>
      </c>
      <c r="D705" s="58">
        <f>PRRAS!E718</f>
        <v>0</v>
      </c>
      <c r="E705" s="58">
        <v>0</v>
      </c>
      <c r="F705" s="58">
        <v>0</v>
      </c>
      <c r="G705" s="59">
        <f t="shared" si="20"/>
        <v>0</v>
      </c>
      <c r="H705" s="59">
        <f t="shared" si="21"/>
        <v>0</v>
      </c>
      <c r="I705" s="60">
        <v>0</v>
      </c>
    </row>
    <row r="706" spans="1:9" x14ac:dyDescent="0.2">
      <c r="A706" s="57">
        <v>151</v>
      </c>
      <c r="B706" s="58">
        <f>PRRAS!C719</f>
        <v>705</v>
      </c>
      <c r="C706" s="58">
        <f>PRRAS!D719</f>
        <v>0</v>
      </c>
      <c r="D706" s="58">
        <f>PRRAS!E719</f>
        <v>0</v>
      </c>
      <c r="E706" s="58">
        <v>0</v>
      </c>
      <c r="F706" s="58">
        <v>0</v>
      </c>
      <c r="G706" s="59">
        <f t="shared" ref="G706:G769" si="22">(B706/1000)*(C706*1+D706*2)</f>
        <v>0</v>
      </c>
      <c r="H706" s="59">
        <f t="shared" ref="H706:H769" si="23">ABS(C706-ROUND(C706,0))+ABS(D706-ROUND(D706,0))</f>
        <v>0</v>
      </c>
      <c r="I706" s="60">
        <v>0</v>
      </c>
    </row>
    <row r="707" spans="1:9" x14ac:dyDescent="0.2">
      <c r="A707" s="57">
        <v>151</v>
      </c>
      <c r="B707" s="58">
        <f>PRRAS!C720</f>
        <v>706</v>
      </c>
      <c r="C707" s="58">
        <f>PRRAS!D720</f>
        <v>0</v>
      </c>
      <c r="D707" s="58">
        <f>PRRAS!E720</f>
        <v>0</v>
      </c>
      <c r="E707" s="58">
        <v>0</v>
      </c>
      <c r="F707" s="58">
        <v>0</v>
      </c>
      <c r="G707" s="59">
        <f t="shared" si="22"/>
        <v>0</v>
      </c>
      <c r="H707" s="59">
        <f t="shared" si="23"/>
        <v>0</v>
      </c>
      <c r="I707" s="60">
        <v>0</v>
      </c>
    </row>
    <row r="708" spans="1:9" x14ac:dyDescent="0.2">
      <c r="A708" s="57">
        <v>151</v>
      </c>
      <c r="B708" s="58">
        <f>PRRAS!C721</f>
        <v>707</v>
      </c>
      <c r="C708" s="58">
        <f>PRRAS!D721</f>
        <v>0</v>
      </c>
      <c r="D708" s="58">
        <f>PRRAS!E721</f>
        <v>0</v>
      </c>
      <c r="E708" s="58">
        <v>0</v>
      </c>
      <c r="F708" s="58">
        <v>0</v>
      </c>
      <c r="G708" s="59">
        <f t="shared" si="22"/>
        <v>0</v>
      </c>
      <c r="H708" s="59">
        <f t="shared" si="23"/>
        <v>0</v>
      </c>
      <c r="I708" s="60">
        <v>0</v>
      </c>
    </row>
    <row r="709" spans="1:9" x14ac:dyDescent="0.2">
      <c r="A709" s="57">
        <v>151</v>
      </c>
      <c r="B709" s="58">
        <f>PRRAS!C722</f>
        <v>708</v>
      </c>
      <c r="C709" s="58">
        <f>PRRAS!D722</f>
        <v>0</v>
      </c>
      <c r="D709" s="58">
        <f>PRRAS!E722</f>
        <v>0</v>
      </c>
      <c r="E709" s="58">
        <v>0</v>
      </c>
      <c r="F709" s="58">
        <v>0</v>
      </c>
      <c r="G709" s="59">
        <f t="shared" si="22"/>
        <v>0</v>
      </c>
      <c r="H709" s="59">
        <f t="shared" si="23"/>
        <v>0</v>
      </c>
      <c r="I709" s="60">
        <v>0</v>
      </c>
    </row>
    <row r="710" spans="1:9" x14ac:dyDescent="0.2">
      <c r="A710" s="57">
        <v>151</v>
      </c>
      <c r="B710" s="58">
        <f>PRRAS!C723</f>
        <v>709</v>
      </c>
      <c r="C710" s="58">
        <f>PRRAS!D723</f>
        <v>0</v>
      </c>
      <c r="D710" s="58">
        <f>PRRAS!E723</f>
        <v>0</v>
      </c>
      <c r="E710" s="58">
        <v>0</v>
      </c>
      <c r="F710" s="58">
        <v>0</v>
      </c>
      <c r="G710" s="59">
        <f t="shared" si="22"/>
        <v>0</v>
      </c>
      <c r="H710" s="59">
        <f t="shared" si="23"/>
        <v>0</v>
      </c>
      <c r="I710" s="60">
        <v>0</v>
      </c>
    </row>
    <row r="711" spans="1:9" x14ac:dyDescent="0.2">
      <c r="A711" s="57">
        <v>151</v>
      </c>
      <c r="B711" s="58">
        <f>PRRAS!C724</f>
        <v>710</v>
      </c>
      <c r="C711" s="58">
        <f>PRRAS!D724</f>
        <v>0</v>
      </c>
      <c r="D711" s="58">
        <f>PRRAS!E724</f>
        <v>0</v>
      </c>
      <c r="E711" s="58">
        <v>0</v>
      </c>
      <c r="F711" s="58">
        <v>0</v>
      </c>
      <c r="G711" s="59">
        <f t="shared" si="22"/>
        <v>0</v>
      </c>
      <c r="H711" s="59">
        <f t="shared" si="23"/>
        <v>0</v>
      </c>
      <c r="I711" s="60">
        <v>0</v>
      </c>
    </row>
    <row r="712" spans="1:9" x14ac:dyDescent="0.2">
      <c r="A712" s="57">
        <v>151</v>
      </c>
      <c r="B712" s="58">
        <f>PRRAS!C725</f>
        <v>711</v>
      </c>
      <c r="C712" s="58">
        <f>PRRAS!D725</f>
        <v>0</v>
      </c>
      <c r="D712" s="58">
        <f>PRRAS!E725</f>
        <v>0</v>
      </c>
      <c r="E712" s="58">
        <v>0</v>
      </c>
      <c r="F712" s="58">
        <v>0</v>
      </c>
      <c r="G712" s="59">
        <f t="shared" si="22"/>
        <v>0</v>
      </c>
      <c r="H712" s="59">
        <f t="shared" si="23"/>
        <v>0</v>
      </c>
      <c r="I712" s="60">
        <v>0</v>
      </c>
    </row>
    <row r="713" spans="1:9" x14ac:dyDescent="0.2">
      <c r="A713" s="57">
        <v>151</v>
      </c>
      <c r="B713" s="58">
        <f>PRRAS!C726</f>
        <v>712</v>
      </c>
      <c r="C713" s="58">
        <f>PRRAS!D726</f>
        <v>0</v>
      </c>
      <c r="D713" s="58">
        <f>PRRAS!E726</f>
        <v>0</v>
      </c>
      <c r="E713" s="58">
        <v>0</v>
      </c>
      <c r="F713" s="58">
        <v>0</v>
      </c>
      <c r="G713" s="59">
        <f t="shared" si="22"/>
        <v>0</v>
      </c>
      <c r="H713" s="59">
        <f t="shared" si="23"/>
        <v>0</v>
      </c>
      <c r="I713" s="60">
        <v>0</v>
      </c>
    </row>
    <row r="714" spans="1:9" x14ac:dyDescent="0.2">
      <c r="A714" s="57">
        <v>151</v>
      </c>
      <c r="B714" s="58">
        <f>PRRAS!C727</f>
        <v>713</v>
      </c>
      <c r="C714" s="58">
        <f>PRRAS!D727</f>
        <v>0</v>
      </c>
      <c r="D714" s="58">
        <f>PRRAS!E727</f>
        <v>0</v>
      </c>
      <c r="E714" s="58">
        <v>0</v>
      </c>
      <c r="F714" s="58">
        <v>0</v>
      </c>
      <c r="G714" s="59">
        <f t="shared" si="22"/>
        <v>0</v>
      </c>
      <c r="H714" s="59">
        <f t="shared" si="23"/>
        <v>0</v>
      </c>
      <c r="I714" s="60">
        <v>0</v>
      </c>
    </row>
    <row r="715" spans="1:9" x14ac:dyDescent="0.2">
      <c r="A715" s="57">
        <v>151</v>
      </c>
      <c r="B715" s="58">
        <f>PRRAS!C728</f>
        <v>714</v>
      </c>
      <c r="C715" s="58">
        <f>PRRAS!D728</f>
        <v>0</v>
      </c>
      <c r="D715" s="58">
        <f>PRRAS!E728</f>
        <v>0</v>
      </c>
      <c r="E715" s="58">
        <v>0</v>
      </c>
      <c r="F715" s="58">
        <v>0</v>
      </c>
      <c r="G715" s="59">
        <f t="shared" si="22"/>
        <v>0</v>
      </c>
      <c r="H715" s="59">
        <f t="shared" si="23"/>
        <v>0</v>
      </c>
      <c r="I715" s="60">
        <v>0</v>
      </c>
    </row>
    <row r="716" spans="1:9" x14ac:dyDescent="0.2">
      <c r="A716" s="57">
        <v>151</v>
      </c>
      <c r="B716" s="58">
        <f>PRRAS!C729</f>
        <v>715</v>
      </c>
      <c r="C716" s="58">
        <f>PRRAS!D729</f>
        <v>0</v>
      </c>
      <c r="D716" s="58">
        <f>PRRAS!E729</f>
        <v>0</v>
      </c>
      <c r="E716" s="58">
        <v>0</v>
      </c>
      <c r="F716" s="58">
        <v>0</v>
      </c>
      <c r="G716" s="59">
        <f t="shared" si="22"/>
        <v>0</v>
      </c>
      <c r="H716" s="59">
        <f t="shared" si="23"/>
        <v>0</v>
      </c>
      <c r="I716" s="60">
        <v>0</v>
      </c>
    </row>
    <row r="717" spans="1:9" x14ac:dyDescent="0.2">
      <c r="A717" s="57">
        <v>151</v>
      </c>
      <c r="B717" s="58">
        <f>PRRAS!C730</f>
        <v>716</v>
      </c>
      <c r="C717" s="58">
        <f>PRRAS!D730</f>
        <v>0</v>
      </c>
      <c r="D717" s="58">
        <f>PRRAS!E730</f>
        <v>0</v>
      </c>
      <c r="E717" s="58">
        <v>0</v>
      </c>
      <c r="F717" s="58">
        <v>0</v>
      </c>
      <c r="G717" s="59">
        <f t="shared" si="22"/>
        <v>0</v>
      </c>
      <c r="H717" s="59">
        <f t="shared" si="23"/>
        <v>0</v>
      </c>
      <c r="I717" s="60">
        <v>0</v>
      </c>
    </row>
    <row r="718" spans="1:9" x14ac:dyDescent="0.2">
      <c r="A718" s="57">
        <v>151</v>
      </c>
      <c r="B718" s="58">
        <f>PRRAS!C731</f>
        <v>717</v>
      </c>
      <c r="C718" s="58">
        <f>PRRAS!D731</f>
        <v>0</v>
      </c>
      <c r="D718" s="58">
        <f>PRRAS!E731</f>
        <v>0</v>
      </c>
      <c r="E718" s="58">
        <v>0</v>
      </c>
      <c r="F718" s="58">
        <v>0</v>
      </c>
      <c r="G718" s="59">
        <f t="shared" si="22"/>
        <v>0</v>
      </c>
      <c r="H718" s="59">
        <f t="shared" si="23"/>
        <v>0</v>
      </c>
      <c r="I718" s="60">
        <v>0</v>
      </c>
    </row>
    <row r="719" spans="1:9" x14ac:dyDescent="0.2">
      <c r="A719" s="57">
        <v>151</v>
      </c>
      <c r="B719" s="58">
        <f>PRRAS!C732</f>
        <v>718</v>
      </c>
      <c r="C719" s="58">
        <f>PRRAS!D732</f>
        <v>0</v>
      </c>
      <c r="D719" s="58">
        <f>PRRAS!E732</f>
        <v>0</v>
      </c>
      <c r="E719" s="58">
        <v>0</v>
      </c>
      <c r="F719" s="58">
        <v>0</v>
      </c>
      <c r="G719" s="59">
        <f t="shared" si="22"/>
        <v>0</v>
      </c>
      <c r="H719" s="59">
        <f t="shared" si="23"/>
        <v>0</v>
      </c>
      <c r="I719" s="60">
        <v>0</v>
      </c>
    </row>
    <row r="720" spans="1:9" x14ac:dyDescent="0.2">
      <c r="A720" s="57">
        <v>151</v>
      </c>
      <c r="B720" s="58">
        <f>PRRAS!C733</f>
        <v>719</v>
      </c>
      <c r="C720" s="58">
        <f>PRRAS!D733</f>
        <v>0</v>
      </c>
      <c r="D720" s="58">
        <f>PRRAS!E733</f>
        <v>0</v>
      </c>
      <c r="E720" s="58">
        <v>0</v>
      </c>
      <c r="F720" s="58">
        <v>0</v>
      </c>
      <c r="G720" s="59">
        <f t="shared" si="22"/>
        <v>0</v>
      </c>
      <c r="H720" s="59">
        <f t="shared" si="23"/>
        <v>0</v>
      </c>
      <c r="I720" s="60">
        <v>0</v>
      </c>
    </row>
    <row r="721" spans="1:9" x14ac:dyDescent="0.2">
      <c r="A721" s="57">
        <v>151</v>
      </c>
      <c r="B721" s="58">
        <f>PRRAS!C734</f>
        <v>720</v>
      </c>
      <c r="C721" s="58">
        <f>PRRAS!D734</f>
        <v>0</v>
      </c>
      <c r="D721" s="58">
        <f>PRRAS!E734</f>
        <v>0</v>
      </c>
      <c r="E721" s="58">
        <v>0</v>
      </c>
      <c r="F721" s="58">
        <v>0</v>
      </c>
      <c r="G721" s="59">
        <f t="shared" si="22"/>
        <v>0</v>
      </c>
      <c r="H721" s="59">
        <f t="shared" si="23"/>
        <v>0</v>
      </c>
      <c r="I721" s="60">
        <v>0</v>
      </c>
    </row>
    <row r="722" spans="1:9" x14ac:dyDescent="0.2">
      <c r="A722" s="57">
        <v>151</v>
      </c>
      <c r="B722" s="58">
        <f>PRRAS!C735</f>
        <v>721</v>
      </c>
      <c r="C722" s="58">
        <f>PRRAS!D735</f>
        <v>0</v>
      </c>
      <c r="D722" s="58">
        <f>PRRAS!E735</f>
        <v>0</v>
      </c>
      <c r="E722" s="58">
        <v>0</v>
      </c>
      <c r="F722" s="58">
        <v>0</v>
      </c>
      <c r="G722" s="59">
        <f t="shared" si="22"/>
        <v>0</v>
      </c>
      <c r="H722" s="59">
        <f t="shared" si="23"/>
        <v>0</v>
      </c>
      <c r="I722" s="60">
        <v>0</v>
      </c>
    </row>
    <row r="723" spans="1:9" x14ac:dyDescent="0.2">
      <c r="A723" s="57">
        <v>151</v>
      </c>
      <c r="B723" s="58">
        <f>PRRAS!C736</f>
        <v>722</v>
      </c>
      <c r="C723" s="58">
        <f>PRRAS!D736</f>
        <v>0</v>
      </c>
      <c r="D723" s="58">
        <f>PRRAS!E736</f>
        <v>0</v>
      </c>
      <c r="E723" s="58">
        <v>0</v>
      </c>
      <c r="F723" s="58">
        <v>0</v>
      </c>
      <c r="G723" s="59">
        <f t="shared" si="22"/>
        <v>0</v>
      </c>
      <c r="H723" s="59">
        <f t="shared" si="23"/>
        <v>0</v>
      </c>
      <c r="I723" s="60">
        <v>0</v>
      </c>
    </row>
    <row r="724" spans="1:9" x14ac:dyDescent="0.2">
      <c r="A724" s="57">
        <v>151</v>
      </c>
      <c r="B724" s="58">
        <f>PRRAS!C737</f>
        <v>723</v>
      </c>
      <c r="C724" s="58">
        <f>PRRAS!D737</f>
        <v>0</v>
      </c>
      <c r="D724" s="58">
        <f>PRRAS!E737</f>
        <v>0</v>
      </c>
      <c r="E724" s="58">
        <v>0</v>
      </c>
      <c r="F724" s="58">
        <v>0</v>
      </c>
      <c r="G724" s="59">
        <f t="shared" si="22"/>
        <v>0</v>
      </c>
      <c r="H724" s="59">
        <f t="shared" si="23"/>
        <v>0</v>
      </c>
      <c r="I724" s="60">
        <v>0</v>
      </c>
    </row>
    <row r="725" spans="1:9" x14ac:dyDescent="0.2">
      <c r="A725" s="57">
        <v>151</v>
      </c>
      <c r="B725" s="58">
        <f>PRRAS!C738</f>
        <v>724</v>
      </c>
      <c r="C725" s="58">
        <f>PRRAS!D738</f>
        <v>0</v>
      </c>
      <c r="D725" s="58">
        <f>PRRAS!E738</f>
        <v>0</v>
      </c>
      <c r="E725" s="58">
        <v>0</v>
      </c>
      <c r="F725" s="58">
        <v>0</v>
      </c>
      <c r="G725" s="59">
        <f t="shared" si="22"/>
        <v>0</v>
      </c>
      <c r="H725" s="59">
        <f t="shared" si="23"/>
        <v>0</v>
      </c>
      <c r="I725" s="60">
        <v>0</v>
      </c>
    </row>
    <row r="726" spans="1:9" x14ac:dyDescent="0.2">
      <c r="A726" s="57">
        <v>151</v>
      </c>
      <c r="B726" s="58">
        <f>PRRAS!C739</f>
        <v>725</v>
      </c>
      <c r="C726" s="58">
        <f>PRRAS!D739</f>
        <v>0</v>
      </c>
      <c r="D726" s="58">
        <f>PRRAS!E739</f>
        <v>0</v>
      </c>
      <c r="E726" s="58">
        <v>0</v>
      </c>
      <c r="F726" s="58">
        <v>0</v>
      </c>
      <c r="G726" s="59">
        <f t="shared" si="22"/>
        <v>0</v>
      </c>
      <c r="H726" s="59">
        <f t="shared" si="23"/>
        <v>0</v>
      </c>
      <c r="I726" s="60">
        <v>0</v>
      </c>
    </row>
    <row r="727" spans="1:9" x14ac:dyDescent="0.2">
      <c r="A727" s="57">
        <v>151</v>
      </c>
      <c r="B727" s="58">
        <f>PRRAS!C740</f>
        <v>726</v>
      </c>
      <c r="C727" s="58">
        <f>PRRAS!D740</f>
        <v>0</v>
      </c>
      <c r="D727" s="58">
        <f>PRRAS!E740</f>
        <v>0</v>
      </c>
      <c r="E727" s="58">
        <v>0</v>
      </c>
      <c r="F727" s="58">
        <v>0</v>
      </c>
      <c r="G727" s="59">
        <f t="shared" si="22"/>
        <v>0</v>
      </c>
      <c r="H727" s="59">
        <f t="shared" si="23"/>
        <v>0</v>
      </c>
      <c r="I727" s="60">
        <v>0</v>
      </c>
    </row>
    <row r="728" spans="1:9" x14ac:dyDescent="0.2">
      <c r="A728" s="57">
        <v>151</v>
      </c>
      <c r="B728" s="58">
        <f>PRRAS!C741</f>
        <v>727</v>
      </c>
      <c r="C728" s="58">
        <f>PRRAS!D741</f>
        <v>0</v>
      </c>
      <c r="D728" s="58">
        <f>PRRAS!E741</f>
        <v>0</v>
      </c>
      <c r="E728" s="58">
        <v>0</v>
      </c>
      <c r="F728" s="58">
        <v>0</v>
      </c>
      <c r="G728" s="59">
        <f t="shared" si="22"/>
        <v>0</v>
      </c>
      <c r="H728" s="59">
        <f t="shared" si="23"/>
        <v>0</v>
      </c>
      <c r="I728" s="60">
        <v>0</v>
      </c>
    </row>
    <row r="729" spans="1:9" x14ac:dyDescent="0.2">
      <c r="A729" s="57">
        <v>151</v>
      </c>
      <c r="B729" s="58">
        <f>PRRAS!C742</f>
        <v>728</v>
      </c>
      <c r="C729" s="58">
        <f>PRRAS!D742</f>
        <v>0</v>
      </c>
      <c r="D729" s="58">
        <f>PRRAS!E742</f>
        <v>0</v>
      </c>
      <c r="E729" s="58">
        <v>0</v>
      </c>
      <c r="F729" s="58">
        <v>0</v>
      </c>
      <c r="G729" s="59">
        <f t="shared" si="22"/>
        <v>0</v>
      </c>
      <c r="H729" s="59">
        <f t="shared" si="23"/>
        <v>0</v>
      </c>
      <c r="I729" s="60">
        <v>0</v>
      </c>
    </row>
    <row r="730" spans="1:9" x14ac:dyDescent="0.2">
      <c r="A730" s="57">
        <v>151</v>
      </c>
      <c r="B730" s="58">
        <f>PRRAS!C743</f>
        <v>729</v>
      </c>
      <c r="C730" s="58">
        <f>PRRAS!D743</f>
        <v>0</v>
      </c>
      <c r="D730" s="58">
        <f>PRRAS!E743</f>
        <v>0</v>
      </c>
      <c r="E730" s="58">
        <v>0</v>
      </c>
      <c r="F730" s="58">
        <v>0</v>
      </c>
      <c r="G730" s="59">
        <f t="shared" si="22"/>
        <v>0</v>
      </c>
      <c r="H730" s="59">
        <f t="shared" si="23"/>
        <v>0</v>
      </c>
      <c r="I730" s="60">
        <v>0</v>
      </c>
    </row>
    <row r="731" spans="1:9" x14ac:dyDescent="0.2">
      <c r="A731" s="57">
        <v>151</v>
      </c>
      <c r="B731" s="58">
        <f>PRRAS!C744</f>
        <v>730</v>
      </c>
      <c r="C731" s="58">
        <f>PRRAS!D744</f>
        <v>0</v>
      </c>
      <c r="D731" s="58">
        <f>PRRAS!E744</f>
        <v>0</v>
      </c>
      <c r="E731" s="58">
        <v>0</v>
      </c>
      <c r="F731" s="58">
        <v>0</v>
      </c>
      <c r="G731" s="59">
        <f t="shared" si="22"/>
        <v>0</v>
      </c>
      <c r="H731" s="59">
        <f t="shared" si="23"/>
        <v>0</v>
      </c>
      <c r="I731" s="60">
        <v>0</v>
      </c>
    </row>
    <row r="732" spans="1:9" x14ac:dyDescent="0.2">
      <c r="A732" s="57">
        <v>151</v>
      </c>
      <c r="B732" s="58">
        <f>PRRAS!C745</f>
        <v>731</v>
      </c>
      <c r="C732" s="58">
        <f>PRRAS!D745</f>
        <v>0</v>
      </c>
      <c r="D732" s="58">
        <f>PRRAS!E745</f>
        <v>0</v>
      </c>
      <c r="E732" s="58">
        <v>0</v>
      </c>
      <c r="F732" s="58">
        <v>0</v>
      </c>
      <c r="G732" s="59">
        <f t="shared" si="22"/>
        <v>0</v>
      </c>
      <c r="H732" s="59">
        <f t="shared" si="23"/>
        <v>0</v>
      </c>
      <c r="I732" s="60">
        <v>0</v>
      </c>
    </row>
    <row r="733" spans="1:9" x14ac:dyDescent="0.2">
      <c r="A733" s="57">
        <v>151</v>
      </c>
      <c r="B733" s="58">
        <f>PRRAS!C746</f>
        <v>732</v>
      </c>
      <c r="C733" s="58">
        <f>PRRAS!D746</f>
        <v>0</v>
      </c>
      <c r="D733" s="58">
        <f>PRRAS!E746</f>
        <v>0</v>
      </c>
      <c r="E733" s="58">
        <v>0</v>
      </c>
      <c r="F733" s="58">
        <v>0</v>
      </c>
      <c r="G733" s="59">
        <f t="shared" si="22"/>
        <v>0</v>
      </c>
      <c r="H733" s="59">
        <f t="shared" si="23"/>
        <v>0</v>
      </c>
      <c r="I733" s="60">
        <v>0</v>
      </c>
    </row>
    <row r="734" spans="1:9" x14ac:dyDescent="0.2">
      <c r="A734" s="57">
        <v>151</v>
      </c>
      <c r="B734" s="58">
        <f>PRRAS!C747</f>
        <v>733</v>
      </c>
      <c r="C734" s="58">
        <f>PRRAS!D747</f>
        <v>0</v>
      </c>
      <c r="D734" s="58">
        <f>PRRAS!E747</f>
        <v>0</v>
      </c>
      <c r="E734" s="58">
        <v>0</v>
      </c>
      <c r="F734" s="58">
        <v>0</v>
      </c>
      <c r="G734" s="59">
        <f t="shared" si="22"/>
        <v>0</v>
      </c>
      <c r="H734" s="59">
        <f t="shared" si="23"/>
        <v>0</v>
      </c>
      <c r="I734" s="60">
        <v>0</v>
      </c>
    </row>
    <row r="735" spans="1:9" x14ac:dyDescent="0.2">
      <c r="A735" s="57">
        <v>151</v>
      </c>
      <c r="B735" s="58">
        <f>PRRAS!C748</f>
        <v>734</v>
      </c>
      <c r="C735" s="58">
        <f>PRRAS!D748</f>
        <v>0</v>
      </c>
      <c r="D735" s="58">
        <f>PRRAS!E748</f>
        <v>0</v>
      </c>
      <c r="E735" s="58">
        <v>0</v>
      </c>
      <c r="F735" s="58">
        <v>0</v>
      </c>
      <c r="G735" s="59">
        <f t="shared" si="22"/>
        <v>0</v>
      </c>
      <c r="H735" s="59">
        <f t="shared" si="23"/>
        <v>0</v>
      </c>
      <c r="I735" s="60">
        <v>0</v>
      </c>
    </row>
    <row r="736" spans="1:9" x14ac:dyDescent="0.2">
      <c r="A736" s="57">
        <v>151</v>
      </c>
      <c r="B736" s="58">
        <f>PRRAS!C749</f>
        <v>735</v>
      </c>
      <c r="C736" s="58">
        <f>PRRAS!D749</f>
        <v>0</v>
      </c>
      <c r="D736" s="58">
        <f>PRRAS!E749</f>
        <v>0</v>
      </c>
      <c r="E736" s="58">
        <v>0</v>
      </c>
      <c r="F736" s="58">
        <v>0</v>
      </c>
      <c r="G736" s="59">
        <f t="shared" si="22"/>
        <v>0</v>
      </c>
      <c r="H736" s="59">
        <f t="shared" si="23"/>
        <v>0</v>
      </c>
      <c r="I736" s="60">
        <v>0</v>
      </c>
    </row>
    <row r="737" spans="1:9" x14ac:dyDescent="0.2">
      <c r="A737" s="57">
        <v>151</v>
      </c>
      <c r="B737" s="58">
        <f>PRRAS!C750</f>
        <v>736</v>
      </c>
      <c r="C737" s="58">
        <f>PRRAS!D750</f>
        <v>0</v>
      </c>
      <c r="D737" s="58">
        <f>PRRAS!E750</f>
        <v>0</v>
      </c>
      <c r="E737" s="58">
        <v>0</v>
      </c>
      <c r="F737" s="58">
        <v>0</v>
      </c>
      <c r="G737" s="59">
        <f t="shared" si="22"/>
        <v>0</v>
      </c>
      <c r="H737" s="59">
        <f t="shared" si="23"/>
        <v>0</v>
      </c>
      <c r="I737" s="60">
        <v>0</v>
      </c>
    </row>
    <row r="738" spans="1:9" x14ac:dyDescent="0.2">
      <c r="A738" s="57">
        <v>151</v>
      </c>
      <c r="B738" s="58">
        <f>PRRAS!C751</f>
        <v>737</v>
      </c>
      <c r="C738" s="58">
        <f>PRRAS!D751</f>
        <v>0</v>
      </c>
      <c r="D738" s="58">
        <f>PRRAS!E751</f>
        <v>0</v>
      </c>
      <c r="E738" s="58">
        <v>0</v>
      </c>
      <c r="F738" s="58">
        <v>0</v>
      </c>
      <c r="G738" s="59">
        <f t="shared" si="22"/>
        <v>0</v>
      </c>
      <c r="H738" s="59">
        <f t="shared" si="23"/>
        <v>0</v>
      </c>
      <c r="I738" s="60">
        <v>0</v>
      </c>
    </row>
    <row r="739" spans="1:9" x14ac:dyDescent="0.2">
      <c r="A739" s="57">
        <v>151</v>
      </c>
      <c r="B739" s="58">
        <f>PRRAS!C752</f>
        <v>738</v>
      </c>
      <c r="C739" s="58">
        <f>PRRAS!D752</f>
        <v>0</v>
      </c>
      <c r="D739" s="58">
        <f>PRRAS!E752</f>
        <v>0</v>
      </c>
      <c r="E739" s="58">
        <v>0</v>
      </c>
      <c r="F739" s="58">
        <v>0</v>
      </c>
      <c r="G739" s="59">
        <f t="shared" si="22"/>
        <v>0</v>
      </c>
      <c r="H739" s="59">
        <f t="shared" si="23"/>
        <v>0</v>
      </c>
      <c r="I739" s="60">
        <v>0</v>
      </c>
    </row>
    <row r="740" spans="1:9" x14ac:dyDescent="0.2">
      <c r="A740" s="57">
        <v>151</v>
      </c>
      <c r="B740" s="58">
        <f>PRRAS!C753</f>
        <v>739</v>
      </c>
      <c r="C740" s="58">
        <f>PRRAS!D753</f>
        <v>0</v>
      </c>
      <c r="D740" s="58">
        <f>PRRAS!E753</f>
        <v>0</v>
      </c>
      <c r="E740" s="58">
        <v>0</v>
      </c>
      <c r="F740" s="58">
        <v>0</v>
      </c>
      <c r="G740" s="59">
        <f t="shared" si="22"/>
        <v>0</v>
      </c>
      <c r="H740" s="59">
        <f t="shared" si="23"/>
        <v>0</v>
      </c>
      <c r="I740" s="60">
        <v>0</v>
      </c>
    </row>
    <row r="741" spans="1:9" x14ac:dyDescent="0.2">
      <c r="A741" s="57">
        <v>151</v>
      </c>
      <c r="B741" s="58">
        <f>PRRAS!C754</f>
        <v>740</v>
      </c>
      <c r="C741" s="58">
        <f>PRRAS!D754</f>
        <v>0</v>
      </c>
      <c r="D741" s="58">
        <f>PRRAS!E754</f>
        <v>0</v>
      </c>
      <c r="E741" s="58">
        <v>0</v>
      </c>
      <c r="F741" s="58">
        <v>0</v>
      </c>
      <c r="G741" s="59">
        <f t="shared" si="22"/>
        <v>0</v>
      </c>
      <c r="H741" s="59">
        <f t="shared" si="23"/>
        <v>0</v>
      </c>
      <c r="I741" s="60">
        <v>0</v>
      </c>
    </row>
    <row r="742" spans="1:9" x14ac:dyDescent="0.2">
      <c r="A742" s="57">
        <v>151</v>
      </c>
      <c r="B742" s="58">
        <f>PRRAS!C755</f>
        <v>741</v>
      </c>
      <c r="C742" s="58">
        <f>PRRAS!D755</f>
        <v>0</v>
      </c>
      <c r="D742" s="58">
        <f>PRRAS!E755</f>
        <v>0</v>
      </c>
      <c r="E742" s="58">
        <v>0</v>
      </c>
      <c r="F742" s="58">
        <v>0</v>
      </c>
      <c r="G742" s="59">
        <f t="shared" si="22"/>
        <v>0</v>
      </c>
      <c r="H742" s="59">
        <f t="shared" si="23"/>
        <v>0</v>
      </c>
      <c r="I742" s="60">
        <v>0</v>
      </c>
    </row>
    <row r="743" spans="1:9" x14ac:dyDescent="0.2">
      <c r="A743" s="57">
        <v>151</v>
      </c>
      <c r="B743" s="58">
        <f>PRRAS!C756</f>
        <v>742</v>
      </c>
      <c r="C743" s="58">
        <f>PRRAS!D756</f>
        <v>0</v>
      </c>
      <c r="D743" s="58">
        <f>PRRAS!E756</f>
        <v>0</v>
      </c>
      <c r="E743" s="58">
        <v>0</v>
      </c>
      <c r="F743" s="58">
        <v>0</v>
      </c>
      <c r="G743" s="59">
        <f t="shared" si="22"/>
        <v>0</v>
      </c>
      <c r="H743" s="59">
        <f t="shared" si="23"/>
        <v>0</v>
      </c>
      <c r="I743" s="60">
        <v>0</v>
      </c>
    </row>
    <row r="744" spans="1:9" x14ac:dyDescent="0.2">
      <c r="A744" s="57">
        <v>151</v>
      </c>
      <c r="B744" s="58">
        <f>PRRAS!C757</f>
        <v>743</v>
      </c>
      <c r="C744" s="58">
        <f>PRRAS!D757</f>
        <v>0</v>
      </c>
      <c r="D744" s="58">
        <f>PRRAS!E757</f>
        <v>0</v>
      </c>
      <c r="E744" s="58">
        <v>0</v>
      </c>
      <c r="F744" s="58">
        <v>0</v>
      </c>
      <c r="G744" s="59">
        <f t="shared" si="22"/>
        <v>0</v>
      </c>
      <c r="H744" s="59">
        <f t="shared" si="23"/>
        <v>0</v>
      </c>
      <c r="I744" s="60">
        <v>0</v>
      </c>
    </row>
    <row r="745" spans="1:9" x14ac:dyDescent="0.2">
      <c r="A745" s="57">
        <v>151</v>
      </c>
      <c r="B745" s="58">
        <f>PRRAS!C758</f>
        <v>744</v>
      </c>
      <c r="C745" s="58">
        <f>PRRAS!D758</f>
        <v>0</v>
      </c>
      <c r="D745" s="58">
        <f>PRRAS!E758</f>
        <v>0</v>
      </c>
      <c r="E745" s="58">
        <v>0</v>
      </c>
      <c r="F745" s="58">
        <v>0</v>
      </c>
      <c r="G745" s="59">
        <f t="shared" si="22"/>
        <v>0</v>
      </c>
      <c r="H745" s="59">
        <f t="shared" si="23"/>
        <v>0</v>
      </c>
      <c r="I745" s="60">
        <v>0</v>
      </c>
    </row>
    <row r="746" spans="1:9" x14ac:dyDescent="0.2">
      <c r="A746" s="57">
        <v>151</v>
      </c>
      <c r="B746" s="58">
        <f>PRRAS!C759</f>
        <v>745</v>
      </c>
      <c r="C746" s="58">
        <f>PRRAS!D759</f>
        <v>0</v>
      </c>
      <c r="D746" s="58">
        <f>PRRAS!E759</f>
        <v>0</v>
      </c>
      <c r="E746" s="58">
        <v>0</v>
      </c>
      <c r="F746" s="58">
        <v>0</v>
      </c>
      <c r="G746" s="59">
        <f t="shared" si="22"/>
        <v>0</v>
      </c>
      <c r="H746" s="59">
        <f t="shared" si="23"/>
        <v>0</v>
      </c>
      <c r="I746" s="60">
        <v>0</v>
      </c>
    </row>
    <row r="747" spans="1:9" x14ac:dyDescent="0.2">
      <c r="A747" s="57">
        <v>151</v>
      </c>
      <c r="B747" s="58">
        <f>PRRAS!C760</f>
        <v>746</v>
      </c>
      <c r="C747" s="58">
        <f>PRRAS!D760</f>
        <v>0</v>
      </c>
      <c r="D747" s="58">
        <f>PRRAS!E760</f>
        <v>0</v>
      </c>
      <c r="E747" s="58">
        <v>0</v>
      </c>
      <c r="F747" s="58">
        <v>0</v>
      </c>
      <c r="G747" s="59">
        <f t="shared" si="22"/>
        <v>0</v>
      </c>
      <c r="H747" s="59">
        <f t="shared" si="23"/>
        <v>0</v>
      </c>
      <c r="I747" s="60">
        <v>0</v>
      </c>
    </row>
    <row r="748" spans="1:9" x14ac:dyDescent="0.2">
      <c r="A748" s="57">
        <v>151</v>
      </c>
      <c r="B748" s="58">
        <f>PRRAS!C761</f>
        <v>747</v>
      </c>
      <c r="C748" s="58">
        <f>PRRAS!D761</f>
        <v>0</v>
      </c>
      <c r="D748" s="58">
        <f>PRRAS!E761</f>
        <v>0</v>
      </c>
      <c r="E748" s="58">
        <v>0</v>
      </c>
      <c r="F748" s="58">
        <v>0</v>
      </c>
      <c r="G748" s="59">
        <f t="shared" si="22"/>
        <v>0</v>
      </c>
      <c r="H748" s="59">
        <f t="shared" si="23"/>
        <v>0</v>
      </c>
      <c r="I748" s="60">
        <v>0</v>
      </c>
    </row>
    <row r="749" spans="1:9" x14ac:dyDescent="0.2">
      <c r="A749" s="57">
        <v>151</v>
      </c>
      <c r="B749" s="58">
        <f>PRRAS!C762</f>
        <v>748</v>
      </c>
      <c r="C749" s="58">
        <f>PRRAS!D762</f>
        <v>0</v>
      </c>
      <c r="D749" s="58">
        <f>PRRAS!E762</f>
        <v>0</v>
      </c>
      <c r="E749" s="58">
        <v>0</v>
      </c>
      <c r="F749" s="58">
        <v>0</v>
      </c>
      <c r="G749" s="59">
        <f t="shared" si="22"/>
        <v>0</v>
      </c>
      <c r="H749" s="59">
        <f t="shared" si="23"/>
        <v>0</v>
      </c>
      <c r="I749" s="60">
        <v>0</v>
      </c>
    </row>
    <row r="750" spans="1:9" x14ac:dyDescent="0.2">
      <c r="A750" s="57">
        <v>151</v>
      </c>
      <c r="B750" s="58">
        <f>PRRAS!C763</f>
        <v>749</v>
      </c>
      <c r="C750" s="58">
        <f>PRRAS!D763</f>
        <v>0</v>
      </c>
      <c r="D750" s="58">
        <f>PRRAS!E763</f>
        <v>0</v>
      </c>
      <c r="E750" s="58">
        <v>0</v>
      </c>
      <c r="F750" s="58">
        <v>0</v>
      </c>
      <c r="G750" s="59">
        <f t="shared" si="22"/>
        <v>0</v>
      </c>
      <c r="H750" s="59">
        <f t="shared" si="23"/>
        <v>0</v>
      </c>
      <c r="I750" s="60">
        <v>0</v>
      </c>
    </row>
    <row r="751" spans="1:9" x14ac:dyDescent="0.2">
      <c r="A751" s="57">
        <v>151</v>
      </c>
      <c r="B751" s="58">
        <f>PRRAS!C764</f>
        <v>750</v>
      </c>
      <c r="C751" s="58">
        <f>PRRAS!D764</f>
        <v>0</v>
      </c>
      <c r="D751" s="58">
        <f>PRRAS!E764</f>
        <v>0</v>
      </c>
      <c r="E751" s="58">
        <v>0</v>
      </c>
      <c r="F751" s="58">
        <v>0</v>
      </c>
      <c r="G751" s="59">
        <f t="shared" si="22"/>
        <v>0</v>
      </c>
      <c r="H751" s="59">
        <f t="shared" si="23"/>
        <v>0</v>
      </c>
      <c r="I751" s="60">
        <v>0</v>
      </c>
    </row>
    <row r="752" spans="1:9" x14ac:dyDescent="0.2">
      <c r="A752" s="57">
        <v>151</v>
      </c>
      <c r="B752" s="58">
        <f>PRRAS!C765</f>
        <v>751</v>
      </c>
      <c r="C752" s="58">
        <f>PRRAS!D765</f>
        <v>0</v>
      </c>
      <c r="D752" s="58">
        <f>PRRAS!E765</f>
        <v>0</v>
      </c>
      <c r="E752" s="58">
        <v>0</v>
      </c>
      <c r="F752" s="58">
        <v>0</v>
      </c>
      <c r="G752" s="59">
        <f t="shared" si="22"/>
        <v>0</v>
      </c>
      <c r="H752" s="59">
        <f t="shared" si="23"/>
        <v>0</v>
      </c>
      <c r="I752" s="60">
        <v>0</v>
      </c>
    </row>
    <row r="753" spans="1:9" x14ac:dyDescent="0.2">
      <c r="A753" s="57">
        <v>151</v>
      </c>
      <c r="B753" s="58">
        <f>PRRAS!C766</f>
        <v>752</v>
      </c>
      <c r="C753" s="58">
        <f>PRRAS!D766</f>
        <v>0</v>
      </c>
      <c r="D753" s="58">
        <f>PRRAS!E766</f>
        <v>0</v>
      </c>
      <c r="E753" s="58">
        <v>0</v>
      </c>
      <c r="F753" s="58">
        <v>0</v>
      </c>
      <c r="G753" s="59">
        <f t="shared" si="22"/>
        <v>0</v>
      </c>
      <c r="H753" s="59">
        <f t="shared" si="23"/>
        <v>0</v>
      </c>
      <c r="I753" s="60">
        <v>0</v>
      </c>
    </row>
    <row r="754" spans="1:9" x14ac:dyDescent="0.2">
      <c r="A754" s="57">
        <v>151</v>
      </c>
      <c r="B754" s="58">
        <f>PRRAS!C767</f>
        <v>753</v>
      </c>
      <c r="C754" s="58">
        <f>PRRAS!D767</f>
        <v>0</v>
      </c>
      <c r="D754" s="58">
        <f>PRRAS!E767</f>
        <v>0</v>
      </c>
      <c r="E754" s="58">
        <v>0</v>
      </c>
      <c r="F754" s="58">
        <v>0</v>
      </c>
      <c r="G754" s="59">
        <f t="shared" si="22"/>
        <v>0</v>
      </c>
      <c r="H754" s="59">
        <f t="shared" si="23"/>
        <v>0</v>
      </c>
      <c r="I754" s="60">
        <v>0</v>
      </c>
    </row>
    <row r="755" spans="1:9" x14ac:dyDescent="0.2">
      <c r="A755" s="57">
        <v>151</v>
      </c>
      <c r="B755" s="58">
        <f>PRRAS!C768</f>
        <v>754</v>
      </c>
      <c r="C755" s="58">
        <f>PRRAS!D768</f>
        <v>0</v>
      </c>
      <c r="D755" s="58">
        <f>PRRAS!E768</f>
        <v>0</v>
      </c>
      <c r="E755" s="58">
        <v>0</v>
      </c>
      <c r="F755" s="58">
        <v>0</v>
      </c>
      <c r="G755" s="59">
        <f t="shared" si="22"/>
        <v>0</v>
      </c>
      <c r="H755" s="59">
        <f t="shared" si="23"/>
        <v>0</v>
      </c>
      <c r="I755" s="60">
        <v>0</v>
      </c>
    </row>
    <row r="756" spans="1:9" x14ac:dyDescent="0.2">
      <c r="A756" s="57">
        <v>151</v>
      </c>
      <c r="B756" s="58">
        <f>PRRAS!C769</f>
        <v>755</v>
      </c>
      <c r="C756" s="58">
        <f>PRRAS!D769</f>
        <v>0</v>
      </c>
      <c r="D756" s="58">
        <f>PRRAS!E769</f>
        <v>0</v>
      </c>
      <c r="E756" s="58">
        <v>0</v>
      </c>
      <c r="F756" s="58">
        <v>0</v>
      </c>
      <c r="G756" s="59">
        <f t="shared" si="22"/>
        <v>0</v>
      </c>
      <c r="H756" s="59">
        <f t="shared" si="23"/>
        <v>0</v>
      </c>
      <c r="I756" s="60">
        <v>0</v>
      </c>
    </row>
    <row r="757" spans="1:9" x14ac:dyDescent="0.2">
      <c r="A757" s="57">
        <v>151</v>
      </c>
      <c r="B757" s="58">
        <f>PRRAS!C770</f>
        <v>756</v>
      </c>
      <c r="C757" s="58">
        <f>PRRAS!D770</f>
        <v>0</v>
      </c>
      <c r="D757" s="58">
        <f>PRRAS!E770</f>
        <v>0</v>
      </c>
      <c r="E757" s="58">
        <v>0</v>
      </c>
      <c r="F757" s="58">
        <v>0</v>
      </c>
      <c r="G757" s="59">
        <f t="shared" si="22"/>
        <v>0</v>
      </c>
      <c r="H757" s="59">
        <f t="shared" si="23"/>
        <v>0</v>
      </c>
      <c r="I757" s="60">
        <v>0</v>
      </c>
    </row>
    <row r="758" spans="1:9" x14ac:dyDescent="0.2">
      <c r="A758" s="57">
        <v>151</v>
      </c>
      <c r="B758" s="58">
        <f>PRRAS!C771</f>
        <v>757</v>
      </c>
      <c r="C758" s="58">
        <f>PRRAS!D771</f>
        <v>0</v>
      </c>
      <c r="D758" s="58">
        <f>PRRAS!E771</f>
        <v>0</v>
      </c>
      <c r="E758" s="58">
        <v>0</v>
      </c>
      <c r="F758" s="58">
        <v>0</v>
      </c>
      <c r="G758" s="59">
        <f t="shared" si="22"/>
        <v>0</v>
      </c>
      <c r="H758" s="59">
        <f t="shared" si="23"/>
        <v>0</v>
      </c>
      <c r="I758" s="60">
        <v>0</v>
      </c>
    </row>
    <row r="759" spans="1:9" x14ac:dyDescent="0.2">
      <c r="A759" s="57">
        <v>151</v>
      </c>
      <c r="B759" s="58">
        <f>PRRAS!C772</f>
        <v>758</v>
      </c>
      <c r="C759" s="58">
        <f>PRRAS!D772</f>
        <v>0</v>
      </c>
      <c r="D759" s="58">
        <f>PRRAS!E772</f>
        <v>0</v>
      </c>
      <c r="E759" s="58">
        <v>0</v>
      </c>
      <c r="F759" s="58">
        <v>0</v>
      </c>
      <c r="G759" s="59">
        <f t="shared" si="22"/>
        <v>0</v>
      </c>
      <c r="H759" s="59">
        <f t="shared" si="23"/>
        <v>0</v>
      </c>
      <c r="I759" s="60">
        <v>0</v>
      </c>
    </row>
    <row r="760" spans="1:9" x14ac:dyDescent="0.2">
      <c r="A760" s="57">
        <v>151</v>
      </c>
      <c r="B760" s="58">
        <f>PRRAS!C773</f>
        <v>759</v>
      </c>
      <c r="C760" s="58">
        <f>PRRAS!D773</f>
        <v>0</v>
      </c>
      <c r="D760" s="58">
        <f>PRRAS!E773</f>
        <v>0</v>
      </c>
      <c r="E760" s="58">
        <v>0</v>
      </c>
      <c r="F760" s="58">
        <v>0</v>
      </c>
      <c r="G760" s="59">
        <f t="shared" si="22"/>
        <v>0</v>
      </c>
      <c r="H760" s="59">
        <f t="shared" si="23"/>
        <v>0</v>
      </c>
      <c r="I760" s="60">
        <v>0</v>
      </c>
    </row>
    <row r="761" spans="1:9" x14ac:dyDescent="0.2">
      <c r="A761" s="57">
        <v>151</v>
      </c>
      <c r="B761" s="58">
        <f>PRRAS!C774</f>
        <v>760</v>
      </c>
      <c r="C761" s="58">
        <f>PRRAS!D774</f>
        <v>0</v>
      </c>
      <c r="D761" s="58">
        <f>PRRAS!E774</f>
        <v>0</v>
      </c>
      <c r="E761" s="58">
        <v>0</v>
      </c>
      <c r="F761" s="58">
        <v>0</v>
      </c>
      <c r="G761" s="59">
        <f t="shared" si="22"/>
        <v>0</v>
      </c>
      <c r="H761" s="59">
        <f t="shared" si="23"/>
        <v>0</v>
      </c>
      <c r="I761" s="60">
        <v>0</v>
      </c>
    </row>
    <row r="762" spans="1:9" x14ac:dyDescent="0.2">
      <c r="A762" s="57">
        <v>151</v>
      </c>
      <c r="B762" s="58">
        <f>PRRAS!C775</f>
        <v>761</v>
      </c>
      <c r="C762" s="58">
        <f>PRRAS!D775</f>
        <v>0</v>
      </c>
      <c r="D762" s="58">
        <f>PRRAS!E775</f>
        <v>0</v>
      </c>
      <c r="E762" s="58">
        <v>0</v>
      </c>
      <c r="F762" s="58">
        <v>0</v>
      </c>
      <c r="G762" s="59">
        <f t="shared" si="22"/>
        <v>0</v>
      </c>
      <c r="H762" s="59">
        <f t="shared" si="23"/>
        <v>0</v>
      </c>
      <c r="I762" s="60">
        <v>0</v>
      </c>
    </row>
    <row r="763" spans="1:9" x14ac:dyDescent="0.2">
      <c r="A763" s="57">
        <v>151</v>
      </c>
      <c r="B763" s="58">
        <f>PRRAS!C776</f>
        <v>762</v>
      </c>
      <c r="C763" s="58">
        <f>PRRAS!D776</f>
        <v>0</v>
      </c>
      <c r="D763" s="58">
        <f>PRRAS!E776</f>
        <v>0</v>
      </c>
      <c r="E763" s="58">
        <v>0</v>
      </c>
      <c r="F763" s="58">
        <v>0</v>
      </c>
      <c r="G763" s="59">
        <f t="shared" si="22"/>
        <v>0</v>
      </c>
      <c r="H763" s="59">
        <f t="shared" si="23"/>
        <v>0</v>
      </c>
      <c r="I763" s="60">
        <v>0</v>
      </c>
    </row>
    <row r="764" spans="1:9" x14ac:dyDescent="0.2">
      <c r="A764" s="57">
        <v>151</v>
      </c>
      <c r="B764" s="58">
        <f>PRRAS!C777</f>
        <v>763</v>
      </c>
      <c r="C764" s="58">
        <f>PRRAS!D777</f>
        <v>0</v>
      </c>
      <c r="D764" s="58">
        <f>PRRAS!E777</f>
        <v>0</v>
      </c>
      <c r="E764" s="58">
        <v>0</v>
      </c>
      <c r="F764" s="58">
        <v>0</v>
      </c>
      <c r="G764" s="59">
        <f t="shared" si="22"/>
        <v>0</v>
      </c>
      <c r="H764" s="59">
        <f t="shared" si="23"/>
        <v>0</v>
      </c>
      <c r="I764" s="60">
        <v>0</v>
      </c>
    </row>
    <row r="765" spans="1:9" x14ac:dyDescent="0.2">
      <c r="A765" s="57">
        <v>151</v>
      </c>
      <c r="B765" s="58">
        <f>PRRAS!C778</f>
        <v>764</v>
      </c>
      <c r="C765" s="58">
        <f>PRRAS!D778</f>
        <v>0</v>
      </c>
      <c r="D765" s="58">
        <f>PRRAS!E778</f>
        <v>0</v>
      </c>
      <c r="E765" s="58">
        <v>0</v>
      </c>
      <c r="F765" s="58">
        <v>0</v>
      </c>
      <c r="G765" s="59">
        <f t="shared" si="22"/>
        <v>0</v>
      </c>
      <c r="H765" s="59">
        <f t="shared" si="23"/>
        <v>0</v>
      </c>
      <c r="I765" s="60">
        <v>0</v>
      </c>
    </row>
    <row r="766" spans="1:9" x14ac:dyDescent="0.2">
      <c r="A766" s="57">
        <v>151</v>
      </c>
      <c r="B766" s="58">
        <f>PRRAS!C779</f>
        <v>765</v>
      </c>
      <c r="C766" s="58">
        <f>PRRAS!D779</f>
        <v>0</v>
      </c>
      <c r="D766" s="58">
        <f>PRRAS!E779</f>
        <v>0</v>
      </c>
      <c r="E766" s="58">
        <v>0</v>
      </c>
      <c r="F766" s="58">
        <v>0</v>
      </c>
      <c r="G766" s="59">
        <f t="shared" si="22"/>
        <v>0</v>
      </c>
      <c r="H766" s="59">
        <f t="shared" si="23"/>
        <v>0</v>
      </c>
      <c r="I766" s="60">
        <v>0</v>
      </c>
    </row>
    <row r="767" spans="1:9" x14ac:dyDescent="0.2">
      <c r="A767" s="57">
        <v>151</v>
      </c>
      <c r="B767" s="58">
        <f>PRRAS!C780</f>
        <v>766</v>
      </c>
      <c r="C767" s="58">
        <f>PRRAS!D780</f>
        <v>0</v>
      </c>
      <c r="D767" s="58">
        <f>PRRAS!E780</f>
        <v>0</v>
      </c>
      <c r="E767" s="58">
        <v>0</v>
      </c>
      <c r="F767" s="58">
        <v>0</v>
      </c>
      <c r="G767" s="59">
        <f t="shared" si="22"/>
        <v>0</v>
      </c>
      <c r="H767" s="59">
        <f t="shared" si="23"/>
        <v>0</v>
      </c>
      <c r="I767" s="60">
        <v>0</v>
      </c>
    </row>
    <row r="768" spans="1:9" x14ac:dyDescent="0.2">
      <c r="A768" s="57">
        <v>151</v>
      </c>
      <c r="B768" s="58">
        <f>PRRAS!C781</f>
        <v>767</v>
      </c>
      <c r="C768" s="58">
        <f>PRRAS!D781</f>
        <v>0</v>
      </c>
      <c r="D768" s="58">
        <f>PRRAS!E781</f>
        <v>0</v>
      </c>
      <c r="E768" s="58">
        <v>0</v>
      </c>
      <c r="F768" s="58">
        <v>0</v>
      </c>
      <c r="G768" s="59">
        <f t="shared" si="22"/>
        <v>0</v>
      </c>
      <c r="H768" s="59">
        <f t="shared" si="23"/>
        <v>0</v>
      </c>
      <c r="I768" s="60">
        <v>0</v>
      </c>
    </row>
    <row r="769" spans="1:9" x14ac:dyDescent="0.2">
      <c r="A769" s="57">
        <v>151</v>
      </c>
      <c r="B769" s="58">
        <f>PRRAS!C782</f>
        <v>768</v>
      </c>
      <c r="C769" s="58">
        <f>PRRAS!D782</f>
        <v>0</v>
      </c>
      <c r="D769" s="58">
        <f>PRRAS!E782</f>
        <v>0</v>
      </c>
      <c r="E769" s="58">
        <v>0</v>
      </c>
      <c r="F769" s="58">
        <v>0</v>
      </c>
      <c r="G769" s="59">
        <f t="shared" si="22"/>
        <v>0</v>
      </c>
      <c r="H769" s="59">
        <f t="shared" si="23"/>
        <v>0</v>
      </c>
      <c r="I769" s="60">
        <v>0</v>
      </c>
    </row>
    <row r="770" spans="1:9" x14ac:dyDescent="0.2">
      <c r="A770" s="57">
        <v>151</v>
      </c>
      <c r="B770" s="58">
        <f>PRRAS!C783</f>
        <v>769</v>
      </c>
      <c r="C770" s="58">
        <f>PRRAS!D783</f>
        <v>0</v>
      </c>
      <c r="D770" s="58">
        <f>PRRAS!E783</f>
        <v>0</v>
      </c>
      <c r="E770" s="58">
        <v>0</v>
      </c>
      <c r="F770" s="58">
        <v>0</v>
      </c>
      <c r="G770" s="59">
        <f t="shared" ref="G770:G833" si="24">(B770/1000)*(C770*1+D770*2)</f>
        <v>0</v>
      </c>
      <c r="H770" s="59">
        <f t="shared" ref="H770:H833" si="25">ABS(C770-ROUND(C770,0))+ABS(D770-ROUND(D770,0))</f>
        <v>0</v>
      </c>
      <c r="I770" s="60">
        <v>0</v>
      </c>
    </row>
    <row r="771" spans="1:9" x14ac:dyDescent="0.2">
      <c r="A771" s="57">
        <v>151</v>
      </c>
      <c r="B771" s="58">
        <f>PRRAS!C784</f>
        <v>770</v>
      </c>
      <c r="C771" s="58">
        <f>PRRAS!D784</f>
        <v>0</v>
      </c>
      <c r="D771" s="58">
        <f>PRRAS!E784</f>
        <v>0</v>
      </c>
      <c r="E771" s="58">
        <v>0</v>
      </c>
      <c r="F771" s="58">
        <v>0</v>
      </c>
      <c r="G771" s="59">
        <f t="shared" si="24"/>
        <v>0</v>
      </c>
      <c r="H771" s="59">
        <f t="shared" si="25"/>
        <v>0</v>
      </c>
      <c r="I771" s="60">
        <v>0</v>
      </c>
    </row>
    <row r="772" spans="1:9" x14ac:dyDescent="0.2">
      <c r="A772" s="57">
        <v>151</v>
      </c>
      <c r="B772" s="58">
        <f>PRRAS!C785</f>
        <v>771</v>
      </c>
      <c r="C772" s="58">
        <f>PRRAS!D785</f>
        <v>0</v>
      </c>
      <c r="D772" s="58">
        <f>PRRAS!E785</f>
        <v>0</v>
      </c>
      <c r="E772" s="58">
        <v>0</v>
      </c>
      <c r="F772" s="58">
        <v>0</v>
      </c>
      <c r="G772" s="59">
        <f t="shared" si="24"/>
        <v>0</v>
      </c>
      <c r="H772" s="59">
        <f t="shared" si="25"/>
        <v>0</v>
      </c>
      <c r="I772" s="60">
        <v>0</v>
      </c>
    </row>
    <row r="773" spans="1:9" x14ac:dyDescent="0.2">
      <c r="A773" s="57">
        <v>151</v>
      </c>
      <c r="B773" s="58">
        <f>PRRAS!C786</f>
        <v>772</v>
      </c>
      <c r="C773" s="58">
        <f>PRRAS!D786</f>
        <v>0</v>
      </c>
      <c r="D773" s="58">
        <f>PRRAS!E786</f>
        <v>0</v>
      </c>
      <c r="E773" s="58">
        <v>0</v>
      </c>
      <c r="F773" s="58">
        <v>0</v>
      </c>
      <c r="G773" s="59">
        <f t="shared" si="24"/>
        <v>0</v>
      </c>
      <c r="H773" s="59">
        <f t="shared" si="25"/>
        <v>0</v>
      </c>
      <c r="I773" s="60">
        <v>0</v>
      </c>
    </row>
    <row r="774" spans="1:9" x14ac:dyDescent="0.2">
      <c r="A774" s="57">
        <v>151</v>
      </c>
      <c r="B774" s="58">
        <f>PRRAS!C787</f>
        <v>773</v>
      </c>
      <c r="C774" s="58">
        <f>PRRAS!D787</f>
        <v>0</v>
      </c>
      <c r="D774" s="58">
        <f>PRRAS!E787</f>
        <v>0</v>
      </c>
      <c r="E774" s="58">
        <v>0</v>
      </c>
      <c r="F774" s="58">
        <v>0</v>
      </c>
      <c r="G774" s="59">
        <f t="shared" si="24"/>
        <v>0</v>
      </c>
      <c r="H774" s="59">
        <f t="shared" si="25"/>
        <v>0</v>
      </c>
      <c r="I774" s="60">
        <v>0</v>
      </c>
    </row>
    <row r="775" spans="1:9" x14ac:dyDescent="0.2">
      <c r="A775" s="57">
        <v>151</v>
      </c>
      <c r="B775" s="58">
        <f>PRRAS!C788</f>
        <v>774</v>
      </c>
      <c r="C775" s="58">
        <f>PRRAS!D788</f>
        <v>0</v>
      </c>
      <c r="D775" s="58">
        <f>PRRAS!E788</f>
        <v>0</v>
      </c>
      <c r="E775" s="58">
        <v>0</v>
      </c>
      <c r="F775" s="58">
        <v>0</v>
      </c>
      <c r="G775" s="59">
        <f t="shared" si="24"/>
        <v>0</v>
      </c>
      <c r="H775" s="59">
        <f t="shared" si="25"/>
        <v>0</v>
      </c>
      <c r="I775" s="60">
        <v>0</v>
      </c>
    </row>
    <row r="776" spans="1:9" x14ac:dyDescent="0.2">
      <c r="A776" s="57">
        <v>151</v>
      </c>
      <c r="B776" s="58">
        <f>PRRAS!C789</f>
        <v>775</v>
      </c>
      <c r="C776" s="58">
        <f>PRRAS!D789</f>
        <v>0</v>
      </c>
      <c r="D776" s="58">
        <f>PRRAS!E789</f>
        <v>0</v>
      </c>
      <c r="E776" s="58">
        <v>0</v>
      </c>
      <c r="F776" s="58">
        <v>0</v>
      </c>
      <c r="G776" s="59">
        <f t="shared" si="24"/>
        <v>0</v>
      </c>
      <c r="H776" s="59">
        <f t="shared" si="25"/>
        <v>0</v>
      </c>
      <c r="I776" s="60">
        <v>0</v>
      </c>
    </row>
    <row r="777" spans="1:9" x14ac:dyDescent="0.2">
      <c r="A777" s="57">
        <v>151</v>
      </c>
      <c r="B777" s="58">
        <f>PRRAS!C790</f>
        <v>776</v>
      </c>
      <c r="C777" s="58">
        <f>PRRAS!D790</f>
        <v>0</v>
      </c>
      <c r="D777" s="58">
        <f>PRRAS!E790</f>
        <v>0</v>
      </c>
      <c r="E777" s="58">
        <v>0</v>
      </c>
      <c r="F777" s="58">
        <v>0</v>
      </c>
      <c r="G777" s="59">
        <f t="shared" si="24"/>
        <v>0</v>
      </c>
      <c r="H777" s="59">
        <f t="shared" si="25"/>
        <v>0</v>
      </c>
      <c r="I777" s="60">
        <v>0</v>
      </c>
    </row>
    <row r="778" spans="1:9" x14ac:dyDescent="0.2">
      <c r="A778" s="57">
        <v>151</v>
      </c>
      <c r="B778" s="58">
        <f>PRRAS!C791</f>
        <v>777</v>
      </c>
      <c r="C778" s="58">
        <f>PRRAS!D791</f>
        <v>0</v>
      </c>
      <c r="D778" s="58">
        <f>PRRAS!E791</f>
        <v>0</v>
      </c>
      <c r="E778" s="58">
        <v>0</v>
      </c>
      <c r="F778" s="58">
        <v>0</v>
      </c>
      <c r="G778" s="59">
        <f t="shared" si="24"/>
        <v>0</v>
      </c>
      <c r="H778" s="59">
        <f t="shared" si="25"/>
        <v>0</v>
      </c>
      <c r="I778" s="60">
        <v>0</v>
      </c>
    </row>
    <row r="779" spans="1:9" x14ac:dyDescent="0.2">
      <c r="A779" s="57">
        <v>151</v>
      </c>
      <c r="B779" s="58">
        <f>PRRAS!C792</f>
        <v>778</v>
      </c>
      <c r="C779" s="58">
        <f>PRRAS!D792</f>
        <v>0</v>
      </c>
      <c r="D779" s="58">
        <f>PRRAS!E792</f>
        <v>0</v>
      </c>
      <c r="E779" s="58">
        <v>0</v>
      </c>
      <c r="F779" s="58">
        <v>0</v>
      </c>
      <c r="G779" s="59">
        <f t="shared" si="24"/>
        <v>0</v>
      </c>
      <c r="H779" s="59">
        <f t="shared" si="25"/>
        <v>0</v>
      </c>
      <c r="I779" s="60">
        <v>0</v>
      </c>
    </row>
    <row r="780" spans="1:9" x14ac:dyDescent="0.2">
      <c r="A780" s="57">
        <v>151</v>
      </c>
      <c r="B780" s="58">
        <f>PRRAS!C793</f>
        <v>779</v>
      </c>
      <c r="C780" s="58">
        <f>PRRAS!D793</f>
        <v>0</v>
      </c>
      <c r="D780" s="58">
        <f>PRRAS!E793</f>
        <v>0</v>
      </c>
      <c r="E780" s="58">
        <v>0</v>
      </c>
      <c r="F780" s="58">
        <v>0</v>
      </c>
      <c r="G780" s="59">
        <f t="shared" si="24"/>
        <v>0</v>
      </c>
      <c r="H780" s="59">
        <f t="shared" si="25"/>
        <v>0</v>
      </c>
      <c r="I780" s="60">
        <v>0</v>
      </c>
    </row>
    <row r="781" spans="1:9" x14ac:dyDescent="0.2">
      <c r="A781" s="57">
        <v>151</v>
      </c>
      <c r="B781" s="58">
        <f>PRRAS!C794</f>
        <v>780</v>
      </c>
      <c r="C781" s="58">
        <f>PRRAS!D794</f>
        <v>0</v>
      </c>
      <c r="D781" s="58">
        <f>PRRAS!E794</f>
        <v>0</v>
      </c>
      <c r="E781" s="58">
        <v>0</v>
      </c>
      <c r="F781" s="58">
        <v>0</v>
      </c>
      <c r="G781" s="59">
        <f t="shared" si="24"/>
        <v>0</v>
      </c>
      <c r="H781" s="59">
        <f t="shared" si="25"/>
        <v>0</v>
      </c>
      <c r="I781" s="60">
        <v>0</v>
      </c>
    </row>
    <row r="782" spans="1:9" x14ac:dyDescent="0.2">
      <c r="A782" s="57">
        <v>151</v>
      </c>
      <c r="B782" s="58">
        <f>PRRAS!C795</f>
        <v>781</v>
      </c>
      <c r="C782" s="58">
        <f>PRRAS!D795</f>
        <v>0</v>
      </c>
      <c r="D782" s="58">
        <f>PRRAS!E795</f>
        <v>0</v>
      </c>
      <c r="E782" s="58">
        <v>0</v>
      </c>
      <c r="F782" s="58">
        <v>0</v>
      </c>
      <c r="G782" s="59">
        <f t="shared" si="24"/>
        <v>0</v>
      </c>
      <c r="H782" s="59">
        <f t="shared" si="25"/>
        <v>0</v>
      </c>
      <c r="I782" s="60">
        <v>0</v>
      </c>
    </row>
    <row r="783" spans="1:9" x14ac:dyDescent="0.2">
      <c r="A783" s="57">
        <v>151</v>
      </c>
      <c r="B783" s="58">
        <f>PRRAS!C796</f>
        <v>782</v>
      </c>
      <c r="C783" s="58">
        <f>PRRAS!D796</f>
        <v>0</v>
      </c>
      <c r="D783" s="58">
        <f>PRRAS!E796</f>
        <v>0</v>
      </c>
      <c r="E783" s="58">
        <v>0</v>
      </c>
      <c r="F783" s="58">
        <v>0</v>
      </c>
      <c r="G783" s="59">
        <f t="shared" si="24"/>
        <v>0</v>
      </c>
      <c r="H783" s="59">
        <f t="shared" si="25"/>
        <v>0</v>
      </c>
      <c r="I783" s="60">
        <v>0</v>
      </c>
    </row>
    <row r="784" spans="1:9" x14ac:dyDescent="0.2">
      <c r="A784" s="57">
        <v>151</v>
      </c>
      <c r="B784" s="58">
        <f>PRRAS!C797</f>
        <v>783</v>
      </c>
      <c r="C784" s="58">
        <f>PRRAS!D797</f>
        <v>0</v>
      </c>
      <c r="D784" s="58">
        <f>PRRAS!E797</f>
        <v>0</v>
      </c>
      <c r="E784" s="58">
        <v>0</v>
      </c>
      <c r="F784" s="58">
        <v>0</v>
      </c>
      <c r="G784" s="59">
        <f t="shared" si="24"/>
        <v>0</v>
      </c>
      <c r="H784" s="59">
        <f t="shared" si="25"/>
        <v>0</v>
      </c>
      <c r="I784" s="60">
        <v>0</v>
      </c>
    </row>
    <row r="785" spans="1:9" x14ac:dyDescent="0.2">
      <c r="A785" s="57">
        <v>151</v>
      </c>
      <c r="B785" s="58">
        <f>PRRAS!C798</f>
        <v>784</v>
      </c>
      <c r="C785" s="58">
        <f>PRRAS!D798</f>
        <v>0</v>
      </c>
      <c r="D785" s="58">
        <f>PRRAS!E798</f>
        <v>0</v>
      </c>
      <c r="E785" s="58">
        <v>0</v>
      </c>
      <c r="F785" s="58">
        <v>0</v>
      </c>
      <c r="G785" s="59">
        <f t="shared" si="24"/>
        <v>0</v>
      </c>
      <c r="H785" s="59">
        <f t="shared" si="25"/>
        <v>0</v>
      </c>
      <c r="I785" s="60">
        <v>0</v>
      </c>
    </row>
    <row r="786" spans="1:9" x14ac:dyDescent="0.2">
      <c r="A786" s="57">
        <v>151</v>
      </c>
      <c r="B786" s="58">
        <f>PRRAS!C799</f>
        <v>785</v>
      </c>
      <c r="C786" s="58">
        <f>PRRAS!D799</f>
        <v>0</v>
      </c>
      <c r="D786" s="58">
        <f>PRRAS!E799</f>
        <v>0</v>
      </c>
      <c r="E786" s="58">
        <v>0</v>
      </c>
      <c r="F786" s="58">
        <v>0</v>
      </c>
      <c r="G786" s="59">
        <f t="shared" si="24"/>
        <v>0</v>
      </c>
      <c r="H786" s="59">
        <f t="shared" si="25"/>
        <v>0</v>
      </c>
      <c r="I786" s="60">
        <v>0</v>
      </c>
    </row>
    <row r="787" spans="1:9" x14ac:dyDescent="0.2">
      <c r="A787" s="57">
        <v>151</v>
      </c>
      <c r="B787" s="58">
        <f>PRRAS!C800</f>
        <v>786</v>
      </c>
      <c r="C787" s="58">
        <f>PRRAS!D800</f>
        <v>0</v>
      </c>
      <c r="D787" s="58">
        <f>PRRAS!E800</f>
        <v>0</v>
      </c>
      <c r="E787" s="58">
        <v>0</v>
      </c>
      <c r="F787" s="58">
        <v>0</v>
      </c>
      <c r="G787" s="59">
        <f t="shared" si="24"/>
        <v>0</v>
      </c>
      <c r="H787" s="59">
        <f t="shared" si="25"/>
        <v>0</v>
      </c>
      <c r="I787" s="60">
        <v>0</v>
      </c>
    </row>
    <row r="788" spans="1:9" x14ac:dyDescent="0.2">
      <c r="A788" s="57">
        <v>151</v>
      </c>
      <c r="B788" s="58">
        <f>PRRAS!C801</f>
        <v>787</v>
      </c>
      <c r="C788" s="58">
        <f>PRRAS!D801</f>
        <v>0</v>
      </c>
      <c r="D788" s="58">
        <f>PRRAS!E801</f>
        <v>0</v>
      </c>
      <c r="E788" s="58">
        <v>0</v>
      </c>
      <c r="F788" s="58">
        <v>0</v>
      </c>
      <c r="G788" s="59">
        <f t="shared" si="24"/>
        <v>0</v>
      </c>
      <c r="H788" s="59">
        <f t="shared" si="25"/>
        <v>0</v>
      </c>
      <c r="I788" s="60">
        <v>0</v>
      </c>
    </row>
    <row r="789" spans="1:9" x14ac:dyDescent="0.2">
      <c r="A789" s="57">
        <v>151</v>
      </c>
      <c r="B789" s="58">
        <f>PRRAS!C802</f>
        <v>788</v>
      </c>
      <c r="C789" s="58">
        <f>PRRAS!D802</f>
        <v>0</v>
      </c>
      <c r="D789" s="58">
        <f>PRRAS!E802</f>
        <v>0</v>
      </c>
      <c r="E789" s="58">
        <v>0</v>
      </c>
      <c r="F789" s="58">
        <v>0</v>
      </c>
      <c r="G789" s="59">
        <f t="shared" si="24"/>
        <v>0</v>
      </c>
      <c r="H789" s="59">
        <f t="shared" si="25"/>
        <v>0</v>
      </c>
      <c r="I789" s="60">
        <v>0</v>
      </c>
    </row>
    <row r="790" spans="1:9" x14ac:dyDescent="0.2">
      <c r="A790" s="57">
        <v>151</v>
      </c>
      <c r="B790" s="58">
        <f>PRRAS!C803</f>
        <v>789</v>
      </c>
      <c r="C790" s="58">
        <f>PRRAS!D803</f>
        <v>0</v>
      </c>
      <c r="D790" s="58">
        <f>PRRAS!E803</f>
        <v>0</v>
      </c>
      <c r="E790" s="58">
        <v>0</v>
      </c>
      <c r="F790" s="58">
        <v>0</v>
      </c>
      <c r="G790" s="59">
        <f t="shared" si="24"/>
        <v>0</v>
      </c>
      <c r="H790" s="59">
        <f t="shared" si="25"/>
        <v>0</v>
      </c>
      <c r="I790" s="60">
        <v>0</v>
      </c>
    </row>
    <row r="791" spans="1:9" x14ac:dyDescent="0.2">
      <c r="A791" s="57">
        <v>151</v>
      </c>
      <c r="B791" s="58">
        <f>PRRAS!C804</f>
        <v>790</v>
      </c>
      <c r="C791" s="58">
        <f>PRRAS!D804</f>
        <v>0</v>
      </c>
      <c r="D791" s="58">
        <f>PRRAS!E804</f>
        <v>0</v>
      </c>
      <c r="E791" s="58">
        <v>0</v>
      </c>
      <c r="F791" s="58">
        <v>0</v>
      </c>
      <c r="G791" s="59">
        <f t="shared" si="24"/>
        <v>0</v>
      </c>
      <c r="H791" s="59">
        <f t="shared" si="25"/>
        <v>0</v>
      </c>
      <c r="I791" s="60">
        <v>0</v>
      </c>
    </row>
    <row r="792" spans="1:9" x14ac:dyDescent="0.2">
      <c r="A792" s="57">
        <v>151</v>
      </c>
      <c r="B792" s="58">
        <f>PRRAS!C805</f>
        <v>791</v>
      </c>
      <c r="C792" s="58">
        <f>PRRAS!D805</f>
        <v>0</v>
      </c>
      <c r="D792" s="58">
        <f>PRRAS!E805</f>
        <v>0</v>
      </c>
      <c r="E792" s="58">
        <v>0</v>
      </c>
      <c r="F792" s="58">
        <v>0</v>
      </c>
      <c r="G792" s="59">
        <f t="shared" si="24"/>
        <v>0</v>
      </c>
      <c r="H792" s="59">
        <f t="shared" si="25"/>
        <v>0</v>
      </c>
      <c r="I792" s="60">
        <v>0</v>
      </c>
    </row>
    <row r="793" spans="1:9" x14ac:dyDescent="0.2">
      <c r="A793" s="57">
        <v>151</v>
      </c>
      <c r="B793" s="58">
        <f>PRRAS!C806</f>
        <v>792</v>
      </c>
      <c r="C793" s="58">
        <f>PRRAS!D806</f>
        <v>0</v>
      </c>
      <c r="D793" s="58">
        <f>PRRAS!E806</f>
        <v>0</v>
      </c>
      <c r="E793" s="58">
        <v>0</v>
      </c>
      <c r="F793" s="58">
        <v>0</v>
      </c>
      <c r="G793" s="59">
        <f t="shared" si="24"/>
        <v>0</v>
      </c>
      <c r="H793" s="59">
        <f t="shared" si="25"/>
        <v>0</v>
      </c>
      <c r="I793" s="60">
        <v>0</v>
      </c>
    </row>
    <row r="794" spans="1:9" x14ac:dyDescent="0.2">
      <c r="A794" s="57">
        <v>151</v>
      </c>
      <c r="B794" s="58">
        <f>PRRAS!C807</f>
        <v>793</v>
      </c>
      <c r="C794" s="58">
        <f>PRRAS!D807</f>
        <v>0</v>
      </c>
      <c r="D794" s="58">
        <f>PRRAS!E807</f>
        <v>0</v>
      </c>
      <c r="E794" s="58">
        <v>0</v>
      </c>
      <c r="F794" s="58">
        <v>0</v>
      </c>
      <c r="G794" s="59">
        <f t="shared" si="24"/>
        <v>0</v>
      </c>
      <c r="H794" s="59">
        <f t="shared" si="25"/>
        <v>0</v>
      </c>
      <c r="I794" s="60">
        <v>0</v>
      </c>
    </row>
    <row r="795" spans="1:9" x14ac:dyDescent="0.2">
      <c r="A795" s="57">
        <v>151</v>
      </c>
      <c r="B795" s="58">
        <f>PRRAS!C808</f>
        <v>794</v>
      </c>
      <c r="C795" s="58">
        <f>PRRAS!D808</f>
        <v>0</v>
      </c>
      <c r="D795" s="58">
        <f>PRRAS!E808</f>
        <v>0</v>
      </c>
      <c r="E795" s="58">
        <v>0</v>
      </c>
      <c r="F795" s="58">
        <v>0</v>
      </c>
      <c r="G795" s="59">
        <f t="shared" si="24"/>
        <v>0</v>
      </c>
      <c r="H795" s="59">
        <f t="shared" si="25"/>
        <v>0</v>
      </c>
      <c r="I795" s="60">
        <v>0</v>
      </c>
    </row>
    <row r="796" spans="1:9" x14ac:dyDescent="0.2">
      <c r="A796" s="57">
        <v>151</v>
      </c>
      <c r="B796" s="58">
        <f>PRRAS!C809</f>
        <v>795</v>
      </c>
      <c r="C796" s="58">
        <f>PRRAS!D809</f>
        <v>0</v>
      </c>
      <c r="D796" s="58">
        <f>PRRAS!E809</f>
        <v>0</v>
      </c>
      <c r="E796" s="58">
        <v>0</v>
      </c>
      <c r="F796" s="58">
        <v>0</v>
      </c>
      <c r="G796" s="59">
        <f t="shared" si="24"/>
        <v>0</v>
      </c>
      <c r="H796" s="59">
        <f t="shared" si="25"/>
        <v>0</v>
      </c>
      <c r="I796" s="60">
        <v>0</v>
      </c>
    </row>
    <row r="797" spans="1:9" x14ac:dyDescent="0.2">
      <c r="A797" s="57">
        <v>151</v>
      </c>
      <c r="B797" s="58">
        <f>PRRAS!C810</f>
        <v>796</v>
      </c>
      <c r="C797" s="58">
        <f>PRRAS!D810</f>
        <v>0</v>
      </c>
      <c r="D797" s="58">
        <f>PRRAS!E810</f>
        <v>0</v>
      </c>
      <c r="E797" s="58">
        <v>0</v>
      </c>
      <c r="F797" s="58">
        <v>0</v>
      </c>
      <c r="G797" s="59">
        <f t="shared" si="24"/>
        <v>0</v>
      </c>
      <c r="H797" s="59">
        <f t="shared" si="25"/>
        <v>0</v>
      </c>
      <c r="I797" s="60">
        <v>0</v>
      </c>
    </row>
    <row r="798" spans="1:9" x14ac:dyDescent="0.2">
      <c r="A798" s="57">
        <v>151</v>
      </c>
      <c r="B798" s="58">
        <f>PRRAS!C811</f>
        <v>797</v>
      </c>
      <c r="C798" s="58">
        <f>PRRAS!D811</f>
        <v>0</v>
      </c>
      <c r="D798" s="58">
        <f>PRRAS!E811</f>
        <v>0</v>
      </c>
      <c r="E798" s="58">
        <v>0</v>
      </c>
      <c r="F798" s="58">
        <v>0</v>
      </c>
      <c r="G798" s="59">
        <f t="shared" si="24"/>
        <v>0</v>
      </c>
      <c r="H798" s="59">
        <f t="shared" si="25"/>
        <v>0</v>
      </c>
      <c r="I798" s="60">
        <v>0</v>
      </c>
    </row>
    <row r="799" spans="1:9" x14ac:dyDescent="0.2">
      <c r="A799" s="57">
        <v>151</v>
      </c>
      <c r="B799" s="58">
        <f>PRRAS!C812</f>
        <v>798</v>
      </c>
      <c r="C799" s="58">
        <f>PRRAS!D812</f>
        <v>0</v>
      </c>
      <c r="D799" s="58">
        <f>PRRAS!E812</f>
        <v>0</v>
      </c>
      <c r="E799" s="58">
        <v>0</v>
      </c>
      <c r="F799" s="58">
        <v>0</v>
      </c>
      <c r="G799" s="59">
        <f t="shared" si="24"/>
        <v>0</v>
      </c>
      <c r="H799" s="59">
        <f t="shared" si="25"/>
        <v>0</v>
      </c>
      <c r="I799" s="60">
        <v>0</v>
      </c>
    </row>
    <row r="800" spans="1:9" x14ac:dyDescent="0.2">
      <c r="A800" s="57">
        <v>151</v>
      </c>
      <c r="B800" s="58">
        <f>PRRAS!C813</f>
        <v>799</v>
      </c>
      <c r="C800" s="58">
        <f>PRRAS!D813</f>
        <v>0</v>
      </c>
      <c r="D800" s="58">
        <f>PRRAS!E813</f>
        <v>0</v>
      </c>
      <c r="E800" s="58">
        <v>0</v>
      </c>
      <c r="F800" s="58">
        <v>0</v>
      </c>
      <c r="G800" s="59">
        <f t="shared" si="24"/>
        <v>0</v>
      </c>
      <c r="H800" s="59">
        <f t="shared" si="25"/>
        <v>0</v>
      </c>
      <c r="I800" s="60">
        <v>0</v>
      </c>
    </row>
    <row r="801" spans="1:9" x14ac:dyDescent="0.2">
      <c r="A801" s="57">
        <v>151</v>
      </c>
      <c r="B801" s="58">
        <f>PRRAS!C814</f>
        <v>800</v>
      </c>
      <c r="C801" s="58">
        <f>PRRAS!D814</f>
        <v>0</v>
      </c>
      <c r="D801" s="58">
        <f>PRRAS!E814</f>
        <v>0</v>
      </c>
      <c r="E801" s="58">
        <v>0</v>
      </c>
      <c r="F801" s="58">
        <v>0</v>
      </c>
      <c r="G801" s="59">
        <f t="shared" si="24"/>
        <v>0</v>
      </c>
      <c r="H801" s="59">
        <f t="shared" si="25"/>
        <v>0</v>
      </c>
      <c r="I801" s="60">
        <v>0</v>
      </c>
    </row>
    <row r="802" spans="1:9" x14ac:dyDescent="0.2">
      <c r="A802" s="57">
        <v>151</v>
      </c>
      <c r="B802" s="58">
        <f>PRRAS!C815</f>
        <v>801</v>
      </c>
      <c r="C802" s="58">
        <f>PRRAS!D815</f>
        <v>0</v>
      </c>
      <c r="D802" s="58">
        <f>PRRAS!E815</f>
        <v>0</v>
      </c>
      <c r="E802" s="58">
        <v>0</v>
      </c>
      <c r="F802" s="58">
        <v>0</v>
      </c>
      <c r="G802" s="59">
        <f t="shared" si="24"/>
        <v>0</v>
      </c>
      <c r="H802" s="59">
        <f t="shared" si="25"/>
        <v>0</v>
      </c>
      <c r="I802" s="60">
        <v>0</v>
      </c>
    </row>
    <row r="803" spans="1:9" x14ac:dyDescent="0.2">
      <c r="A803" s="57">
        <v>151</v>
      </c>
      <c r="B803" s="58">
        <f>PRRAS!C816</f>
        <v>802</v>
      </c>
      <c r="C803" s="58">
        <f>PRRAS!D816</f>
        <v>0</v>
      </c>
      <c r="D803" s="58">
        <f>PRRAS!E816</f>
        <v>0</v>
      </c>
      <c r="E803" s="58">
        <v>0</v>
      </c>
      <c r="F803" s="58">
        <v>0</v>
      </c>
      <c r="G803" s="59">
        <f t="shared" si="24"/>
        <v>0</v>
      </c>
      <c r="H803" s="59">
        <f t="shared" si="25"/>
        <v>0</v>
      </c>
      <c r="I803" s="60">
        <v>0</v>
      </c>
    </row>
    <row r="804" spans="1:9" x14ac:dyDescent="0.2">
      <c r="A804" s="57">
        <v>151</v>
      </c>
      <c r="B804" s="58">
        <f>PRRAS!C817</f>
        <v>803</v>
      </c>
      <c r="C804" s="58">
        <f>PRRAS!D817</f>
        <v>0</v>
      </c>
      <c r="D804" s="58">
        <f>PRRAS!E817</f>
        <v>0</v>
      </c>
      <c r="E804" s="58">
        <v>0</v>
      </c>
      <c r="F804" s="58">
        <v>0</v>
      </c>
      <c r="G804" s="59">
        <f t="shared" si="24"/>
        <v>0</v>
      </c>
      <c r="H804" s="59">
        <f t="shared" si="25"/>
        <v>0</v>
      </c>
      <c r="I804" s="60">
        <v>0</v>
      </c>
    </row>
    <row r="805" spans="1:9" x14ac:dyDescent="0.2">
      <c r="A805" s="57">
        <v>151</v>
      </c>
      <c r="B805" s="58">
        <f>PRRAS!C818</f>
        <v>804</v>
      </c>
      <c r="C805" s="58">
        <f>PRRAS!D818</f>
        <v>0</v>
      </c>
      <c r="D805" s="58">
        <f>PRRAS!E818</f>
        <v>0</v>
      </c>
      <c r="E805" s="58">
        <v>0</v>
      </c>
      <c r="F805" s="58">
        <v>0</v>
      </c>
      <c r="G805" s="59">
        <f t="shared" si="24"/>
        <v>0</v>
      </c>
      <c r="H805" s="59">
        <f t="shared" si="25"/>
        <v>0</v>
      </c>
      <c r="I805" s="60">
        <v>0</v>
      </c>
    </row>
    <row r="806" spans="1:9" x14ac:dyDescent="0.2">
      <c r="A806" s="57">
        <v>151</v>
      </c>
      <c r="B806" s="58">
        <f>PRRAS!C819</f>
        <v>805</v>
      </c>
      <c r="C806" s="58">
        <f>PRRAS!D819</f>
        <v>0</v>
      </c>
      <c r="D806" s="58">
        <f>PRRAS!E819</f>
        <v>0</v>
      </c>
      <c r="E806" s="58">
        <v>0</v>
      </c>
      <c r="F806" s="58">
        <v>0</v>
      </c>
      <c r="G806" s="59">
        <f t="shared" si="24"/>
        <v>0</v>
      </c>
      <c r="H806" s="59">
        <f t="shared" si="25"/>
        <v>0</v>
      </c>
      <c r="I806" s="60">
        <v>0</v>
      </c>
    </row>
    <row r="807" spans="1:9" x14ac:dyDescent="0.2">
      <c r="A807" s="57">
        <v>151</v>
      </c>
      <c r="B807" s="58">
        <f>PRRAS!C820</f>
        <v>806</v>
      </c>
      <c r="C807" s="58">
        <f>PRRAS!D820</f>
        <v>0</v>
      </c>
      <c r="D807" s="58">
        <f>PRRAS!E820</f>
        <v>0</v>
      </c>
      <c r="E807" s="58">
        <v>0</v>
      </c>
      <c r="F807" s="58">
        <v>0</v>
      </c>
      <c r="G807" s="59">
        <f t="shared" si="24"/>
        <v>0</v>
      </c>
      <c r="H807" s="59">
        <f t="shared" si="25"/>
        <v>0</v>
      </c>
      <c r="I807" s="60">
        <v>0</v>
      </c>
    </row>
    <row r="808" spans="1:9" x14ac:dyDescent="0.2">
      <c r="A808" s="57">
        <v>151</v>
      </c>
      <c r="B808" s="58">
        <f>PRRAS!C821</f>
        <v>807</v>
      </c>
      <c r="C808" s="58">
        <f>PRRAS!D821</f>
        <v>0</v>
      </c>
      <c r="D808" s="58">
        <f>PRRAS!E821</f>
        <v>0</v>
      </c>
      <c r="E808" s="58">
        <v>0</v>
      </c>
      <c r="F808" s="58">
        <v>0</v>
      </c>
      <c r="G808" s="59">
        <f t="shared" si="24"/>
        <v>0</v>
      </c>
      <c r="H808" s="59">
        <f t="shared" si="25"/>
        <v>0</v>
      </c>
      <c r="I808" s="60">
        <v>0</v>
      </c>
    </row>
    <row r="809" spans="1:9" x14ac:dyDescent="0.2">
      <c r="A809" s="57">
        <v>151</v>
      </c>
      <c r="B809" s="58">
        <f>PRRAS!C822</f>
        <v>808</v>
      </c>
      <c r="C809" s="58">
        <f>PRRAS!D822</f>
        <v>0</v>
      </c>
      <c r="D809" s="58">
        <f>PRRAS!E822</f>
        <v>0</v>
      </c>
      <c r="E809" s="58">
        <v>0</v>
      </c>
      <c r="F809" s="58">
        <v>0</v>
      </c>
      <c r="G809" s="59">
        <f t="shared" si="24"/>
        <v>0</v>
      </c>
      <c r="H809" s="59">
        <f t="shared" si="25"/>
        <v>0</v>
      </c>
      <c r="I809" s="60">
        <v>0</v>
      </c>
    </row>
    <row r="810" spans="1:9" x14ac:dyDescent="0.2">
      <c r="A810" s="57">
        <v>151</v>
      </c>
      <c r="B810" s="58">
        <f>PRRAS!C823</f>
        <v>809</v>
      </c>
      <c r="C810" s="58">
        <f>PRRAS!D823</f>
        <v>0</v>
      </c>
      <c r="D810" s="58">
        <f>PRRAS!E823</f>
        <v>0</v>
      </c>
      <c r="E810" s="58">
        <v>0</v>
      </c>
      <c r="F810" s="58">
        <v>0</v>
      </c>
      <c r="G810" s="59">
        <f t="shared" si="24"/>
        <v>0</v>
      </c>
      <c r="H810" s="59">
        <f t="shared" si="25"/>
        <v>0</v>
      </c>
      <c r="I810" s="60">
        <v>0</v>
      </c>
    </row>
    <row r="811" spans="1:9" x14ac:dyDescent="0.2">
      <c r="A811" s="57">
        <v>151</v>
      </c>
      <c r="B811" s="58">
        <f>PRRAS!C824</f>
        <v>810</v>
      </c>
      <c r="C811" s="58">
        <f>PRRAS!D824</f>
        <v>0</v>
      </c>
      <c r="D811" s="58">
        <f>PRRAS!E824</f>
        <v>0</v>
      </c>
      <c r="E811" s="58">
        <v>0</v>
      </c>
      <c r="F811" s="58">
        <v>0</v>
      </c>
      <c r="G811" s="59">
        <f t="shared" si="24"/>
        <v>0</v>
      </c>
      <c r="H811" s="59">
        <f t="shared" si="25"/>
        <v>0</v>
      </c>
      <c r="I811" s="60">
        <v>0</v>
      </c>
    </row>
    <row r="812" spans="1:9" x14ac:dyDescent="0.2">
      <c r="A812" s="57">
        <v>151</v>
      </c>
      <c r="B812" s="58">
        <f>PRRAS!C825</f>
        <v>811</v>
      </c>
      <c r="C812" s="58">
        <f>PRRAS!D825</f>
        <v>0</v>
      </c>
      <c r="D812" s="58">
        <f>PRRAS!E825</f>
        <v>0</v>
      </c>
      <c r="E812" s="58">
        <v>0</v>
      </c>
      <c r="F812" s="58">
        <v>0</v>
      </c>
      <c r="G812" s="59">
        <f t="shared" si="24"/>
        <v>0</v>
      </c>
      <c r="H812" s="59">
        <f t="shared" si="25"/>
        <v>0</v>
      </c>
      <c r="I812" s="60">
        <v>0</v>
      </c>
    </row>
    <row r="813" spans="1:9" x14ac:dyDescent="0.2">
      <c r="A813" s="57">
        <v>151</v>
      </c>
      <c r="B813" s="58">
        <f>PRRAS!C826</f>
        <v>812</v>
      </c>
      <c r="C813" s="58">
        <f>PRRAS!D826</f>
        <v>0</v>
      </c>
      <c r="D813" s="58">
        <f>PRRAS!E826</f>
        <v>0</v>
      </c>
      <c r="E813" s="58">
        <v>0</v>
      </c>
      <c r="F813" s="58">
        <v>0</v>
      </c>
      <c r="G813" s="59">
        <f t="shared" si="24"/>
        <v>0</v>
      </c>
      <c r="H813" s="59">
        <f t="shared" si="25"/>
        <v>0</v>
      </c>
      <c r="I813" s="60">
        <v>0</v>
      </c>
    </row>
    <row r="814" spans="1:9" x14ac:dyDescent="0.2">
      <c r="A814" s="57">
        <v>151</v>
      </c>
      <c r="B814" s="58">
        <f>PRRAS!C827</f>
        <v>813</v>
      </c>
      <c r="C814" s="58">
        <f>PRRAS!D827</f>
        <v>0</v>
      </c>
      <c r="D814" s="58">
        <f>PRRAS!E827</f>
        <v>0</v>
      </c>
      <c r="E814" s="58">
        <v>0</v>
      </c>
      <c r="F814" s="58">
        <v>0</v>
      </c>
      <c r="G814" s="59">
        <f t="shared" si="24"/>
        <v>0</v>
      </c>
      <c r="H814" s="59">
        <f t="shared" si="25"/>
        <v>0</v>
      </c>
      <c r="I814" s="60">
        <v>0</v>
      </c>
    </row>
    <row r="815" spans="1:9" x14ac:dyDescent="0.2">
      <c r="A815" s="57">
        <v>151</v>
      </c>
      <c r="B815" s="58">
        <f>PRRAS!C828</f>
        <v>814</v>
      </c>
      <c r="C815" s="58">
        <f>PRRAS!D828</f>
        <v>0</v>
      </c>
      <c r="D815" s="58">
        <f>PRRAS!E828</f>
        <v>0</v>
      </c>
      <c r="E815" s="58">
        <v>0</v>
      </c>
      <c r="F815" s="58">
        <v>0</v>
      </c>
      <c r="G815" s="59">
        <f t="shared" si="24"/>
        <v>0</v>
      </c>
      <c r="H815" s="59">
        <f t="shared" si="25"/>
        <v>0</v>
      </c>
      <c r="I815" s="60">
        <v>0</v>
      </c>
    </row>
    <row r="816" spans="1:9" x14ac:dyDescent="0.2">
      <c r="A816" s="57">
        <v>151</v>
      </c>
      <c r="B816" s="58">
        <f>PRRAS!C829</f>
        <v>815</v>
      </c>
      <c r="C816" s="58">
        <f>PRRAS!D829</f>
        <v>0</v>
      </c>
      <c r="D816" s="58">
        <f>PRRAS!E829</f>
        <v>0</v>
      </c>
      <c r="E816" s="58">
        <v>0</v>
      </c>
      <c r="F816" s="58">
        <v>0</v>
      </c>
      <c r="G816" s="59">
        <f t="shared" si="24"/>
        <v>0</v>
      </c>
      <c r="H816" s="59">
        <f t="shared" si="25"/>
        <v>0</v>
      </c>
      <c r="I816" s="60">
        <v>0</v>
      </c>
    </row>
    <row r="817" spans="1:9" x14ac:dyDescent="0.2">
      <c r="A817" s="57">
        <v>151</v>
      </c>
      <c r="B817" s="58">
        <f>PRRAS!C830</f>
        <v>816</v>
      </c>
      <c r="C817" s="58">
        <f>PRRAS!D830</f>
        <v>0</v>
      </c>
      <c r="D817" s="58">
        <f>PRRAS!E830</f>
        <v>0</v>
      </c>
      <c r="E817" s="58">
        <v>0</v>
      </c>
      <c r="F817" s="58">
        <v>0</v>
      </c>
      <c r="G817" s="59">
        <f t="shared" si="24"/>
        <v>0</v>
      </c>
      <c r="H817" s="59">
        <f t="shared" si="25"/>
        <v>0</v>
      </c>
      <c r="I817" s="60">
        <v>0</v>
      </c>
    </row>
    <row r="818" spans="1:9" x14ac:dyDescent="0.2">
      <c r="A818" s="57">
        <v>151</v>
      </c>
      <c r="B818" s="58">
        <f>PRRAS!C831</f>
        <v>817</v>
      </c>
      <c r="C818" s="58">
        <f>PRRAS!D831</f>
        <v>0</v>
      </c>
      <c r="D818" s="58">
        <f>PRRAS!E831</f>
        <v>0</v>
      </c>
      <c r="E818" s="58">
        <v>0</v>
      </c>
      <c r="F818" s="58">
        <v>0</v>
      </c>
      <c r="G818" s="59">
        <f t="shared" si="24"/>
        <v>0</v>
      </c>
      <c r="H818" s="59">
        <f t="shared" si="25"/>
        <v>0</v>
      </c>
      <c r="I818" s="60">
        <v>0</v>
      </c>
    </row>
    <row r="819" spans="1:9" x14ac:dyDescent="0.2">
      <c r="A819" s="57">
        <v>151</v>
      </c>
      <c r="B819" s="58">
        <f>PRRAS!C832</f>
        <v>818</v>
      </c>
      <c r="C819" s="58">
        <f>PRRAS!D832</f>
        <v>0</v>
      </c>
      <c r="D819" s="58">
        <f>PRRAS!E832</f>
        <v>0</v>
      </c>
      <c r="E819" s="58">
        <v>0</v>
      </c>
      <c r="F819" s="58">
        <v>0</v>
      </c>
      <c r="G819" s="59">
        <f t="shared" si="24"/>
        <v>0</v>
      </c>
      <c r="H819" s="59">
        <f t="shared" si="25"/>
        <v>0</v>
      </c>
      <c r="I819" s="60">
        <v>0</v>
      </c>
    </row>
    <row r="820" spans="1:9" x14ac:dyDescent="0.2">
      <c r="A820" s="57">
        <v>151</v>
      </c>
      <c r="B820" s="58">
        <f>PRRAS!C833</f>
        <v>819</v>
      </c>
      <c r="C820" s="58">
        <f>PRRAS!D833</f>
        <v>0</v>
      </c>
      <c r="D820" s="58">
        <f>PRRAS!E833</f>
        <v>0</v>
      </c>
      <c r="E820" s="58">
        <v>0</v>
      </c>
      <c r="F820" s="58">
        <v>0</v>
      </c>
      <c r="G820" s="59">
        <f t="shared" si="24"/>
        <v>0</v>
      </c>
      <c r="H820" s="59">
        <f t="shared" si="25"/>
        <v>0</v>
      </c>
      <c r="I820" s="60">
        <v>0</v>
      </c>
    </row>
    <row r="821" spans="1:9" x14ac:dyDescent="0.2">
      <c r="A821" s="57">
        <v>151</v>
      </c>
      <c r="B821" s="58">
        <f>PRRAS!C834</f>
        <v>820</v>
      </c>
      <c r="C821" s="58">
        <f>PRRAS!D834</f>
        <v>0</v>
      </c>
      <c r="D821" s="58">
        <f>PRRAS!E834</f>
        <v>0</v>
      </c>
      <c r="E821" s="58">
        <v>0</v>
      </c>
      <c r="F821" s="58">
        <v>0</v>
      </c>
      <c r="G821" s="59">
        <f t="shared" si="24"/>
        <v>0</v>
      </c>
      <c r="H821" s="59">
        <f t="shared" si="25"/>
        <v>0</v>
      </c>
      <c r="I821" s="60">
        <v>0</v>
      </c>
    </row>
    <row r="822" spans="1:9" x14ac:dyDescent="0.2">
      <c r="A822" s="57">
        <v>151</v>
      </c>
      <c r="B822" s="58">
        <f>PRRAS!C835</f>
        <v>821</v>
      </c>
      <c r="C822" s="58">
        <f>PRRAS!D835</f>
        <v>0</v>
      </c>
      <c r="D822" s="58">
        <f>PRRAS!E835</f>
        <v>0</v>
      </c>
      <c r="E822" s="58">
        <v>0</v>
      </c>
      <c r="F822" s="58">
        <v>0</v>
      </c>
      <c r="G822" s="59">
        <f t="shared" si="24"/>
        <v>0</v>
      </c>
      <c r="H822" s="59">
        <f t="shared" si="25"/>
        <v>0</v>
      </c>
      <c r="I822" s="60">
        <v>0</v>
      </c>
    </row>
    <row r="823" spans="1:9" x14ac:dyDescent="0.2">
      <c r="A823" s="57">
        <v>151</v>
      </c>
      <c r="B823" s="58">
        <f>PRRAS!C836</f>
        <v>822</v>
      </c>
      <c r="C823" s="58">
        <f>PRRAS!D836</f>
        <v>0</v>
      </c>
      <c r="D823" s="58">
        <f>PRRAS!E836</f>
        <v>0</v>
      </c>
      <c r="E823" s="58">
        <v>0</v>
      </c>
      <c r="F823" s="58">
        <v>0</v>
      </c>
      <c r="G823" s="59">
        <f t="shared" si="24"/>
        <v>0</v>
      </c>
      <c r="H823" s="59">
        <f t="shared" si="25"/>
        <v>0</v>
      </c>
      <c r="I823" s="60">
        <v>0</v>
      </c>
    </row>
    <row r="824" spans="1:9" x14ac:dyDescent="0.2">
      <c r="A824" s="57">
        <v>151</v>
      </c>
      <c r="B824" s="58">
        <f>PRRAS!C837</f>
        <v>823</v>
      </c>
      <c r="C824" s="58">
        <f>PRRAS!D837</f>
        <v>0</v>
      </c>
      <c r="D824" s="58">
        <f>PRRAS!E837</f>
        <v>0</v>
      </c>
      <c r="E824" s="58">
        <v>0</v>
      </c>
      <c r="F824" s="58">
        <v>0</v>
      </c>
      <c r="G824" s="59">
        <f t="shared" si="24"/>
        <v>0</v>
      </c>
      <c r="H824" s="59">
        <f t="shared" si="25"/>
        <v>0</v>
      </c>
      <c r="I824" s="60">
        <v>0</v>
      </c>
    </row>
    <row r="825" spans="1:9" x14ac:dyDescent="0.2">
      <c r="A825" s="57">
        <v>151</v>
      </c>
      <c r="B825" s="58">
        <f>PRRAS!C838</f>
        <v>824</v>
      </c>
      <c r="C825" s="58">
        <f>PRRAS!D838</f>
        <v>0</v>
      </c>
      <c r="D825" s="58">
        <f>PRRAS!E838</f>
        <v>0</v>
      </c>
      <c r="E825" s="58">
        <v>0</v>
      </c>
      <c r="F825" s="58">
        <v>0</v>
      </c>
      <c r="G825" s="59">
        <f t="shared" si="24"/>
        <v>0</v>
      </c>
      <c r="H825" s="59">
        <f t="shared" si="25"/>
        <v>0</v>
      </c>
      <c r="I825" s="60">
        <v>0</v>
      </c>
    </row>
    <row r="826" spans="1:9" x14ac:dyDescent="0.2">
      <c r="A826" s="57">
        <v>151</v>
      </c>
      <c r="B826" s="58">
        <f>PRRAS!C839</f>
        <v>825</v>
      </c>
      <c r="C826" s="58">
        <f>PRRAS!D839</f>
        <v>0</v>
      </c>
      <c r="D826" s="58">
        <f>PRRAS!E839</f>
        <v>0</v>
      </c>
      <c r="E826" s="58">
        <v>0</v>
      </c>
      <c r="F826" s="58">
        <v>0</v>
      </c>
      <c r="G826" s="59">
        <f t="shared" si="24"/>
        <v>0</v>
      </c>
      <c r="H826" s="59">
        <f t="shared" si="25"/>
        <v>0</v>
      </c>
      <c r="I826" s="60">
        <v>0</v>
      </c>
    </row>
    <row r="827" spans="1:9" x14ac:dyDescent="0.2">
      <c r="A827" s="57">
        <v>151</v>
      </c>
      <c r="B827" s="58">
        <f>PRRAS!C840</f>
        <v>826</v>
      </c>
      <c r="C827" s="58">
        <f>PRRAS!D840</f>
        <v>0</v>
      </c>
      <c r="D827" s="58">
        <f>PRRAS!E840</f>
        <v>0</v>
      </c>
      <c r="E827" s="58">
        <v>0</v>
      </c>
      <c r="F827" s="58">
        <v>0</v>
      </c>
      <c r="G827" s="59">
        <f t="shared" si="24"/>
        <v>0</v>
      </c>
      <c r="H827" s="59">
        <f t="shared" si="25"/>
        <v>0</v>
      </c>
      <c r="I827" s="60">
        <v>0</v>
      </c>
    </row>
    <row r="828" spans="1:9" x14ac:dyDescent="0.2">
      <c r="A828" s="57">
        <v>151</v>
      </c>
      <c r="B828" s="58">
        <f>PRRAS!C841</f>
        <v>827</v>
      </c>
      <c r="C828" s="58">
        <f>PRRAS!D841</f>
        <v>0</v>
      </c>
      <c r="D828" s="58">
        <f>PRRAS!E841</f>
        <v>0</v>
      </c>
      <c r="E828" s="58">
        <v>0</v>
      </c>
      <c r="F828" s="58">
        <v>0</v>
      </c>
      <c r="G828" s="59">
        <f t="shared" si="24"/>
        <v>0</v>
      </c>
      <c r="H828" s="59">
        <f t="shared" si="25"/>
        <v>0</v>
      </c>
      <c r="I828" s="60">
        <v>0</v>
      </c>
    </row>
    <row r="829" spans="1:9" x14ac:dyDescent="0.2">
      <c r="A829" s="57">
        <v>151</v>
      </c>
      <c r="B829" s="58">
        <f>PRRAS!C842</f>
        <v>828</v>
      </c>
      <c r="C829" s="58">
        <f>PRRAS!D842</f>
        <v>0</v>
      </c>
      <c r="D829" s="58">
        <f>PRRAS!E842</f>
        <v>0</v>
      </c>
      <c r="E829" s="58">
        <v>0</v>
      </c>
      <c r="F829" s="58">
        <v>0</v>
      </c>
      <c r="G829" s="59">
        <f t="shared" si="24"/>
        <v>0</v>
      </c>
      <c r="H829" s="59">
        <f t="shared" si="25"/>
        <v>0</v>
      </c>
      <c r="I829" s="60">
        <v>0</v>
      </c>
    </row>
    <row r="830" spans="1:9" x14ac:dyDescent="0.2">
      <c r="A830" s="57">
        <v>151</v>
      </c>
      <c r="B830" s="58">
        <f>PRRAS!C843</f>
        <v>829</v>
      </c>
      <c r="C830" s="58">
        <f>PRRAS!D843</f>
        <v>0</v>
      </c>
      <c r="D830" s="58">
        <f>PRRAS!E843</f>
        <v>0</v>
      </c>
      <c r="E830" s="58">
        <v>0</v>
      </c>
      <c r="F830" s="58">
        <v>0</v>
      </c>
      <c r="G830" s="59">
        <f t="shared" si="24"/>
        <v>0</v>
      </c>
      <c r="H830" s="59">
        <f t="shared" si="25"/>
        <v>0</v>
      </c>
      <c r="I830" s="60">
        <v>0</v>
      </c>
    </row>
    <row r="831" spans="1:9" x14ac:dyDescent="0.2">
      <c r="A831" s="57">
        <v>151</v>
      </c>
      <c r="B831" s="58">
        <f>PRRAS!C844</f>
        <v>830</v>
      </c>
      <c r="C831" s="58">
        <f>PRRAS!D844</f>
        <v>0</v>
      </c>
      <c r="D831" s="58">
        <f>PRRAS!E844</f>
        <v>0</v>
      </c>
      <c r="E831" s="58">
        <v>0</v>
      </c>
      <c r="F831" s="58">
        <v>0</v>
      </c>
      <c r="G831" s="59">
        <f t="shared" si="24"/>
        <v>0</v>
      </c>
      <c r="H831" s="59">
        <f t="shared" si="25"/>
        <v>0</v>
      </c>
      <c r="I831" s="60">
        <v>0</v>
      </c>
    </row>
    <row r="832" spans="1:9" x14ac:dyDescent="0.2">
      <c r="A832" s="57">
        <v>151</v>
      </c>
      <c r="B832" s="58">
        <f>PRRAS!C845</f>
        <v>831</v>
      </c>
      <c r="C832" s="58">
        <f>PRRAS!D845</f>
        <v>0</v>
      </c>
      <c r="D832" s="58">
        <f>PRRAS!E845</f>
        <v>0</v>
      </c>
      <c r="E832" s="58">
        <v>0</v>
      </c>
      <c r="F832" s="58">
        <v>0</v>
      </c>
      <c r="G832" s="59">
        <f t="shared" si="24"/>
        <v>0</v>
      </c>
      <c r="H832" s="59">
        <f t="shared" si="25"/>
        <v>0</v>
      </c>
      <c r="I832" s="60">
        <v>0</v>
      </c>
    </row>
    <row r="833" spans="1:9" x14ac:dyDescent="0.2">
      <c r="A833" s="57">
        <v>151</v>
      </c>
      <c r="B833" s="58">
        <f>PRRAS!C846</f>
        <v>832</v>
      </c>
      <c r="C833" s="58">
        <f>PRRAS!D846</f>
        <v>0</v>
      </c>
      <c r="D833" s="58">
        <f>PRRAS!E846</f>
        <v>0</v>
      </c>
      <c r="E833" s="58">
        <v>0</v>
      </c>
      <c r="F833" s="58">
        <v>0</v>
      </c>
      <c r="G833" s="59">
        <f t="shared" si="24"/>
        <v>0</v>
      </c>
      <c r="H833" s="59">
        <f t="shared" si="25"/>
        <v>0</v>
      </c>
      <c r="I833" s="60">
        <v>0</v>
      </c>
    </row>
    <row r="834" spans="1:9" x14ac:dyDescent="0.2">
      <c r="A834" s="57">
        <v>151</v>
      </c>
      <c r="B834" s="58">
        <f>PRRAS!C847</f>
        <v>833</v>
      </c>
      <c r="C834" s="58">
        <f>PRRAS!D847</f>
        <v>0</v>
      </c>
      <c r="D834" s="58">
        <f>PRRAS!E847</f>
        <v>0</v>
      </c>
      <c r="E834" s="58">
        <v>0</v>
      </c>
      <c r="F834" s="58">
        <v>0</v>
      </c>
      <c r="G834" s="59">
        <f t="shared" ref="G834:G897" si="26">(B834/1000)*(C834*1+D834*2)</f>
        <v>0</v>
      </c>
      <c r="H834" s="59">
        <f t="shared" ref="H834:H897" si="27">ABS(C834-ROUND(C834,0))+ABS(D834-ROUND(D834,0))</f>
        <v>0</v>
      </c>
      <c r="I834" s="60">
        <v>0</v>
      </c>
    </row>
    <row r="835" spans="1:9" x14ac:dyDescent="0.2">
      <c r="A835" s="57">
        <v>151</v>
      </c>
      <c r="B835" s="58">
        <f>PRRAS!C848</f>
        <v>834</v>
      </c>
      <c r="C835" s="58">
        <f>PRRAS!D848</f>
        <v>0</v>
      </c>
      <c r="D835" s="58">
        <f>PRRAS!E848</f>
        <v>0</v>
      </c>
      <c r="E835" s="58">
        <v>0</v>
      </c>
      <c r="F835" s="58">
        <v>0</v>
      </c>
      <c r="G835" s="59">
        <f t="shared" si="26"/>
        <v>0</v>
      </c>
      <c r="H835" s="59">
        <f t="shared" si="27"/>
        <v>0</v>
      </c>
      <c r="I835" s="60">
        <v>0</v>
      </c>
    </row>
    <row r="836" spans="1:9" x14ac:dyDescent="0.2">
      <c r="A836" s="57">
        <v>151</v>
      </c>
      <c r="B836" s="58">
        <f>PRRAS!C849</f>
        <v>835</v>
      </c>
      <c r="C836" s="58">
        <f>PRRAS!D849</f>
        <v>0</v>
      </c>
      <c r="D836" s="58">
        <f>PRRAS!E849</f>
        <v>0</v>
      </c>
      <c r="E836" s="58">
        <v>0</v>
      </c>
      <c r="F836" s="58">
        <v>0</v>
      </c>
      <c r="G836" s="59">
        <f t="shared" si="26"/>
        <v>0</v>
      </c>
      <c r="H836" s="59">
        <f t="shared" si="27"/>
        <v>0</v>
      </c>
      <c r="I836" s="60">
        <v>0</v>
      </c>
    </row>
    <row r="837" spans="1:9" x14ac:dyDescent="0.2">
      <c r="A837" s="57">
        <v>151</v>
      </c>
      <c r="B837" s="58">
        <f>PRRAS!C850</f>
        <v>836</v>
      </c>
      <c r="C837" s="58">
        <f>PRRAS!D850</f>
        <v>0</v>
      </c>
      <c r="D837" s="58">
        <f>PRRAS!E850</f>
        <v>0</v>
      </c>
      <c r="E837" s="58">
        <v>0</v>
      </c>
      <c r="F837" s="58">
        <v>0</v>
      </c>
      <c r="G837" s="59">
        <f t="shared" si="26"/>
        <v>0</v>
      </c>
      <c r="H837" s="59">
        <f t="shared" si="27"/>
        <v>0</v>
      </c>
      <c r="I837" s="60">
        <v>0</v>
      </c>
    </row>
    <row r="838" spans="1:9" x14ac:dyDescent="0.2">
      <c r="A838" s="57">
        <v>151</v>
      </c>
      <c r="B838" s="58">
        <f>PRRAS!C851</f>
        <v>837</v>
      </c>
      <c r="C838" s="58">
        <f>PRRAS!D851</f>
        <v>0</v>
      </c>
      <c r="D838" s="58">
        <f>PRRAS!E851</f>
        <v>0</v>
      </c>
      <c r="E838" s="58">
        <v>0</v>
      </c>
      <c r="F838" s="58">
        <v>0</v>
      </c>
      <c r="G838" s="59">
        <f t="shared" si="26"/>
        <v>0</v>
      </c>
      <c r="H838" s="59">
        <f t="shared" si="27"/>
        <v>0</v>
      </c>
      <c r="I838" s="60">
        <v>0</v>
      </c>
    </row>
    <row r="839" spans="1:9" x14ac:dyDescent="0.2">
      <c r="A839" s="57">
        <v>151</v>
      </c>
      <c r="B839" s="58">
        <f>PRRAS!C852</f>
        <v>838</v>
      </c>
      <c r="C839" s="58">
        <f>PRRAS!D852</f>
        <v>0</v>
      </c>
      <c r="D839" s="58">
        <f>PRRAS!E852</f>
        <v>0</v>
      </c>
      <c r="E839" s="58">
        <v>0</v>
      </c>
      <c r="F839" s="58">
        <v>0</v>
      </c>
      <c r="G839" s="59">
        <f t="shared" si="26"/>
        <v>0</v>
      </c>
      <c r="H839" s="59">
        <f t="shared" si="27"/>
        <v>0</v>
      </c>
      <c r="I839" s="60">
        <v>0</v>
      </c>
    </row>
    <row r="840" spans="1:9" x14ac:dyDescent="0.2">
      <c r="A840" s="57">
        <v>151</v>
      </c>
      <c r="B840" s="58">
        <f>PRRAS!C853</f>
        <v>839</v>
      </c>
      <c r="C840" s="58">
        <f>PRRAS!D853</f>
        <v>0</v>
      </c>
      <c r="D840" s="58">
        <f>PRRAS!E853</f>
        <v>0</v>
      </c>
      <c r="E840" s="58">
        <v>0</v>
      </c>
      <c r="F840" s="58">
        <v>0</v>
      </c>
      <c r="G840" s="59">
        <f t="shared" si="26"/>
        <v>0</v>
      </c>
      <c r="H840" s="59">
        <f t="shared" si="27"/>
        <v>0</v>
      </c>
      <c r="I840" s="60">
        <v>0</v>
      </c>
    </row>
    <row r="841" spans="1:9" x14ac:dyDescent="0.2">
      <c r="A841" s="57">
        <v>151</v>
      </c>
      <c r="B841" s="58">
        <f>PRRAS!C854</f>
        <v>840</v>
      </c>
      <c r="C841" s="58">
        <f>PRRAS!D854</f>
        <v>0</v>
      </c>
      <c r="D841" s="58">
        <f>PRRAS!E854</f>
        <v>0</v>
      </c>
      <c r="E841" s="58">
        <v>0</v>
      </c>
      <c r="F841" s="58">
        <v>0</v>
      </c>
      <c r="G841" s="59">
        <f t="shared" si="26"/>
        <v>0</v>
      </c>
      <c r="H841" s="59">
        <f t="shared" si="27"/>
        <v>0</v>
      </c>
      <c r="I841" s="60">
        <v>0</v>
      </c>
    </row>
    <row r="842" spans="1:9" x14ac:dyDescent="0.2">
      <c r="A842" s="57">
        <v>151</v>
      </c>
      <c r="B842" s="58">
        <f>PRRAS!C855</f>
        <v>841</v>
      </c>
      <c r="C842" s="58">
        <f>PRRAS!D855</f>
        <v>0</v>
      </c>
      <c r="D842" s="58">
        <f>PRRAS!E855</f>
        <v>0</v>
      </c>
      <c r="E842" s="58">
        <v>0</v>
      </c>
      <c r="F842" s="58">
        <v>0</v>
      </c>
      <c r="G842" s="59">
        <f t="shared" si="26"/>
        <v>0</v>
      </c>
      <c r="H842" s="59">
        <f t="shared" si="27"/>
        <v>0</v>
      </c>
      <c r="I842" s="60">
        <v>0</v>
      </c>
    </row>
    <row r="843" spans="1:9" x14ac:dyDescent="0.2">
      <c r="A843" s="57">
        <v>151</v>
      </c>
      <c r="B843" s="58">
        <f>PRRAS!C856</f>
        <v>842</v>
      </c>
      <c r="C843" s="58">
        <f>PRRAS!D856</f>
        <v>0</v>
      </c>
      <c r="D843" s="58">
        <f>PRRAS!E856</f>
        <v>0</v>
      </c>
      <c r="E843" s="58">
        <v>0</v>
      </c>
      <c r="F843" s="58">
        <v>0</v>
      </c>
      <c r="G843" s="59">
        <f t="shared" si="26"/>
        <v>0</v>
      </c>
      <c r="H843" s="59">
        <f t="shared" si="27"/>
        <v>0</v>
      </c>
      <c r="I843" s="60">
        <v>0</v>
      </c>
    </row>
    <row r="844" spans="1:9" x14ac:dyDescent="0.2">
      <c r="A844" s="57">
        <v>151</v>
      </c>
      <c r="B844" s="58">
        <f>PRRAS!C857</f>
        <v>843</v>
      </c>
      <c r="C844" s="58">
        <f>PRRAS!D857</f>
        <v>0</v>
      </c>
      <c r="D844" s="58">
        <f>PRRAS!E857</f>
        <v>0</v>
      </c>
      <c r="E844" s="58">
        <v>0</v>
      </c>
      <c r="F844" s="58">
        <v>0</v>
      </c>
      <c r="G844" s="59">
        <f t="shared" si="26"/>
        <v>0</v>
      </c>
      <c r="H844" s="59">
        <f t="shared" si="27"/>
        <v>0</v>
      </c>
      <c r="I844" s="60">
        <v>0</v>
      </c>
    </row>
    <row r="845" spans="1:9" x14ac:dyDescent="0.2">
      <c r="A845" s="57">
        <v>151</v>
      </c>
      <c r="B845" s="58">
        <f>PRRAS!C858</f>
        <v>844</v>
      </c>
      <c r="C845" s="58">
        <f>PRRAS!D858</f>
        <v>0</v>
      </c>
      <c r="D845" s="58">
        <f>PRRAS!E858</f>
        <v>0</v>
      </c>
      <c r="E845" s="58">
        <v>0</v>
      </c>
      <c r="F845" s="58">
        <v>0</v>
      </c>
      <c r="G845" s="59">
        <f t="shared" si="26"/>
        <v>0</v>
      </c>
      <c r="H845" s="59">
        <f t="shared" si="27"/>
        <v>0</v>
      </c>
      <c r="I845" s="60">
        <v>0</v>
      </c>
    </row>
    <row r="846" spans="1:9" x14ac:dyDescent="0.2">
      <c r="A846" s="57">
        <v>151</v>
      </c>
      <c r="B846" s="58">
        <f>PRRAS!C859</f>
        <v>845</v>
      </c>
      <c r="C846" s="58">
        <f>PRRAS!D859</f>
        <v>0</v>
      </c>
      <c r="D846" s="58">
        <f>PRRAS!E859</f>
        <v>0</v>
      </c>
      <c r="E846" s="58">
        <v>0</v>
      </c>
      <c r="F846" s="58">
        <v>0</v>
      </c>
      <c r="G846" s="59">
        <f t="shared" si="26"/>
        <v>0</v>
      </c>
      <c r="H846" s="59">
        <f t="shared" si="27"/>
        <v>0</v>
      </c>
      <c r="I846" s="60">
        <v>0</v>
      </c>
    </row>
    <row r="847" spans="1:9" x14ac:dyDescent="0.2">
      <c r="A847" s="57">
        <v>151</v>
      </c>
      <c r="B847" s="58">
        <f>PRRAS!C860</f>
        <v>846</v>
      </c>
      <c r="C847" s="58">
        <f>PRRAS!D860</f>
        <v>0</v>
      </c>
      <c r="D847" s="58">
        <f>PRRAS!E860</f>
        <v>0</v>
      </c>
      <c r="E847" s="58">
        <v>0</v>
      </c>
      <c r="F847" s="58">
        <v>0</v>
      </c>
      <c r="G847" s="59">
        <f t="shared" si="26"/>
        <v>0</v>
      </c>
      <c r="H847" s="59">
        <f t="shared" si="27"/>
        <v>0</v>
      </c>
      <c r="I847" s="60">
        <v>0</v>
      </c>
    </row>
    <row r="848" spans="1:9" x14ac:dyDescent="0.2">
      <c r="A848" s="57">
        <v>151</v>
      </c>
      <c r="B848" s="58">
        <f>PRRAS!C861</f>
        <v>847</v>
      </c>
      <c r="C848" s="58">
        <f>PRRAS!D861</f>
        <v>0</v>
      </c>
      <c r="D848" s="58">
        <f>PRRAS!E861</f>
        <v>0</v>
      </c>
      <c r="E848" s="58">
        <v>0</v>
      </c>
      <c r="F848" s="58">
        <v>0</v>
      </c>
      <c r="G848" s="59">
        <f t="shared" si="26"/>
        <v>0</v>
      </c>
      <c r="H848" s="59">
        <f t="shared" si="27"/>
        <v>0</v>
      </c>
      <c r="I848" s="60">
        <v>0</v>
      </c>
    </row>
    <row r="849" spans="1:9" x14ac:dyDescent="0.2">
      <c r="A849" s="57">
        <v>151</v>
      </c>
      <c r="B849" s="58">
        <f>PRRAS!C862</f>
        <v>848</v>
      </c>
      <c r="C849" s="58">
        <f>PRRAS!D862</f>
        <v>0</v>
      </c>
      <c r="D849" s="58">
        <f>PRRAS!E862</f>
        <v>0</v>
      </c>
      <c r="E849" s="58">
        <v>0</v>
      </c>
      <c r="F849" s="58">
        <v>0</v>
      </c>
      <c r="G849" s="59">
        <f t="shared" si="26"/>
        <v>0</v>
      </c>
      <c r="H849" s="59">
        <f t="shared" si="27"/>
        <v>0</v>
      </c>
      <c r="I849" s="60">
        <v>0</v>
      </c>
    </row>
    <row r="850" spans="1:9" x14ac:dyDescent="0.2">
      <c r="A850" s="57">
        <v>151</v>
      </c>
      <c r="B850" s="58">
        <f>PRRAS!C863</f>
        <v>849</v>
      </c>
      <c r="C850" s="58">
        <f>PRRAS!D863</f>
        <v>0</v>
      </c>
      <c r="D850" s="58">
        <f>PRRAS!E863</f>
        <v>0</v>
      </c>
      <c r="E850" s="58">
        <v>0</v>
      </c>
      <c r="F850" s="58">
        <v>0</v>
      </c>
      <c r="G850" s="59">
        <f t="shared" si="26"/>
        <v>0</v>
      </c>
      <c r="H850" s="59">
        <f t="shared" si="27"/>
        <v>0</v>
      </c>
      <c r="I850" s="60">
        <v>0</v>
      </c>
    </row>
    <row r="851" spans="1:9" x14ac:dyDescent="0.2">
      <c r="A851" s="57">
        <v>151</v>
      </c>
      <c r="B851" s="58">
        <f>PRRAS!C864</f>
        <v>850</v>
      </c>
      <c r="C851" s="58">
        <f>PRRAS!D864</f>
        <v>0</v>
      </c>
      <c r="D851" s="58">
        <f>PRRAS!E864</f>
        <v>0</v>
      </c>
      <c r="E851" s="58">
        <v>0</v>
      </c>
      <c r="F851" s="58">
        <v>0</v>
      </c>
      <c r="G851" s="59">
        <f t="shared" si="26"/>
        <v>0</v>
      </c>
      <c r="H851" s="59">
        <f t="shared" si="27"/>
        <v>0</v>
      </c>
      <c r="I851" s="60">
        <v>0</v>
      </c>
    </row>
    <row r="852" spans="1:9" x14ac:dyDescent="0.2">
      <c r="A852" s="57">
        <v>151</v>
      </c>
      <c r="B852" s="58">
        <f>PRRAS!C865</f>
        <v>851</v>
      </c>
      <c r="C852" s="58">
        <f>PRRAS!D865</f>
        <v>0</v>
      </c>
      <c r="D852" s="58">
        <f>PRRAS!E865</f>
        <v>0</v>
      </c>
      <c r="E852" s="58">
        <v>0</v>
      </c>
      <c r="F852" s="58">
        <v>0</v>
      </c>
      <c r="G852" s="59">
        <f t="shared" si="26"/>
        <v>0</v>
      </c>
      <c r="H852" s="59">
        <f t="shared" si="27"/>
        <v>0</v>
      </c>
      <c r="I852" s="60">
        <v>0</v>
      </c>
    </row>
    <row r="853" spans="1:9" x14ac:dyDescent="0.2">
      <c r="A853" s="57">
        <v>151</v>
      </c>
      <c r="B853" s="58">
        <f>PRRAS!C866</f>
        <v>852</v>
      </c>
      <c r="C853" s="58">
        <f>PRRAS!D866</f>
        <v>0</v>
      </c>
      <c r="D853" s="58">
        <f>PRRAS!E866</f>
        <v>0</v>
      </c>
      <c r="E853" s="58">
        <v>0</v>
      </c>
      <c r="F853" s="58">
        <v>0</v>
      </c>
      <c r="G853" s="59">
        <f t="shared" si="26"/>
        <v>0</v>
      </c>
      <c r="H853" s="59">
        <f t="shared" si="27"/>
        <v>0</v>
      </c>
      <c r="I853" s="60">
        <v>0</v>
      </c>
    </row>
    <row r="854" spans="1:9" x14ac:dyDescent="0.2">
      <c r="A854" s="57">
        <v>151</v>
      </c>
      <c r="B854" s="58">
        <f>PRRAS!C867</f>
        <v>853</v>
      </c>
      <c r="C854" s="58">
        <f>PRRAS!D867</f>
        <v>0</v>
      </c>
      <c r="D854" s="58">
        <f>PRRAS!E867</f>
        <v>0</v>
      </c>
      <c r="E854" s="58">
        <v>0</v>
      </c>
      <c r="F854" s="58">
        <v>0</v>
      </c>
      <c r="G854" s="59">
        <f t="shared" si="26"/>
        <v>0</v>
      </c>
      <c r="H854" s="59">
        <f t="shared" si="27"/>
        <v>0</v>
      </c>
      <c r="I854" s="60">
        <v>0</v>
      </c>
    </row>
    <row r="855" spans="1:9" x14ac:dyDescent="0.2">
      <c r="A855" s="57">
        <v>151</v>
      </c>
      <c r="B855" s="58">
        <f>PRRAS!C868</f>
        <v>854</v>
      </c>
      <c r="C855" s="58">
        <f>PRRAS!D868</f>
        <v>0</v>
      </c>
      <c r="D855" s="58">
        <f>PRRAS!E868</f>
        <v>0</v>
      </c>
      <c r="E855" s="58">
        <v>0</v>
      </c>
      <c r="F855" s="58">
        <v>0</v>
      </c>
      <c r="G855" s="59">
        <f t="shared" si="26"/>
        <v>0</v>
      </c>
      <c r="H855" s="59">
        <f t="shared" si="27"/>
        <v>0</v>
      </c>
      <c r="I855" s="60">
        <v>0</v>
      </c>
    </row>
    <row r="856" spans="1:9" x14ac:dyDescent="0.2">
      <c r="A856" s="57">
        <v>151</v>
      </c>
      <c r="B856" s="58">
        <f>PRRAS!C869</f>
        <v>855</v>
      </c>
      <c r="C856" s="58">
        <f>PRRAS!D869</f>
        <v>0</v>
      </c>
      <c r="D856" s="58">
        <f>PRRAS!E869</f>
        <v>0</v>
      </c>
      <c r="E856" s="58">
        <v>0</v>
      </c>
      <c r="F856" s="58">
        <v>0</v>
      </c>
      <c r="G856" s="59">
        <f t="shared" si="26"/>
        <v>0</v>
      </c>
      <c r="H856" s="59">
        <f t="shared" si="27"/>
        <v>0</v>
      </c>
      <c r="I856" s="60">
        <v>0</v>
      </c>
    </row>
    <row r="857" spans="1:9" x14ac:dyDescent="0.2">
      <c r="A857" s="57">
        <v>151</v>
      </c>
      <c r="B857" s="58">
        <f>PRRAS!C870</f>
        <v>856</v>
      </c>
      <c r="C857" s="58">
        <f>PRRAS!D870</f>
        <v>0</v>
      </c>
      <c r="D857" s="58">
        <f>PRRAS!E870</f>
        <v>0</v>
      </c>
      <c r="E857" s="58">
        <v>0</v>
      </c>
      <c r="F857" s="58">
        <v>0</v>
      </c>
      <c r="G857" s="59">
        <f t="shared" si="26"/>
        <v>0</v>
      </c>
      <c r="H857" s="59">
        <f t="shared" si="27"/>
        <v>0</v>
      </c>
      <c r="I857" s="60">
        <v>0</v>
      </c>
    </row>
    <row r="858" spans="1:9" x14ac:dyDescent="0.2">
      <c r="A858" s="57">
        <v>151</v>
      </c>
      <c r="B858" s="58">
        <f>PRRAS!C871</f>
        <v>857</v>
      </c>
      <c r="C858" s="58">
        <f>PRRAS!D871</f>
        <v>0</v>
      </c>
      <c r="D858" s="58">
        <f>PRRAS!E871</f>
        <v>0</v>
      </c>
      <c r="E858" s="58">
        <v>0</v>
      </c>
      <c r="F858" s="58">
        <v>0</v>
      </c>
      <c r="G858" s="59">
        <f t="shared" si="26"/>
        <v>0</v>
      </c>
      <c r="H858" s="59">
        <f t="shared" si="27"/>
        <v>0</v>
      </c>
      <c r="I858" s="60">
        <v>0</v>
      </c>
    </row>
    <row r="859" spans="1:9" x14ac:dyDescent="0.2">
      <c r="A859" s="57">
        <v>151</v>
      </c>
      <c r="B859" s="58">
        <f>PRRAS!C872</f>
        <v>858</v>
      </c>
      <c r="C859" s="58">
        <f>PRRAS!D872</f>
        <v>0</v>
      </c>
      <c r="D859" s="58">
        <f>PRRAS!E872</f>
        <v>0</v>
      </c>
      <c r="E859" s="58">
        <v>0</v>
      </c>
      <c r="F859" s="58">
        <v>0</v>
      </c>
      <c r="G859" s="59">
        <f t="shared" si="26"/>
        <v>0</v>
      </c>
      <c r="H859" s="59">
        <f t="shared" si="27"/>
        <v>0</v>
      </c>
      <c r="I859" s="60">
        <v>0</v>
      </c>
    </row>
    <row r="860" spans="1:9" x14ac:dyDescent="0.2">
      <c r="A860" s="57">
        <v>151</v>
      </c>
      <c r="B860" s="58">
        <f>PRRAS!C873</f>
        <v>859</v>
      </c>
      <c r="C860" s="58">
        <f>PRRAS!D873</f>
        <v>0</v>
      </c>
      <c r="D860" s="58">
        <f>PRRAS!E873</f>
        <v>0</v>
      </c>
      <c r="E860" s="58">
        <v>0</v>
      </c>
      <c r="F860" s="58">
        <v>0</v>
      </c>
      <c r="G860" s="59">
        <f t="shared" si="26"/>
        <v>0</v>
      </c>
      <c r="H860" s="59">
        <f t="shared" si="27"/>
        <v>0</v>
      </c>
      <c r="I860" s="60">
        <v>0</v>
      </c>
    </row>
    <row r="861" spans="1:9" x14ac:dyDescent="0.2">
      <c r="A861" s="57">
        <v>151</v>
      </c>
      <c r="B861" s="58">
        <f>PRRAS!C874</f>
        <v>860</v>
      </c>
      <c r="C861" s="58">
        <f>PRRAS!D874</f>
        <v>0</v>
      </c>
      <c r="D861" s="58">
        <f>PRRAS!E874</f>
        <v>0</v>
      </c>
      <c r="E861" s="58">
        <v>0</v>
      </c>
      <c r="F861" s="58">
        <v>0</v>
      </c>
      <c r="G861" s="59">
        <f t="shared" si="26"/>
        <v>0</v>
      </c>
      <c r="H861" s="59">
        <f t="shared" si="27"/>
        <v>0</v>
      </c>
      <c r="I861" s="60">
        <v>0</v>
      </c>
    </row>
    <row r="862" spans="1:9" x14ac:dyDescent="0.2">
      <c r="A862" s="57">
        <v>151</v>
      </c>
      <c r="B862" s="58">
        <f>PRRAS!C875</f>
        <v>861</v>
      </c>
      <c r="C862" s="58">
        <f>PRRAS!D875</f>
        <v>0</v>
      </c>
      <c r="D862" s="58">
        <f>PRRAS!E875</f>
        <v>0</v>
      </c>
      <c r="E862" s="58">
        <v>0</v>
      </c>
      <c r="F862" s="58">
        <v>0</v>
      </c>
      <c r="G862" s="59">
        <f t="shared" si="26"/>
        <v>0</v>
      </c>
      <c r="H862" s="59">
        <f t="shared" si="27"/>
        <v>0</v>
      </c>
      <c r="I862" s="60">
        <v>0</v>
      </c>
    </row>
    <row r="863" spans="1:9" x14ac:dyDescent="0.2">
      <c r="A863" s="57">
        <v>151</v>
      </c>
      <c r="B863" s="58">
        <f>PRRAS!C876</f>
        <v>862</v>
      </c>
      <c r="C863" s="58">
        <f>PRRAS!D876</f>
        <v>0</v>
      </c>
      <c r="D863" s="58">
        <f>PRRAS!E876</f>
        <v>0</v>
      </c>
      <c r="E863" s="58">
        <v>0</v>
      </c>
      <c r="F863" s="58">
        <v>0</v>
      </c>
      <c r="G863" s="59">
        <f t="shared" si="26"/>
        <v>0</v>
      </c>
      <c r="H863" s="59">
        <f t="shared" si="27"/>
        <v>0</v>
      </c>
      <c r="I863" s="60">
        <v>0</v>
      </c>
    </row>
    <row r="864" spans="1:9" x14ac:dyDescent="0.2">
      <c r="A864" s="57">
        <v>151</v>
      </c>
      <c r="B864" s="58">
        <f>PRRAS!C877</f>
        <v>863</v>
      </c>
      <c r="C864" s="58">
        <f>PRRAS!D877</f>
        <v>0</v>
      </c>
      <c r="D864" s="58">
        <f>PRRAS!E877</f>
        <v>0</v>
      </c>
      <c r="E864" s="58">
        <v>0</v>
      </c>
      <c r="F864" s="58">
        <v>0</v>
      </c>
      <c r="G864" s="59">
        <f t="shared" si="26"/>
        <v>0</v>
      </c>
      <c r="H864" s="59">
        <f t="shared" si="27"/>
        <v>0</v>
      </c>
      <c r="I864" s="60">
        <v>0</v>
      </c>
    </row>
    <row r="865" spans="1:9" x14ac:dyDescent="0.2">
      <c r="A865" s="57">
        <v>151</v>
      </c>
      <c r="B865" s="58">
        <f>PRRAS!C878</f>
        <v>864</v>
      </c>
      <c r="C865" s="58">
        <f>PRRAS!D878</f>
        <v>0</v>
      </c>
      <c r="D865" s="58">
        <f>PRRAS!E878</f>
        <v>0</v>
      </c>
      <c r="E865" s="58">
        <v>0</v>
      </c>
      <c r="F865" s="58">
        <v>0</v>
      </c>
      <c r="G865" s="59">
        <f t="shared" si="26"/>
        <v>0</v>
      </c>
      <c r="H865" s="59">
        <f t="shared" si="27"/>
        <v>0</v>
      </c>
      <c r="I865" s="60">
        <v>0</v>
      </c>
    </row>
    <row r="866" spans="1:9" x14ac:dyDescent="0.2">
      <c r="A866" s="57">
        <v>151</v>
      </c>
      <c r="B866" s="58">
        <f>PRRAS!C879</f>
        <v>865</v>
      </c>
      <c r="C866" s="58">
        <f>PRRAS!D879</f>
        <v>0</v>
      </c>
      <c r="D866" s="58">
        <f>PRRAS!E879</f>
        <v>0</v>
      </c>
      <c r="E866" s="58">
        <v>0</v>
      </c>
      <c r="F866" s="58">
        <v>0</v>
      </c>
      <c r="G866" s="59">
        <f t="shared" si="26"/>
        <v>0</v>
      </c>
      <c r="H866" s="59">
        <f t="shared" si="27"/>
        <v>0</v>
      </c>
      <c r="I866" s="60">
        <v>0</v>
      </c>
    </row>
    <row r="867" spans="1:9" x14ac:dyDescent="0.2">
      <c r="A867" s="57">
        <v>151</v>
      </c>
      <c r="B867" s="58">
        <f>PRRAS!C880</f>
        <v>866</v>
      </c>
      <c r="C867" s="58">
        <f>PRRAS!D880</f>
        <v>0</v>
      </c>
      <c r="D867" s="58">
        <f>PRRAS!E880</f>
        <v>0</v>
      </c>
      <c r="E867" s="58">
        <v>0</v>
      </c>
      <c r="F867" s="58">
        <v>0</v>
      </c>
      <c r="G867" s="59">
        <f t="shared" si="26"/>
        <v>0</v>
      </c>
      <c r="H867" s="59">
        <f t="shared" si="27"/>
        <v>0</v>
      </c>
      <c r="I867" s="60">
        <v>0</v>
      </c>
    </row>
    <row r="868" spans="1:9" x14ac:dyDescent="0.2">
      <c r="A868" s="57">
        <v>151</v>
      </c>
      <c r="B868" s="58">
        <f>PRRAS!C881</f>
        <v>867</v>
      </c>
      <c r="C868" s="58">
        <f>PRRAS!D881</f>
        <v>0</v>
      </c>
      <c r="D868" s="58">
        <f>PRRAS!E881</f>
        <v>0</v>
      </c>
      <c r="E868" s="58">
        <v>0</v>
      </c>
      <c r="F868" s="58">
        <v>0</v>
      </c>
      <c r="G868" s="59">
        <f t="shared" si="26"/>
        <v>0</v>
      </c>
      <c r="H868" s="59">
        <f t="shared" si="27"/>
        <v>0</v>
      </c>
      <c r="I868" s="60">
        <v>0</v>
      </c>
    </row>
    <row r="869" spans="1:9" x14ac:dyDescent="0.2">
      <c r="A869" s="57">
        <v>151</v>
      </c>
      <c r="B869" s="58">
        <f>PRRAS!C882</f>
        <v>868</v>
      </c>
      <c r="C869" s="58">
        <f>PRRAS!D882</f>
        <v>0</v>
      </c>
      <c r="D869" s="58">
        <f>PRRAS!E882</f>
        <v>0</v>
      </c>
      <c r="E869" s="58">
        <v>0</v>
      </c>
      <c r="F869" s="58">
        <v>0</v>
      </c>
      <c r="G869" s="59">
        <f t="shared" si="26"/>
        <v>0</v>
      </c>
      <c r="H869" s="59">
        <f t="shared" si="27"/>
        <v>0</v>
      </c>
      <c r="I869" s="60">
        <v>0</v>
      </c>
    </row>
    <row r="870" spans="1:9" x14ac:dyDescent="0.2">
      <c r="A870" s="57">
        <v>151</v>
      </c>
      <c r="B870" s="58">
        <f>PRRAS!C883</f>
        <v>869</v>
      </c>
      <c r="C870" s="58">
        <f>PRRAS!D883</f>
        <v>0</v>
      </c>
      <c r="D870" s="58">
        <f>PRRAS!E883</f>
        <v>0</v>
      </c>
      <c r="E870" s="58">
        <v>0</v>
      </c>
      <c r="F870" s="58">
        <v>0</v>
      </c>
      <c r="G870" s="59">
        <f t="shared" si="26"/>
        <v>0</v>
      </c>
      <c r="H870" s="59">
        <f t="shared" si="27"/>
        <v>0</v>
      </c>
      <c r="I870" s="60">
        <v>0</v>
      </c>
    </row>
    <row r="871" spans="1:9" x14ac:dyDescent="0.2">
      <c r="A871" s="57">
        <v>151</v>
      </c>
      <c r="B871" s="58">
        <f>PRRAS!C884</f>
        <v>870</v>
      </c>
      <c r="C871" s="58">
        <f>PRRAS!D884</f>
        <v>0</v>
      </c>
      <c r="D871" s="58">
        <f>PRRAS!E884</f>
        <v>0</v>
      </c>
      <c r="E871" s="58">
        <v>0</v>
      </c>
      <c r="F871" s="58">
        <v>0</v>
      </c>
      <c r="G871" s="59">
        <f t="shared" si="26"/>
        <v>0</v>
      </c>
      <c r="H871" s="59">
        <f t="shared" si="27"/>
        <v>0</v>
      </c>
      <c r="I871" s="60">
        <v>0</v>
      </c>
    </row>
    <row r="872" spans="1:9" x14ac:dyDescent="0.2">
      <c r="A872" s="57">
        <v>151</v>
      </c>
      <c r="B872" s="58">
        <f>PRRAS!C885</f>
        <v>871</v>
      </c>
      <c r="C872" s="58">
        <f>PRRAS!D885</f>
        <v>0</v>
      </c>
      <c r="D872" s="58">
        <f>PRRAS!E885</f>
        <v>0</v>
      </c>
      <c r="E872" s="58">
        <v>0</v>
      </c>
      <c r="F872" s="58">
        <v>0</v>
      </c>
      <c r="G872" s="59">
        <f t="shared" si="26"/>
        <v>0</v>
      </c>
      <c r="H872" s="59">
        <f t="shared" si="27"/>
        <v>0</v>
      </c>
      <c r="I872" s="60">
        <v>0</v>
      </c>
    </row>
    <row r="873" spans="1:9" x14ac:dyDescent="0.2">
      <c r="A873" s="57">
        <v>151</v>
      </c>
      <c r="B873" s="58">
        <f>PRRAS!C886</f>
        <v>872</v>
      </c>
      <c r="C873" s="58">
        <f>PRRAS!D886</f>
        <v>0</v>
      </c>
      <c r="D873" s="58">
        <f>PRRAS!E886</f>
        <v>0</v>
      </c>
      <c r="E873" s="58">
        <v>0</v>
      </c>
      <c r="F873" s="58">
        <v>0</v>
      </c>
      <c r="G873" s="59">
        <f t="shared" si="26"/>
        <v>0</v>
      </c>
      <c r="H873" s="59">
        <f t="shared" si="27"/>
        <v>0</v>
      </c>
      <c r="I873" s="60">
        <v>0</v>
      </c>
    </row>
    <row r="874" spans="1:9" x14ac:dyDescent="0.2">
      <c r="A874" s="57">
        <v>151</v>
      </c>
      <c r="B874" s="58">
        <f>PRRAS!C887</f>
        <v>873</v>
      </c>
      <c r="C874" s="58">
        <f>PRRAS!D887</f>
        <v>0</v>
      </c>
      <c r="D874" s="58">
        <f>PRRAS!E887</f>
        <v>0</v>
      </c>
      <c r="E874" s="58">
        <v>0</v>
      </c>
      <c r="F874" s="58">
        <v>0</v>
      </c>
      <c r="G874" s="59">
        <f t="shared" si="26"/>
        <v>0</v>
      </c>
      <c r="H874" s="59">
        <f t="shared" si="27"/>
        <v>0</v>
      </c>
      <c r="I874" s="60">
        <v>0</v>
      </c>
    </row>
    <row r="875" spans="1:9" x14ac:dyDescent="0.2">
      <c r="A875" s="57">
        <v>151</v>
      </c>
      <c r="B875" s="58">
        <f>PRRAS!C888</f>
        <v>874</v>
      </c>
      <c r="C875" s="58">
        <f>PRRAS!D888</f>
        <v>0</v>
      </c>
      <c r="D875" s="58">
        <f>PRRAS!E888</f>
        <v>0</v>
      </c>
      <c r="E875" s="58">
        <v>0</v>
      </c>
      <c r="F875" s="58">
        <v>0</v>
      </c>
      <c r="G875" s="59">
        <f t="shared" si="26"/>
        <v>0</v>
      </c>
      <c r="H875" s="59">
        <f t="shared" si="27"/>
        <v>0</v>
      </c>
      <c r="I875" s="60">
        <v>0</v>
      </c>
    </row>
    <row r="876" spans="1:9" x14ac:dyDescent="0.2">
      <c r="A876" s="57">
        <v>151</v>
      </c>
      <c r="B876" s="58">
        <f>PRRAS!C889</f>
        <v>875</v>
      </c>
      <c r="C876" s="58">
        <f>PRRAS!D889</f>
        <v>0</v>
      </c>
      <c r="D876" s="58">
        <f>PRRAS!E889</f>
        <v>0</v>
      </c>
      <c r="E876" s="58">
        <v>0</v>
      </c>
      <c r="F876" s="58">
        <v>0</v>
      </c>
      <c r="G876" s="59">
        <f t="shared" si="26"/>
        <v>0</v>
      </c>
      <c r="H876" s="59">
        <f t="shared" si="27"/>
        <v>0</v>
      </c>
      <c r="I876" s="60">
        <v>0</v>
      </c>
    </row>
    <row r="877" spans="1:9" x14ac:dyDescent="0.2">
      <c r="A877" s="57">
        <v>151</v>
      </c>
      <c r="B877" s="58">
        <f>PRRAS!C890</f>
        <v>876</v>
      </c>
      <c r="C877" s="58">
        <f>PRRAS!D890</f>
        <v>0</v>
      </c>
      <c r="D877" s="58">
        <f>PRRAS!E890</f>
        <v>0</v>
      </c>
      <c r="E877" s="58">
        <v>0</v>
      </c>
      <c r="F877" s="58">
        <v>0</v>
      </c>
      <c r="G877" s="59">
        <f t="shared" si="26"/>
        <v>0</v>
      </c>
      <c r="H877" s="59">
        <f t="shared" si="27"/>
        <v>0</v>
      </c>
      <c r="I877" s="60">
        <v>0</v>
      </c>
    </row>
    <row r="878" spans="1:9" x14ac:dyDescent="0.2">
      <c r="A878" s="57">
        <v>151</v>
      </c>
      <c r="B878" s="58">
        <f>PRRAS!C891</f>
        <v>877</v>
      </c>
      <c r="C878" s="58">
        <f>PRRAS!D891</f>
        <v>0</v>
      </c>
      <c r="D878" s="58">
        <f>PRRAS!E891</f>
        <v>0</v>
      </c>
      <c r="E878" s="58">
        <v>0</v>
      </c>
      <c r="F878" s="58">
        <v>0</v>
      </c>
      <c r="G878" s="59">
        <f t="shared" si="26"/>
        <v>0</v>
      </c>
      <c r="H878" s="59">
        <f t="shared" si="27"/>
        <v>0</v>
      </c>
      <c r="I878" s="60">
        <v>0</v>
      </c>
    </row>
    <row r="879" spans="1:9" x14ac:dyDescent="0.2">
      <c r="A879" s="57">
        <v>151</v>
      </c>
      <c r="B879" s="58">
        <f>PRRAS!C892</f>
        <v>878</v>
      </c>
      <c r="C879" s="58">
        <f>PRRAS!D892</f>
        <v>0</v>
      </c>
      <c r="D879" s="58">
        <f>PRRAS!E892</f>
        <v>0</v>
      </c>
      <c r="E879" s="58">
        <v>0</v>
      </c>
      <c r="F879" s="58">
        <v>0</v>
      </c>
      <c r="G879" s="59">
        <f t="shared" si="26"/>
        <v>0</v>
      </c>
      <c r="H879" s="59">
        <f t="shared" si="27"/>
        <v>0</v>
      </c>
      <c r="I879" s="60">
        <v>0</v>
      </c>
    </row>
    <row r="880" spans="1:9" x14ac:dyDescent="0.2">
      <c r="A880" s="57">
        <v>151</v>
      </c>
      <c r="B880" s="58">
        <f>PRRAS!C893</f>
        <v>879</v>
      </c>
      <c r="C880" s="58">
        <f>PRRAS!D893</f>
        <v>0</v>
      </c>
      <c r="D880" s="58">
        <f>PRRAS!E893</f>
        <v>0</v>
      </c>
      <c r="E880" s="58">
        <v>0</v>
      </c>
      <c r="F880" s="58">
        <v>0</v>
      </c>
      <c r="G880" s="59">
        <f t="shared" si="26"/>
        <v>0</v>
      </c>
      <c r="H880" s="59">
        <f t="shared" si="27"/>
        <v>0</v>
      </c>
      <c r="I880" s="60">
        <v>0</v>
      </c>
    </row>
    <row r="881" spans="1:9" x14ac:dyDescent="0.2">
      <c r="A881" s="57">
        <v>151</v>
      </c>
      <c r="B881" s="58">
        <f>PRRAS!C894</f>
        <v>880</v>
      </c>
      <c r="C881" s="58">
        <f>PRRAS!D894</f>
        <v>0</v>
      </c>
      <c r="D881" s="58">
        <f>PRRAS!E894</f>
        <v>0</v>
      </c>
      <c r="E881" s="58">
        <v>0</v>
      </c>
      <c r="F881" s="58">
        <v>0</v>
      </c>
      <c r="G881" s="59">
        <f t="shared" si="26"/>
        <v>0</v>
      </c>
      <c r="H881" s="59">
        <f t="shared" si="27"/>
        <v>0</v>
      </c>
      <c r="I881" s="60">
        <v>0</v>
      </c>
    </row>
    <row r="882" spans="1:9" x14ac:dyDescent="0.2">
      <c r="A882" s="57">
        <v>151</v>
      </c>
      <c r="B882" s="58">
        <f>PRRAS!C895</f>
        <v>881</v>
      </c>
      <c r="C882" s="58">
        <f>PRRAS!D895</f>
        <v>0</v>
      </c>
      <c r="D882" s="58">
        <f>PRRAS!E895</f>
        <v>0</v>
      </c>
      <c r="E882" s="58">
        <v>0</v>
      </c>
      <c r="F882" s="58">
        <v>0</v>
      </c>
      <c r="G882" s="59">
        <f t="shared" si="26"/>
        <v>0</v>
      </c>
      <c r="H882" s="59">
        <f t="shared" si="27"/>
        <v>0</v>
      </c>
      <c r="I882" s="60">
        <v>0</v>
      </c>
    </row>
    <row r="883" spans="1:9" x14ac:dyDescent="0.2">
      <c r="A883" s="57">
        <v>151</v>
      </c>
      <c r="B883" s="58">
        <f>PRRAS!C896</f>
        <v>882</v>
      </c>
      <c r="C883" s="58">
        <f>PRRAS!D896</f>
        <v>0</v>
      </c>
      <c r="D883" s="58">
        <f>PRRAS!E896</f>
        <v>0</v>
      </c>
      <c r="E883" s="58">
        <v>0</v>
      </c>
      <c r="F883" s="58">
        <v>0</v>
      </c>
      <c r="G883" s="59">
        <f t="shared" si="26"/>
        <v>0</v>
      </c>
      <c r="H883" s="59">
        <f t="shared" si="27"/>
        <v>0</v>
      </c>
      <c r="I883" s="60">
        <v>0</v>
      </c>
    </row>
    <row r="884" spans="1:9" x14ac:dyDescent="0.2">
      <c r="A884" s="57">
        <v>151</v>
      </c>
      <c r="B884" s="58">
        <f>PRRAS!C897</f>
        <v>883</v>
      </c>
      <c r="C884" s="58">
        <f>PRRAS!D897</f>
        <v>0</v>
      </c>
      <c r="D884" s="58">
        <f>PRRAS!E897</f>
        <v>0</v>
      </c>
      <c r="E884" s="58">
        <v>0</v>
      </c>
      <c r="F884" s="58">
        <v>0</v>
      </c>
      <c r="G884" s="59">
        <f t="shared" si="26"/>
        <v>0</v>
      </c>
      <c r="H884" s="59">
        <f t="shared" si="27"/>
        <v>0</v>
      </c>
      <c r="I884" s="60">
        <v>0</v>
      </c>
    </row>
    <row r="885" spans="1:9" x14ac:dyDescent="0.2">
      <c r="A885" s="57">
        <v>151</v>
      </c>
      <c r="B885" s="58">
        <f>PRRAS!C898</f>
        <v>884</v>
      </c>
      <c r="C885" s="58">
        <f>PRRAS!D898</f>
        <v>0</v>
      </c>
      <c r="D885" s="58">
        <f>PRRAS!E898</f>
        <v>0</v>
      </c>
      <c r="E885" s="58">
        <v>0</v>
      </c>
      <c r="F885" s="58">
        <v>0</v>
      </c>
      <c r="G885" s="59">
        <f t="shared" si="26"/>
        <v>0</v>
      </c>
      <c r="H885" s="59">
        <f t="shared" si="27"/>
        <v>0</v>
      </c>
      <c r="I885" s="60">
        <v>0</v>
      </c>
    </row>
    <row r="886" spans="1:9" x14ac:dyDescent="0.2">
      <c r="A886" s="57">
        <v>151</v>
      </c>
      <c r="B886" s="58">
        <f>PRRAS!C899</f>
        <v>885</v>
      </c>
      <c r="C886" s="58">
        <f>PRRAS!D899</f>
        <v>0</v>
      </c>
      <c r="D886" s="58">
        <f>PRRAS!E899</f>
        <v>0</v>
      </c>
      <c r="E886" s="58">
        <v>0</v>
      </c>
      <c r="F886" s="58">
        <v>0</v>
      </c>
      <c r="G886" s="59">
        <f t="shared" si="26"/>
        <v>0</v>
      </c>
      <c r="H886" s="59">
        <f t="shared" si="27"/>
        <v>0</v>
      </c>
      <c r="I886" s="60">
        <v>0</v>
      </c>
    </row>
    <row r="887" spans="1:9" x14ac:dyDescent="0.2">
      <c r="A887" s="57">
        <v>151</v>
      </c>
      <c r="B887" s="58">
        <f>PRRAS!C900</f>
        <v>886</v>
      </c>
      <c r="C887" s="58">
        <f>PRRAS!D900</f>
        <v>0</v>
      </c>
      <c r="D887" s="58">
        <f>PRRAS!E900</f>
        <v>0</v>
      </c>
      <c r="E887" s="58">
        <v>0</v>
      </c>
      <c r="F887" s="58">
        <v>0</v>
      </c>
      <c r="G887" s="59">
        <f t="shared" si="26"/>
        <v>0</v>
      </c>
      <c r="H887" s="59">
        <f t="shared" si="27"/>
        <v>0</v>
      </c>
      <c r="I887" s="60">
        <v>0</v>
      </c>
    </row>
    <row r="888" spans="1:9" x14ac:dyDescent="0.2">
      <c r="A888" s="57">
        <v>151</v>
      </c>
      <c r="B888" s="58">
        <f>PRRAS!C901</f>
        <v>887</v>
      </c>
      <c r="C888" s="58">
        <f>PRRAS!D901</f>
        <v>0</v>
      </c>
      <c r="D888" s="58">
        <f>PRRAS!E901</f>
        <v>0</v>
      </c>
      <c r="E888" s="58">
        <v>0</v>
      </c>
      <c r="F888" s="58">
        <v>0</v>
      </c>
      <c r="G888" s="59">
        <f t="shared" si="26"/>
        <v>0</v>
      </c>
      <c r="H888" s="59">
        <f t="shared" si="27"/>
        <v>0</v>
      </c>
      <c r="I888" s="60">
        <v>0</v>
      </c>
    </row>
    <row r="889" spans="1:9" x14ac:dyDescent="0.2">
      <c r="A889" s="57">
        <v>151</v>
      </c>
      <c r="B889" s="58">
        <f>PRRAS!C902</f>
        <v>888</v>
      </c>
      <c r="C889" s="58">
        <f>PRRAS!D902</f>
        <v>0</v>
      </c>
      <c r="D889" s="58">
        <f>PRRAS!E902</f>
        <v>0</v>
      </c>
      <c r="E889" s="58">
        <v>0</v>
      </c>
      <c r="F889" s="58">
        <v>0</v>
      </c>
      <c r="G889" s="59">
        <f t="shared" si="26"/>
        <v>0</v>
      </c>
      <c r="H889" s="59">
        <f t="shared" si="27"/>
        <v>0</v>
      </c>
      <c r="I889" s="60">
        <v>0</v>
      </c>
    </row>
    <row r="890" spans="1:9" x14ac:dyDescent="0.2">
      <c r="A890" s="57">
        <v>151</v>
      </c>
      <c r="B890" s="58">
        <f>PRRAS!C903</f>
        <v>889</v>
      </c>
      <c r="C890" s="58">
        <f>PRRAS!D903</f>
        <v>0</v>
      </c>
      <c r="D890" s="58">
        <f>PRRAS!E903</f>
        <v>0</v>
      </c>
      <c r="E890" s="58">
        <v>0</v>
      </c>
      <c r="F890" s="58">
        <v>0</v>
      </c>
      <c r="G890" s="59">
        <f t="shared" si="26"/>
        <v>0</v>
      </c>
      <c r="H890" s="59">
        <f t="shared" si="27"/>
        <v>0</v>
      </c>
      <c r="I890" s="60">
        <v>0</v>
      </c>
    </row>
    <row r="891" spans="1:9" x14ac:dyDescent="0.2">
      <c r="A891" s="57">
        <v>151</v>
      </c>
      <c r="B891" s="58">
        <f>PRRAS!C904</f>
        <v>890</v>
      </c>
      <c r="C891" s="58">
        <f>PRRAS!D904</f>
        <v>0</v>
      </c>
      <c r="D891" s="58">
        <f>PRRAS!E904</f>
        <v>0</v>
      </c>
      <c r="E891" s="58">
        <v>0</v>
      </c>
      <c r="F891" s="58">
        <v>0</v>
      </c>
      <c r="G891" s="59">
        <f t="shared" si="26"/>
        <v>0</v>
      </c>
      <c r="H891" s="59">
        <f t="shared" si="27"/>
        <v>0</v>
      </c>
      <c r="I891" s="60">
        <v>0</v>
      </c>
    </row>
    <row r="892" spans="1:9" x14ac:dyDescent="0.2">
      <c r="A892" s="57">
        <v>151</v>
      </c>
      <c r="B892" s="58">
        <f>PRRAS!C905</f>
        <v>891</v>
      </c>
      <c r="C892" s="58">
        <f>PRRAS!D905</f>
        <v>0</v>
      </c>
      <c r="D892" s="58">
        <f>PRRAS!E905</f>
        <v>0</v>
      </c>
      <c r="E892" s="58">
        <v>0</v>
      </c>
      <c r="F892" s="58">
        <v>0</v>
      </c>
      <c r="G892" s="59">
        <f t="shared" si="26"/>
        <v>0</v>
      </c>
      <c r="H892" s="59">
        <f t="shared" si="27"/>
        <v>0</v>
      </c>
      <c r="I892" s="60">
        <v>0</v>
      </c>
    </row>
    <row r="893" spans="1:9" x14ac:dyDescent="0.2">
      <c r="A893" s="57">
        <v>151</v>
      </c>
      <c r="B893" s="58">
        <f>PRRAS!C906</f>
        <v>892</v>
      </c>
      <c r="C893" s="58">
        <f>PRRAS!D906</f>
        <v>0</v>
      </c>
      <c r="D893" s="58">
        <f>PRRAS!E906</f>
        <v>0</v>
      </c>
      <c r="E893" s="58">
        <v>0</v>
      </c>
      <c r="F893" s="58">
        <v>0</v>
      </c>
      <c r="G893" s="59">
        <f t="shared" si="26"/>
        <v>0</v>
      </c>
      <c r="H893" s="59">
        <f t="shared" si="27"/>
        <v>0</v>
      </c>
      <c r="I893" s="60">
        <v>0</v>
      </c>
    </row>
    <row r="894" spans="1:9" x14ac:dyDescent="0.2">
      <c r="A894" s="57">
        <v>151</v>
      </c>
      <c r="B894" s="58">
        <f>PRRAS!C907</f>
        <v>893</v>
      </c>
      <c r="C894" s="58">
        <f>PRRAS!D907</f>
        <v>0</v>
      </c>
      <c r="D894" s="58">
        <f>PRRAS!E907</f>
        <v>0</v>
      </c>
      <c r="E894" s="58">
        <v>0</v>
      </c>
      <c r="F894" s="58">
        <v>0</v>
      </c>
      <c r="G894" s="59">
        <f t="shared" si="26"/>
        <v>0</v>
      </c>
      <c r="H894" s="59">
        <f t="shared" si="27"/>
        <v>0</v>
      </c>
      <c r="I894" s="60">
        <v>0</v>
      </c>
    </row>
    <row r="895" spans="1:9" x14ac:dyDescent="0.2">
      <c r="A895" s="57">
        <v>151</v>
      </c>
      <c r="B895" s="58">
        <f>PRRAS!C908</f>
        <v>894</v>
      </c>
      <c r="C895" s="58">
        <f>PRRAS!D908</f>
        <v>0</v>
      </c>
      <c r="D895" s="58">
        <f>PRRAS!E908</f>
        <v>0</v>
      </c>
      <c r="E895" s="58">
        <v>0</v>
      </c>
      <c r="F895" s="58">
        <v>0</v>
      </c>
      <c r="G895" s="59">
        <f t="shared" si="26"/>
        <v>0</v>
      </c>
      <c r="H895" s="59">
        <f t="shared" si="27"/>
        <v>0</v>
      </c>
      <c r="I895" s="60">
        <v>0</v>
      </c>
    </row>
    <row r="896" spans="1:9" x14ac:dyDescent="0.2">
      <c r="A896" s="57">
        <v>151</v>
      </c>
      <c r="B896" s="58">
        <f>PRRAS!C909</f>
        <v>895</v>
      </c>
      <c r="C896" s="58">
        <f>PRRAS!D909</f>
        <v>0</v>
      </c>
      <c r="D896" s="58">
        <f>PRRAS!E909</f>
        <v>0</v>
      </c>
      <c r="E896" s="58">
        <v>0</v>
      </c>
      <c r="F896" s="58">
        <v>0</v>
      </c>
      <c r="G896" s="59">
        <f t="shared" si="26"/>
        <v>0</v>
      </c>
      <c r="H896" s="59">
        <f t="shared" si="27"/>
        <v>0</v>
      </c>
      <c r="I896" s="60">
        <v>0</v>
      </c>
    </row>
    <row r="897" spans="1:9" x14ac:dyDescent="0.2">
      <c r="A897" s="57">
        <v>151</v>
      </c>
      <c r="B897" s="58">
        <f>PRRAS!C910</f>
        <v>896</v>
      </c>
      <c r="C897" s="58">
        <f>PRRAS!D910</f>
        <v>0</v>
      </c>
      <c r="D897" s="58">
        <f>PRRAS!E910</f>
        <v>0</v>
      </c>
      <c r="E897" s="58">
        <v>0</v>
      </c>
      <c r="F897" s="58">
        <v>0</v>
      </c>
      <c r="G897" s="59">
        <f t="shared" si="26"/>
        <v>0</v>
      </c>
      <c r="H897" s="59">
        <f t="shared" si="27"/>
        <v>0</v>
      </c>
      <c r="I897" s="60">
        <v>0</v>
      </c>
    </row>
    <row r="898" spans="1:9" x14ac:dyDescent="0.2">
      <c r="A898" s="57">
        <v>151</v>
      </c>
      <c r="B898" s="58">
        <f>PRRAS!C911</f>
        <v>897</v>
      </c>
      <c r="C898" s="58">
        <f>PRRAS!D911</f>
        <v>0</v>
      </c>
      <c r="D898" s="58">
        <f>PRRAS!E911</f>
        <v>0</v>
      </c>
      <c r="E898" s="58">
        <v>0</v>
      </c>
      <c r="F898" s="58">
        <v>0</v>
      </c>
      <c r="G898" s="59">
        <f t="shared" ref="G898:G961" si="28">(B898/1000)*(C898*1+D898*2)</f>
        <v>0</v>
      </c>
      <c r="H898" s="59">
        <f t="shared" ref="H898:H961" si="29">ABS(C898-ROUND(C898,0))+ABS(D898-ROUND(D898,0))</f>
        <v>0</v>
      </c>
      <c r="I898" s="60">
        <v>0</v>
      </c>
    </row>
    <row r="899" spans="1:9" x14ac:dyDescent="0.2">
      <c r="A899" s="57">
        <v>151</v>
      </c>
      <c r="B899" s="58">
        <f>PRRAS!C912</f>
        <v>898</v>
      </c>
      <c r="C899" s="58">
        <f>PRRAS!D912</f>
        <v>0</v>
      </c>
      <c r="D899" s="58">
        <f>PRRAS!E912</f>
        <v>0</v>
      </c>
      <c r="E899" s="58">
        <v>0</v>
      </c>
      <c r="F899" s="58">
        <v>0</v>
      </c>
      <c r="G899" s="59">
        <f t="shared" si="28"/>
        <v>0</v>
      </c>
      <c r="H899" s="59">
        <f t="shared" si="29"/>
        <v>0</v>
      </c>
      <c r="I899" s="60">
        <v>0</v>
      </c>
    </row>
    <row r="900" spans="1:9" x14ac:dyDescent="0.2">
      <c r="A900" s="57">
        <v>151</v>
      </c>
      <c r="B900" s="58">
        <f>PRRAS!C913</f>
        <v>899</v>
      </c>
      <c r="C900" s="58">
        <f>PRRAS!D913</f>
        <v>0</v>
      </c>
      <c r="D900" s="58">
        <f>PRRAS!E913</f>
        <v>0</v>
      </c>
      <c r="E900" s="58">
        <v>0</v>
      </c>
      <c r="F900" s="58">
        <v>0</v>
      </c>
      <c r="G900" s="59">
        <f t="shared" si="28"/>
        <v>0</v>
      </c>
      <c r="H900" s="59">
        <f t="shared" si="29"/>
        <v>0</v>
      </c>
      <c r="I900" s="60">
        <v>0</v>
      </c>
    </row>
    <row r="901" spans="1:9" x14ac:dyDescent="0.2">
      <c r="A901" s="57">
        <v>151</v>
      </c>
      <c r="B901" s="58">
        <f>PRRAS!C914</f>
        <v>900</v>
      </c>
      <c r="C901" s="58">
        <f>PRRAS!D914</f>
        <v>0</v>
      </c>
      <c r="D901" s="58">
        <f>PRRAS!E914</f>
        <v>0</v>
      </c>
      <c r="E901" s="58">
        <v>0</v>
      </c>
      <c r="F901" s="58">
        <v>0</v>
      </c>
      <c r="G901" s="59">
        <f t="shared" si="28"/>
        <v>0</v>
      </c>
      <c r="H901" s="59">
        <f t="shared" si="29"/>
        <v>0</v>
      </c>
      <c r="I901" s="60">
        <v>0</v>
      </c>
    </row>
    <row r="902" spans="1:9" x14ac:dyDescent="0.2">
      <c r="A902" s="57">
        <v>151</v>
      </c>
      <c r="B902" s="58">
        <f>PRRAS!C915</f>
        <v>901</v>
      </c>
      <c r="C902" s="58">
        <f>PRRAS!D915</f>
        <v>0</v>
      </c>
      <c r="D902" s="58">
        <f>PRRAS!E915</f>
        <v>0</v>
      </c>
      <c r="E902" s="58">
        <v>0</v>
      </c>
      <c r="F902" s="58">
        <v>0</v>
      </c>
      <c r="G902" s="59">
        <f t="shared" si="28"/>
        <v>0</v>
      </c>
      <c r="H902" s="59">
        <f t="shared" si="29"/>
        <v>0</v>
      </c>
      <c r="I902" s="60">
        <v>0</v>
      </c>
    </row>
    <row r="903" spans="1:9" x14ac:dyDescent="0.2">
      <c r="A903" s="57">
        <v>151</v>
      </c>
      <c r="B903" s="58">
        <f>PRRAS!C916</f>
        <v>902</v>
      </c>
      <c r="C903" s="58">
        <f>PRRAS!D916</f>
        <v>0</v>
      </c>
      <c r="D903" s="58">
        <f>PRRAS!E916</f>
        <v>0</v>
      </c>
      <c r="E903" s="58">
        <v>0</v>
      </c>
      <c r="F903" s="58">
        <v>0</v>
      </c>
      <c r="G903" s="59">
        <f t="shared" si="28"/>
        <v>0</v>
      </c>
      <c r="H903" s="59">
        <f t="shared" si="29"/>
        <v>0</v>
      </c>
      <c r="I903" s="60">
        <v>0</v>
      </c>
    </row>
    <row r="904" spans="1:9" x14ac:dyDescent="0.2">
      <c r="A904" s="57">
        <v>151</v>
      </c>
      <c r="B904" s="58">
        <f>PRRAS!C917</f>
        <v>903</v>
      </c>
      <c r="C904" s="58">
        <f>PRRAS!D917</f>
        <v>0</v>
      </c>
      <c r="D904" s="58">
        <f>PRRAS!E917</f>
        <v>0</v>
      </c>
      <c r="E904" s="58">
        <v>0</v>
      </c>
      <c r="F904" s="58">
        <v>0</v>
      </c>
      <c r="G904" s="59">
        <f t="shared" si="28"/>
        <v>0</v>
      </c>
      <c r="H904" s="59">
        <f t="shared" si="29"/>
        <v>0</v>
      </c>
      <c r="I904" s="60">
        <v>0</v>
      </c>
    </row>
    <row r="905" spans="1:9" x14ac:dyDescent="0.2">
      <c r="A905" s="57">
        <v>151</v>
      </c>
      <c r="B905" s="58">
        <f>PRRAS!C918</f>
        <v>904</v>
      </c>
      <c r="C905" s="58">
        <f>PRRAS!D918</f>
        <v>0</v>
      </c>
      <c r="D905" s="58">
        <f>PRRAS!E918</f>
        <v>0</v>
      </c>
      <c r="E905" s="58">
        <v>0</v>
      </c>
      <c r="F905" s="58">
        <v>0</v>
      </c>
      <c r="G905" s="59">
        <f t="shared" si="28"/>
        <v>0</v>
      </c>
      <c r="H905" s="59">
        <f t="shared" si="29"/>
        <v>0</v>
      </c>
      <c r="I905" s="60">
        <v>0</v>
      </c>
    </row>
    <row r="906" spans="1:9" x14ac:dyDescent="0.2">
      <c r="A906" s="57">
        <v>151</v>
      </c>
      <c r="B906" s="58">
        <f>PRRAS!C919</f>
        <v>905</v>
      </c>
      <c r="C906" s="58">
        <f>PRRAS!D919</f>
        <v>0</v>
      </c>
      <c r="D906" s="58">
        <f>PRRAS!E919</f>
        <v>0</v>
      </c>
      <c r="E906" s="58">
        <v>0</v>
      </c>
      <c r="F906" s="58">
        <v>0</v>
      </c>
      <c r="G906" s="59">
        <f t="shared" si="28"/>
        <v>0</v>
      </c>
      <c r="H906" s="59">
        <f t="shared" si="29"/>
        <v>0</v>
      </c>
      <c r="I906" s="60">
        <v>0</v>
      </c>
    </row>
    <row r="907" spans="1:9" x14ac:dyDescent="0.2">
      <c r="A907" s="57">
        <v>151</v>
      </c>
      <c r="B907" s="58">
        <f>PRRAS!C920</f>
        <v>906</v>
      </c>
      <c r="C907" s="58">
        <f>PRRAS!D920</f>
        <v>0</v>
      </c>
      <c r="D907" s="58">
        <f>PRRAS!E920</f>
        <v>0</v>
      </c>
      <c r="E907" s="58">
        <v>0</v>
      </c>
      <c r="F907" s="58">
        <v>0</v>
      </c>
      <c r="G907" s="59">
        <f t="shared" si="28"/>
        <v>0</v>
      </c>
      <c r="H907" s="59">
        <f t="shared" si="29"/>
        <v>0</v>
      </c>
      <c r="I907" s="60">
        <v>0</v>
      </c>
    </row>
    <row r="908" spans="1:9" x14ac:dyDescent="0.2">
      <c r="A908" s="57">
        <v>151</v>
      </c>
      <c r="B908" s="58">
        <f>PRRAS!C921</f>
        <v>907</v>
      </c>
      <c r="C908" s="58">
        <f>PRRAS!D921</f>
        <v>0</v>
      </c>
      <c r="D908" s="58">
        <f>PRRAS!E921</f>
        <v>0</v>
      </c>
      <c r="E908" s="58">
        <v>0</v>
      </c>
      <c r="F908" s="58">
        <v>0</v>
      </c>
      <c r="G908" s="59">
        <f t="shared" si="28"/>
        <v>0</v>
      </c>
      <c r="H908" s="59">
        <f t="shared" si="29"/>
        <v>0</v>
      </c>
      <c r="I908" s="60">
        <v>0</v>
      </c>
    </row>
    <row r="909" spans="1:9" x14ac:dyDescent="0.2">
      <c r="A909" s="57">
        <v>151</v>
      </c>
      <c r="B909" s="58">
        <f>PRRAS!C922</f>
        <v>908</v>
      </c>
      <c r="C909" s="58">
        <f>PRRAS!D922</f>
        <v>0</v>
      </c>
      <c r="D909" s="58">
        <f>PRRAS!E922</f>
        <v>0</v>
      </c>
      <c r="E909" s="58">
        <v>0</v>
      </c>
      <c r="F909" s="58">
        <v>0</v>
      </c>
      <c r="G909" s="59">
        <f t="shared" si="28"/>
        <v>0</v>
      </c>
      <c r="H909" s="59">
        <f t="shared" si="29"/>
        <v>0</v>
      </c>
      <c r="I909" s="60">
        <v>0</v>
      </c>
    </row>
    <row r="910" spans="1:9" x14ac:dyDescent="0.2">
      <c r="A910" s="57">
        <v>151</v>
      </c>
      <c r="B910" s="58">
        <f>PRRAS!C923</f>
        <v>909</v>
      </c>
      <c r="C910" s="58">
        <f>PRRAS!D923</f>
        <v>0</v>
      </c>
      <c r="D910" s="58">
        <f>PRRAS!E923</f>
        <v>0</v>
      </c>
      <c r="E910" s="58">
        <v>0</v>
      </c>
      <c r="F910" s="58">
        <v>0</v>
      </c>
      <c r="G910" s="59">
        <f t="shared" si="28"/>
        <v>0</v>
      </c>
      <c r="H910" s="59">
        <f t="shared" si="29"/>
        <v>0</v>
      </c>
      <c r="I910" s="60">
        <v>0</v>
      </c>
    </row>
    <row r="911" spans="1:9" x14ac:dyDescent="0.2">
      <c r="A911" s="57">
        <v>151</v>
      </c>
      <c r="B911" s="58">
        <f>PRRAS!C924</f>
        <v>910</v>
      </c>
      <c r="C911" s="58">
        <f>PRRAS!D924</f>
        <v>0</v>
      </c>
      <c r="D911" s="58">
        <f>PRRAS!E924</f>
        <v>0</v>
      </c>
      <c r="E911" s="58">
        <v>0</v>
      </c>
      <c r="F911" s="58">
        <v>0</v>
      </c>
      <c r="G911" s="59">
        <f t="shared" si="28"/>
        <v>0</v>
      </c>
      <c r="H911" s="59">
        <f t="shared" si="29"/>
        <v>0</v>
      </c>
      <c r="I911" s="60">
        <v>0</v>
      </c>
    </row>
    <row r="912" spans="1:9" x14ac:dyDescent="0.2">
      <c r="A912" s="57">
        <v>151</v>
      </c>
      <c r="B912" s="58">
        <f>PRRAS!C925</f>
        <v>911</v>
      </c>
      <c r="C912" s="58">
        <f>PRRAS!D925</f>
        <v>0</v>
      </c>
      <c r="D912" s="58">
        <f>PRRAS!E925</f>
        <v>0</v>
      </c>
      <c r="E912" s="58">
        <v>0</v>
      </c>
      <c r="F912" s="58">
        <v>0</v>
      </c>
      <c r="G912" s="59">
        <f t="shared" si="28"/>
        <v>0</v>
      </c>
      <c r="H912" s="59">
        <f t="shared" si="29"/>
        <v>0</v>
      </c>
      <c r="I912" s="60">
        <v>0</v>
      </c>
    </row>
    <row r="913" spans="1:9" x14ac:dyDescent="0.2">
      <c r="A913" s="57">
        <v>151</v>
      </c>
      <c r="B913" s="58">
        <f>PRRAS!C926</f>
        <v>912</v>
      </c>
      <c r="C913" s="58">
        <f>PRRAS!D926</f>
        <v>0</v>
      </c>
      <c r="D913" s="58">
        <f>PRRAS!E926</f>
        <v>0</v>
      </c>
      <c r="E913" s="58">
        <v>0</v>
      </c>
      <c r="F913" s="58">
        <v>0</v>
      </c>
      <c r="G913" s="59">
        <f t="shared" si="28"/>
        <v>0</v>
      </c>
      <c r="H913" s="59">
        <f t="shared" si="29"/>
        <v>0</v>
      </c>
      <c r="I913" s="60">
        <v>0</v>
      </c>
    </row>
    <row r="914" spans="1:9" x14ac:dyDescent="0.2">
      <c r="A914" s="57">
        <v>151</v>
      </c>
      <c r="B914" s="58">
        <f>PRRAS!C927</f>
        <v>913</v>
      </c>
      <c r="C914" s="58">
        <f>PRRAS!D927</f>
        <v>0</v>
      </c>
      <c r="D914" s="58">
        <f>PRRAS!E927</f>
        <v>0</v>
      </c>
      <c r="E914" s="58">
        <v>0</v>
      </c>
      <c r="F914" s="58">
        <v>0</v>
      </c>
      <c r="G914" s="59">
        <f t="shared" si="28"/>
        <v>0</v>
      </c>
      <c r="H914" s="59">
        <f t="shared" si="29"/>
        <v>0</v>
      </c>
      <c r="I914" s="60">
        <v>0</v>
      </c>
    </row>
    <row r="915" spans="1:9" x14ac:dyDescent="0.2">
      <c r="A915" s="57">
        <v>151</v>
      </c>
      <c r="B915" s="58">
        <f>PRRAS!C928</f>
        <v>914</v>
      </c>
      <c r="C915" s="58">
        <f>PRRAS!D928</f>
        <v>0</v>
      </c>
      <c r="D915" s="58">
        <f>PRRAS!E928</f>
        <v>0</v>
      </c>
      <c r="E915" s="58">
        <v>0</v>
      </c>
      <c r="F915" s="58">
        <v>0</v>
      </c>
      <c r="G915" s="59">
        <f t="shared" si="28"/>
        <v>0</v>
      </c>
      <c r="H915" s="59">
        <f t="shared" si="29"/>
        <v>0</v>
      </c>
      <c r="I915" s="60">
        <v>0</v>
      </c>
    </row>
    <row r="916" spans="1:9" x14ac:dyDescent="0.2">
      <c r="A916" s="57">
        <v>151</v>
      </c>
      <c r="B916" s="58">
        <f>PRRAS!C929</f>
        <v>915</v>
      </c>
      <c r="C916" s="58">
        <f>PRRAS!D929</f>
        <v>0</v>
      </c>
      <c r="D916" s="58">
        <f>PRRAS!E929</f>
        <v>0</v>
      </c>
      <c r="E916" s="58">
        <v>0</v>
      </c>
      <c r="F916" s="58">
        <v>0</v>
      </c>
      <c r="G916" s="59">
        <f t="shared" si="28"/>
        <v>0</v>
      </c>
      <c r="H916" s="59">
        <f t="shared" si="29"/>
        <v>0</v>
      </c>
      <c r="I916" s="60">
        <v>0</v>
      </c>
    </row>
    <row r="917" spans="1:9" x14ac:dyDescent="0.2">
      <c r="A917" s="57">
        <v>151</v>
      </c>
      <c r="B917" s="58">
        <f>PRRAS!C930</f>
        <v>916</v>
      </c>
      <c r="C917" s="58">
        <f>PRRAS!D930</f>
        <v>0</v>
      </c>
      <c r="D917" s="58">
        <f>PRRAS!E930</f>
        <v>0</v>
      </c>
      <c r="E917" s="58">
        <v>0</v>
      </c>
      <c r="F917" s="58">
        <v>0</v>
      </c>
      <c r="G917" s="59">
        <f t="shared" si="28"/>
        <v>0</v>
      </c>
      <c r="H917" s="59">
        <f t="shared" si="29"/>
        <v>0</v>
      </c>
      <c r="I917" s="60">
        <v>0</v>
      </c>
    </row>
    <row r="918" spans="1:9" x14ac:dyDescent="0.2">
      <c r="A918" s="57">
        <v>151</v>
      </c>
      <c r="B918" s="58">
        <f>PRRAS!C931</f>
        <v>917</v>
      </c>
      <c r="C918" s="58">
        <f>PRRAS!D931</f>
        <v>0</v>
      </c>
      <c r="D918" s="58">
        <f>PRRAS!E931</f>
        <v>0</v>
      </c>
      <c r="E918" s="58">
        <v>0</v>
      </c>
      <c r="F918" s="58">
        <v>0</v>
      </c>
      <c r="G918" s="59">
        <f t="shared" si="28"/>
        <v>0</v>
      </c>
      <c r="H918" s="59">
        <f t="shared" si="29"/>
        <v>0</v>
      </c>
      <c r="I918" s="60">
        <v>0</v>
      </c>
    </row>
    <row r="919" spans="1:9" x14ac:dyDescent="0.2">
      <c r="A919" s="57">
        <v>151</v>
      </c>
      <c r="B919" s="58">
        <f>PRRAS!C932</f>
        <v>918</v>
      </c>
      <c r="C919" s="58">
        <f>PRRAS!D932</f>
        <v>0</v>
      </c>
      <c r="D919" s="58">
        <f>PRRAS!E932</f>
        <v>0</v>
      </c>
      <c r="E919" s="58">
        <v>0</v>
      </c>
      <c r="F919" s="58">
        <v>0</v>
      </c>
      <c r="G919" s="59">
        <f t="shared" si="28"/>
        <v>0</v>
      </c>
      <c r="H919" s="59">
        <f t="shared" si="29"/>
        <v>0</v>
      </c>
      <c r="I919" s="60">
        <v>0</v>
      </c>
    </row>
    <row r="920" spans="1:9" x14ac:dyDescent="0.2">
      <c r="A920" s="57">
        <v>151</v>
      </c>
      <c r="B920" s="58">
        <f>PRRAS!C933</f>
        <v>919</v>
      </c>
      <c r="C920" s="58">
        <f>PRRAS!D933</f>
        <v>0</v>
      </c>
      <c r="D920" s="58">
        <f>PRRAS!E933</f>
        <v>0</v>
      </c>
      <c r="E920" s="58">
        <v>0</v>
      </c>
      <c r="F920" s="58">
        <v>0</v>
      </c>
      <c r="G920" s="59">
        <f t="shared" si="28"/>
        <v>0</v>
      </c>
      <c r="H920" s="59">
        <f t="shared" si="29"/>
        <v>0</v>
      </c>
      <c r="I920" s="60">
        <v>0</v>
      </c>
    </row>
    <row r="921" spans="1:9" x14ac:dyDescent="0.2">
      <c r="A921" s="57">
        <v>151</v>
      </c>
      <c r="B921" s="58">
        <f>PRRAS!C934</f>
        <v>920</v>
      </c>
      <c r="C921" s="58">
        <f>PRRAS!D934</f>
        <v>0</v>
      </c>
      <c r="D921" s="58">
        <f>PRRAS!E934</f>
        <v>0</v>
      </c>
      <c r="E921" s="58">
        <v>0</v>
      </c>
      <c r="F921" s="58">
        <v>0</v>
      </c>
      <c r="G921" s="59">
        <f t="shared" si="28"/>
        <v>0</v>
      </c>
      <c r="H921" s="59">
        <f t="shared" si="29"/>
        <v>0</v>
      </c>
      <c r="I921" s="60">
        <v>0</v>
      </c>
    </row>
    <row r="922" spans="1:9" x14ac:dyDescent="0.2">
      <c r="A922" s="57">
        <v>151</v>
      </c>
      <c r="B922" s="58">
        <f>PRRAS!C935</f>
        <v>921</v>
      </c>
      <c r="C922" s="58">
        <f>PRRAS!D935</f>
        <v>0</v>
      </c>
      <c r="D922" s="58">
        <f>PRRAS!E935</f>
        <v>0</v>
      </c>
      <c r="E922" s="58">
        <v>0</v>
      </c>
      <c r="F922" s="58">
        <v>0</v>
      </c>
      <c r="G922" s="59">
        <f t="shared" si="28"/>
        <v>0</v>
      </c>
      <c r="H922" s="59">
        <f t="shared" si="29"/>
        <v>0</v>
      </c>
      <c r="I922" s="60">
        <v>0</v>
      </c>
    </row>
    <row r="923" spans="1:9" x14ac:dyDescent="0.2">
      <c r="A923" s="57">
        <v>151</v>
      </c>
      <c r="B923" s="58">
        <f>PRRAS!C936</f>
        <v>922</v>
      </c>
      <c r="C923" s="58">
        <f>PRRAS!D936</f>
        <v>0</v>
      </c>
      <c r="D923" s="58">
        <f>PRRAS!E936</f>
        <v>0</v>
      </c>
      <c r="E923" s="58">
        <v>0</v>
      </c>
      <c r="F923" s="58">
        <v>0</v>
      </c>
      <c r="G923" s="59">
        <f t="shared" si="28"/>
        <v>0</v>
      </c>
      <c r="H923" s="59">
        <f t="shared" si="29"/>
        <v>0</v>
      </c>
      <c r="I923" s="60">
        <v>0</v>
      </c>
    </row>
    <row r="924" spans="1:9" x14ac:dyDescent="0.2">
      <c r="A924" s="57">
        <v>151</v>
      </c>
      <c r="B924" s="58">
        <f>PRRAS!C937</f>
        <v>923</v>
      </c>
      <c r="C924" s="58">
        <f>PRRAS!D937</f>
        <v>0</v>
      </c>
      <c r="D924" s="58">
        <f>PRRAS!E937</f>
        <v>0</v>
      </c>
      <c r="E924" s="58">
        <v>0</v>
      </c>
      <c r="F924" s="58">
        <v>0</v>
      </c>
      <c r="G924" s="59">
        <f t="shared" si="28"/>
        <v>0</v>
      </c>
      <c r="H924" s="59">
        <f t="shared" si="29"/>
        <v>0</v>
      </c>
      <c r="I924" s="60">
        <v>0</v>
      </c>
    </row>
    <row r="925" spans="1:9" x14ac:dyDescent="0.2">
      <c r="A925" s="57">
        <v>151</v>
      </c>
      <c r="B925" s="58">
        <f>PRRAS!C938</f>
        <v>924</v>
      </c>
      <c r="C925" s="58">
        <f>PRRAS!D938</f>
        <v>0</v>
      </c>
      <c r="D925" s="58">
        <f>PRRAS!E938</f>
        <v>0</v>
      </c>
      <c r="E925" s="58">
        <v>0</v>
      </c>
      <c r="F925" s="58">
        <v>0</v>
      </c>
      <c r="G925" s="59">
        <f t="shared" si="28"/>
        <v>0</v>
      </c>
      <c r="H925" s="59">
        <f t="shared" si="29"/>
        <v>0</v>
      </c>
      <c r="I925" s="60">
        <v>0</v>
      </c>
    </row>
    <row r="926" spans="1:9" x14ac:dyDescent="0.2">
      <c r="A926" s="57">
        <v>151</v>
      </c>
      <c r="B926" s="58">
        <f>PRRAS!C939</f>
        <v>925</v>
      </c>
      <c r="C926" s="58">
        <f>PRRAS!D939</f>
        <v>0</v>
      </c>
      <c r="D926" s="58">
        <f>PRRAS!E939</f>
        <v>0</v>
      </c>
      <c r="E926" s="58">
        <v>0</v>
      </c>
      <c r="F926" s="58">
        <v>0</v>
      </c>
      <c r="G926" s="59">
        <f t="shared" si="28"/>
        <v>0</v>
      </c>
      <c r="H926" s="59">
        <f t="shared" si="29"/>
        <v>0</v>
      </c>
      <c r="I926" s="60">
        <v>0</v>
      </c>
    </row>
    <row r="927" spans="1:9" x14ac:dyDescent="0.2">
      <c r="A927" s="57">
        <v>151</v>
      </c>
      <c r="B927" s="58">
        <f>PRRAS!C940</f>
        <v>926</v>
      </c>
      <c r="C927" s="58">
        <f>PRRAS!D940</f>
        <v>0</v>
      </c>
      <c r="D927" s="58">
        <f>PRRAS!E940</f>
        <v>0</v>
      </c>
      <c r="E927" s="58">
        <v>0</v>
      </c>
      <c r="F927" s="58">
        <v>0</v>
      </c>
      <c r="G927" s="59">
        <f t="shared" si="28"/>
        <v>0</v>
      </c>
      <c r="H927" s="59">
        <f t="shared" si="29"/>
        <v>0</v>
      </c>
      <c r="I927" s="60">
        <v>0</v>
      </c>
    </row>
    <row r="928" spans="1:9" x14ac:dyDescent="0.2">
      <c r="A928" s="57">
        <v>151</v>
      </c>
      <c r="B928" s="58">
        <f>PRRAS!C941</f>
        <v>927</v>
      </c>
      <c r="C928" s="58">
        <f>PRRAS!D941</f>
        <v>0</v>
      </c>
      <c r="D928" s="58">
        <f>PRRAS!E941</f>
        <v>0</v>
      </c>
      <c r="E928" s="58">
        <v>0</v>
      </c>
      <c r="F928" s="58">
        <v>0</v>
      </c>
      <c r="G928" s="59">
        <f t="shared" si="28"/>
        <v>0</v>
      </c>
      <c r="H928" s="59">
        <f t="shared" si="29"/>
        <v>0</v>
      </c>
      <c r="I928" s="60">
        <v>0</v>
      </c>
    </row>
    <row r="929" spans="1:9" x14ac:dyDescent="0.2">
      <c r="A929" s="57">
        <v>151</v>
      </c>
      <c r="B929" s="58">
        <f>PRRAS!C942</f>
        <v>928</v>
      </c>
      <c r="C929" s="58">
        <f>PRRAS!D942</f>
        <v>0</v>
      </c>
      <c r="D929" s="58">
        <f>PRRAS!E942</f>
        <v>0</v>
      </c>
      <c r="E929" s="58">
        <v>0</v>
      </c>
      <c r="F929" s="58">
        <v>0</v>
      </c>
      <c r="G929" s="59">
        <f t="shared" si="28"/>
        <v>0</v>
      </c>
      <c r="H929" s="59">
        <f t="shared" si="29"/>
        <v>0</v>
      </c>
      <c r="I929" s="60">
        <v>0</v>
      </c>
    </row>
    <row r="930" spans="1:9" x14ac:dyDescent="0.2">
      <c r="A930" s="57">
        <v>151</v>
      </c>
      <c r="B930" s="58">
        <f>PRRAS!C943</f>
        <v>929</v>
      </c>
      <c r="C930" s="58">
        <f>PRRAS!D943</f>
        <v>0</v>
      </c>
      <c r="D930" s="58">
        <f>PRRAS!E943</f>
        <v>0</v>
      </c>
      <c r="E930" s="58">
        <v>0</v>
      </c>
      <c r="F930" s="58">
        <v>0</v>
      </c>
      <c r="G930" s="59">
        <f t="shared" si="28"/>
        <v>0</v>
      </c>
      <c r="H930" s="59">
        <f t="shared" si="29"/>
        <v>0</v>
      </c>
      <c r="I930" s="60">
        <v>0</v>
      </c>
    </row>
    <row r="931" spans="1:9" x14ac:dyDescent="0.2">
      <c r="A931" s="57">
        <v>151</v>
      </c>
      <c r="B931" s="58">
        <f>PRRAS!C944</f>
        <v>930</v>
      </c>
      <c r="C931" s="58">
        <f>PRRAS!D944</f>
        <v>0</v>
      </c>
      <c r="D931" s="58">
        <f>PRRAS!E944</f>
        <v>0</v>
      </c>
      <c r="E931" s="58">
        <v>0</v>
      </c>
      <c r="F931" s="58">
        <v>0</v>
      </c>
      <c r="G931" s="59">
        <f t="shared" si="28"/>
        <v>0</v>
      </c>
      <c r="H931" s="59">
        <f t="shared" si="29"/>
        <v>0</v>
      </c>
      <c r="I931" s="60">
        <v>0</v>
      </c>
    </row>
    <row r="932" spans="1:9" x14ac:dyDescent="0.2">
      <c r="A932" s="57">
        <v>151</v>
      </c>
      <c r="B932" s="58">
        <f>PRRAS!C945</f>
        <v>931</v>
      </c>
      <c r="C932" s="58">
        <f>PRRAS!D945</f>
        <v>0</v>
      </c>
      <c r="D932" s="58">
        <f>PRRAS!E945</f>
        <v>0</v>
      </c>
      <c r="E932" s="58">
        <v>0</v>
      </c>
      <c r="F932" s="58">
        <v>0</v>
      </c>
      <c r="G932" s="59">
        <f t="shared" si="28"/>
        <v>0</v>
      </c>
      <c r="H932" s="59">
        <f t="shared" si="29"/>
        <v>0</v>
      </c>
      <c r="I932" s="60">
        <v>0</v>
      </c>
    </row>
    <row r="933" spans="1:9" x14ac:dyDescent="0.2">
      <c r="A933" s="57">
        <v>151</v>
      </c>
      <c r="B933" s="58">
        <f>PRRAS!C946</f>
        <v>932</v>
      </c>
      <c r="C933" s="58">
        <f>PRRAS!D946</f>
        <v>0</v>
      </c>
      <c r="D933" s="58">
        <f>PRRAS!E946</f>
        <v>0</v>
      </c>
      <c r="E933" s="58">
        <v>0</v>
      </c>
      <c r="F933" s="58">
        <v>0</v>
      </c>
      <c r="G933" s="59">
        <f t="shared" si="28"/>
        <v>0</v>
      </c>
      <c r="H933" s="59">
        <f t="shared" si="29"/>
        <v>0</v>
      </c>
      <c r="I933" s="60">
        <v>0</v>
      </c>
    </row>
    <row r="934" spans="1:9" x14ac:dyDescent="0.2">
      <c r="A934" s="57">
        <v>151</v>
      </c>
      <c r="B934" s="58">
        <f>PRRAS!C947</f>
        <v>933</v>
      </c>
      <c r="C934" s="58">
        <f>PRRAS!D947</f>
        <v>0</v>
      </c>
      <c r="D934" s="58">
        <f>PRRAS!E947</f>
        <v>0</v>
      </c>
      <c r="E934" s="58">
        <v>0</v>
      </c>
      <c r="F934" s="58">
        <v>0</v>
      </c>
      <c r="G934" s="59">
        <f t="shared" si="28"/>
        <v>0</v>
      </c>
      <c r="H934" s="59">
        <f t="shared" si="29"/>
        <v>0</v>
      </c>
      <c r="I934" s="60">
        <v>0</v>
      </c>
    </row>
    <row r="935" spans="1:9" x14ac:dyDescent="0.2">
      <c r="A935" s="57">
        <v>151</v>
      </c>
      <c r="B935" s="58">
        <f>PRRAS!C948</f>
        <v>934</v>
      </c>
      <c r="C935" s="58">
        <f>PRRAS!D948</f>
        <v>0</v>
      </c>
      <c r="D935" s="58">
        <f>PRRAS!E948</f>
        <v>0</v>
      </c>
      <c r="E935" s="58">
        <v>0</v>
      </c>
      <c r="F935" s="58">
        <v>0</v>
      </c>
      <c r="G935" s="59">
        <f t="shared" si="28"/>
        <v>0</v>
      </c>
      <c r="H935" s="59">
        <f t="shared" si="29"/>
        <v>0</v>
      </c>
      <c r="I935" s="60">
        <v>0</v>
      </c>
    </row>
    <row r="936" spans="1:9" x14ac:dyDescent="0.2">
      <c r="A936" s="57">
        <v>151</v>
      </c>
      <c r="B936" s="58">
        <f>PRRAS!C949</f>
        <v>935</v>
      </c>
      <c r="C936" s="58">
        <f>PRRAS!D949</f>
        <v>0</v>
      </c>
      <c r="D936" s="58">
        <f>PRRAS!E949</f>
        <v>0</v>
      </c>
      <c r="E936" s="58">
        <v>0</v>
      </c>
      <c r="F936" s="58">
        <v>0</v>
      </c>
      <c r="G936" s="59">
        <f t="shared" si="28"/>
        <v>0</v>
      </c>
      <c r="H936" s="59">
        <f t="shared" si="29"/>
        <v>0</v>
      </c>
      <c r="I936" s="60">
        <v>0</v>
      </c>
    </row>
    <row r="937" spans="1:9" x14ac:dyDescent="0.2">
      <c r="A937" s="57">
        <v>151</v>
      </c>
      <c r="B937" s="58">
        <f>PRRAS!C950</f>
        <v>936</v>
      </c>
      <c r="C937" s="58">
        <f>PRRAS!D950</f>
        <v>0</v>
      </c>
      <c r="D937" s="58">
        <f>PRRAS!E950</f>
        <v>0</v>
      </c>
      <c r="E937" s="58">
        <v>0</v>
      </c>
      <c r="F937" s="58">
        <v>0</v>
      </c>
      <c r="G937" s="59">
        <f t="shared" si="28"/>
        <v>0</v>
      </c>
      <c r="H937" s="59">
        <f t="shared" si="29"/>
        <v>0</v>
      </c>
      <c r="I937" s="60">
        <v>0</v>
      </c>
    </row>
    <row r="938" spans="1:9" x14ac:dyDescent="0.2">
      <c r="A938" s="57">
        <v>151</v>
      </c>
      <c r="B938" s="58">
        <f>PRRAS!C951</f>
        <v>937</v>
      </c>
      <c r="C938" s="58">
        <f>PRRAS!D951</f>
        <v>0</v>
      </c>
      <c r="D938" s="58">
        <f>PRRAS!E951</f>
        <v>0</v>
      </c>
      <c r="E938" s="58">
        <v>0</v>
      </c>
      <c r="F938" s="58">
        <v>0</v>
      </c>
      <c r="G938" s="59">
        <f t="shared" si="28"/>
        <v>0</v>
      </c>
      <c r="H938" s="59">
        <f t="shared" si="29"/>
        <v>0</v>
      </c>
      <c r="I938" s="60">
        <v>0</v>
      </c>
    </row>
    <row r="939" spans="1:9" x14ac:dyDescent="0.2">
      <c r="A939" s="57">
        <v>151</v>
      </c>
      <c r="B939" s="58">
        <f>PRRAS!C952</f>
        <v>938</v>
      </c>
      <c r="C939" s="58">
        <f>PRRAS!D952</f>
        <v>0</v>
      </c>
      <c r="D939" s="58">
        <f>PRRAS!E952</f>
        <v>0</v>
      </c>
      <c r="E939" s="58">
        <v>0</v>
      </c>
      <c r="F939" s="58">
        <v>0</v>
      </c>
      <c r="G939" s="59">
        <f t="shared" si="28"/>
        <v>0</v>
      </c>
      <c r="H939" s="59">
        <f t="shared" si="29"/>
        <v>0</v>
      </c>
      <c r="I939" s="60">
        <v>0</v>
      </c>
    </row>
    <row r="940" spans="1:9" x14ac:dyDescent="0.2">
      <c r="A940" s="57">
        <v>151</v>
      </c>
      <c r="B940" s="58">
        <f>PRRAS!C953</f>
        <v>939</v>
      </c>
      <c r="C940" s="58">
        <f>PRRAS!D953</f>
        <v>0</v>
      </c>
      <c r="D940" s="58">
        <f>PRRAS!E953</f>
        <v>0</v>
      </c>
      <c r="E940" s="58">
        <v>0</v>
      </c>
      <c r="F940" s="58">
        <v>0</v>
      </c>
      <c r="G940" s="59">
        <f t="shared" si="28"/>
        <v>0</v>
      </c>
      <c r="H940" s="59">
        <f t="shared" si="29"/>
        <v>0</v>
      </c>
      <c r="I940" s="60">
        <v>0</v>
      </c>
    </row>
    <row r="941" spans="1:9" x14ac:dyDescent="0.2">
      <c r="A941" s="57">
        <v>151</v>
      </c>
      <c r="B941" s="58">
        <f>PRRAS!C954</f>
        <v>940</v>
      </c>
      <c r="C941" s="58">
        <f>PRRAS!D954</f>
        <v>0</v>
      </c>
      <c r="D941" s="58">
        <f>PRRAS!E954</f>
        <v>0</v>
      </c>
      <c r="E941" s="58">
        <v>0</v>
      </c>
      <c r="F941" s="58">
        <v>0</v>
      </c>
      <c r="G941" s="59">
        <f t="shared" si="28"/>
        <v>0</v>
      </c>
      <c r="H941" s="59">
        <f t="shared" si="29"/>
        <v>0</v>
      </c>
      <c r="I941" s="60">
        <v>0</v>
      </c>
    </row>
    <row r="942" spans="1:9" x14ac:dyDescent="0.2">
      <c r="A942" s="57">
        <v>151</v>
      </c>
      <c r="B942" s="58">
        <f>PRRAS!C955</f>
        <v>941</v>
      </c>
      <c r="C942" s="58">
        <f>PRRAS!D955</f>
        <v>0</v>
      </c>
      <c r="D942" s="58">
        <f>PRRAS!E955</f>
        <v>0</v>
      </c>
      <c r="E942" s="58">
        <v>0</v>
      </c>
      <c r="F942" s="58">
        <v>0</v>
      </c>
      <c r="G942" s="59">
        <f t="shared" si="28"/>
        <v>0</v>
      </c>
      <c r="H942" s="59">
        <f t="shared" si="29"/>
        <v>0</v>
      </c>
      <c r="I942" s="60">
        <v>0</v>
      </c>
    </row>
    <row r="943" spans="1:9" x14ac:dyDescent="0.2">
      <c r="A943" s="57">
        <v>151</v>
      </c>
      <c r="B943" s="58">
        <f>PRRAS!C956</f>
        <v>942</v>
      </c>
      <c r="C943" s="58">
        <f>PRRAS!D956</f>
        <v>0</v>
      </c>
      <c r="D943" s="58">
        <f>PRRAS!E956</f>
        <v>0</v>
      </c>
      <c r="E943" s="58">
        <v>0</v>
      </c>
      <c r="F943" s="58">
        <v>0</v>
      </c>
      <c r="G943" s="59">
        <f t="shared" si="28"/>
        <v>0</v>
      </c>
      <c r="H943" s="59">
        <f t="shared" si="29"/>
        <v>0</v>
      </c>
      <c r="I943" s="60">
        <v>0</v>
      </c>
    </row>
    <row r="944" spans="1:9" x14ac:dyDescent="0.2">
      <c r="A944" s="57">
        <v>151</v>
      </c>
      <c r="B944" s="58">
        <f>PRRAS!C957</f>
        <v>943</v>
      </c>
      <c r="C944" s="58">
        <f>PRRAS!D957</f>
        <v>0</v>
      </c>
      <c r="D944" s="58">
        <f>PRRAS!E957</f>
        <v>0</v>
      </c>
      <c r="E944" s="58">
        <v>0</v>
      </c>
      <c r="F944" s="58">
        <v>0</v>
      </c>
      <c r="G944" s="59">
        <f t="shared" si="28"/>
        <v>0</v>
      </c>
      <c r="H944" s="59">
        <f t="shared" si="29"/>
        <v>0</v>
      </c>
      <c r="I944" s="60">
        <v>0</v>
      </c>
    </row>
    <row r="945" spans="1:9" x14ac:dyDescent="0.2">
      <c r="A945" s="57">
        <v>151</v>
      </c>
      <c r="B945" s="58">
        <f>PRRAS!C958</f>
        <v>944</v>
      </c>
      <c r="C945" s="58">
        <f>PRRAS!D958</f>
        <v>0</v>
      </c>
      <c r="D945" s="58">
        <f>PRRAS!E958</f>
        <v>0</v>
      </c>
      <c r="E945" s="58">
        <v>0</v>
      </c>
      <c r="F945" s="58">
        <v>0</v>
      </c>
      <c r="G945" s="59">
        <f t="shared" si="28"/>
        <v>0</v>
      </c>
      <c r="H945" s="59">
        <f t="shared" si="29"/>
        <v>0</v>
      </c>
      <c r="I945" s="60">
        <v>0</v>
      </c>
    </row>
    <row r="946" spans="1:9" x14ac:dyDescent="0.2">
      <c r="A946" s="57">
        <v>151</v>
      </c>
      <c r="B946" s="58">
        <f>PRRAS!C959</f>
        <v>945</v>
      </c>
      <c r="C946" s="58">
        <f>PRRAS!D959</f>
        <v>0</v>
      </c>
      <c r="D946" s="58">
        <f>PRRAS!E959</f>
        <v>0</v>
      </c>
      <c r="E946" s="58">
        <v>0</v>
      </c>
      <c r="F946" s="58">
        <v>0</v>
      </c>
      <c r="G946" s="59">
        <f t="shared" si="28"/>
        <v>0</v>
      </c>
      <c r="H946" s="59">
        <f t="shared" si="29"/>
        <v>0</v>
      </c>
      <c r="I946" s="60">
        <v>0</v>
      </c>
    </row>
    <row r="947" spans="1:9" x14ac:dyDescent="0.2">
      <c r="A947" s="57">
        <v>151</v>
      </c>
      <c r="B947" s="58">
        <f>PRRAS!C960</f>
        <v>946</v>
      </c>
      <c r="C947" s="58">
        <f>PRRAS!D960</f>
        <v>0</v>
      </c>
      <c r="D947" s="58">
        <f>PRRAS!E960</f>
        <v>0</v>
      </c>
      <c r="E947" s="58">
        <v>0</v>
      </c>
      <c r="F947" s="58">
        <v>0</v>
      </c>
      <c r="G947" s="59">
        <f t="shared" si="28"/>
        <v>0</v>
      </c>
      <c r="H947" s="59">
        <f t="shared" si="29"/>
        <v>0</v>
      </c>
      <c r="I947" s="60">
        <v>0</v>
      </c>
    </row>
    <row r="948" spans="1:9" x14ac:dyDescent="0.2">
      <c r="A948" s="57">
        <v>151</v>
      </c>
      <c r="B948" s="58">
        <f>PRRAS!C961</f>
        <v>947</v>
      </c>
      <c r="C948" s="58">
        <f>PRRAS!D961</f>
        <v>0</v>
      </c>
      <c r="D948" s="58">
        <f>PRRAS!E961</f>
        <v>0</v>
      </c>
      <c r="E948" s="58">
        <v>0</v>
      </c>
      <c r="F948" s="58">
        <v>0</v>
      </c>
      <c r="G948" s="59">
        <f t="shared" si="28"/>
        <v>0</v>
      </c>
      <c r="H948" s="59">
        <f t="shared" si="29"/>
        <v>0</v>
      </c>
      <c r="I948" s="60">
        <v>0</v>
      </c>
    </row>
    <row r="949" spans="1:9" x14ac:dyDescent="0.2">
      <c r="A949" s="57">
        <v>151</v>
      </c>
      <c r="B949" s="58">
        <f>PRRAS!C962</f>
        <v>948</v>
      </c>
      <c r="C949" s="58">
        <f>PRRAS!D962</f>
        <v>0</v>
      </c>
      <c r="D949" s="58">
        <f>PRRAS!E962</f>
        <v>0</v>
      </c>
      <c r="E949" s="58">
        <v>0</v>
      </c>
      <c r="F949" s="58">
        <v>0</v>
      </c>
      <c r="G949" s="59">
        <f t="shared" si="28"/>
        <v>0</v>
      </c>
      <c r="H949" s="59">
        <f t="shared" si="29"/>
        <v>0</v>
      </c>
      <c r="I949" s="60">
        <v>0</v>
      </c>
    </row>
    <row r="950" spans="1:9" x14ac:dyDescent="0.2">
      <c r="A950" s="57">
        <v>151</v>
      </c>
      <c r="B950" s="58">
        <f>PRRAS!C963</f>
        <v>949</v>
      </c>
      <c r="C950" s="58">
        <f>PRRAS!D963</f>
        <v>0</v>
      </c>
      <c r="D950" s="58">
        <f>PRRAS!E963</f>
        <v>0</v>
      </c>
      <c r="E950" s="58">
        <v>0</v>
      </c>
      <c r="F950" s="58">
        <v>0</v>
      </c>
      <c r="G950" s="59">
        <f t="shared" si="28"/>
        <v>0</v>
      </c>
      <c r="H950" s="59">
        <f t="shared" si="29"/>
        <v>0</v>
      </c>
      <c r="I950" s="60">
        <v>0</v>
      </c>
    </row>
    <row r="951" spans="1:9" x14ac:dyDescent="0.2">
      <c r="A951" s="57">
        <v>151</v>
      </c>
      <c r="B951" s="58">
        <f>PRRAS!C964</f>
        <v>950</v>
      </c>
      <c r="C951" s="58">
        <f>PRRAS!D964</f>
        <v>0</v>
      </c>
      <c r="D951" s="58">
        <f>PRRAS!E964</f>
        <v>0</v>
      </c>
      <c r="E951" s="58">
        <v>0</v>
      </c>
      <c r="F951" s="58">
        <v>0</v>
      </c>
      <c r="G951" s="59">
        <f t="shared" si="28"/>
        <v>0</v>
      </c>
      <c r="H951" s="59">
        <f t="shared" si="29"/>
        <v>0</v>
      </c>
      <c r="I951" s="60">
        <v>0</v>
      </c>
    </row>
    <row r="952" spans="1:9" x14ac:dyDescent="0.2">
      <c r="A952" s="57">
        <v>151</v>
      </c>
      <c r="B952" s="58">
        <f>PRRAS!C965</f>
        <v>951</v>
      </c>
      <c r="C952" s="58">
        <f>PRRAS!D965</f>
        <v>0</v>
      </c>
      <c r="D952" s="58">
        <f>PRRAS!E965</f>
        <v>0</v>
      </c>
      <c r="E952" s="58">
        <v>0</v>
      </c>
      <c r="F952" s="58">
        <v>0</v>
      </c>
      <c r="G952" s="59">
        <f t="shared" si="28"/>
        <v>0</v>
      </c>
      <c r="H952" s="59">
        <f t="shared" si="29"/>
        <v>0</v>
      </c>
      <c r="I952" s="60">
        <v>0</v>
      </c>
    </row>
    <row r="953" spans="1:9" x14ac:dyDescent="0.2">
      <c r="A953" s="57">
        <v>151</v>
      </c>
      <c r="B953" s="58">
        <f>PRRAS!C966</f>
        <v>952</v>
      </c>
      <c r="C953" s="58">
        <f>PRRAS!D966</f>
        <v>0</v>
      </c>
      <c r="D953" s="58">
        <f>PRRAS!E966</f>
        <v>0</v>
      </c>
      <c r="E953" s="58">
        <v>0</v>
      </c>
      <c r="F953" s="58">
        <v>0</v>
      </c>
      <c r="G953" s="59">
        <f t="shared" si="28"/>
        <v>0</v>
      </c>
      <c r="H953" s="59">
        <f t="shared" si="29"/>
        <v>0</v>
      </c>
      <c r="I953" s="60">
        <v>0</v>
      </c>
    </row>
    <row r="954" spans="1:9" x14ac:dyDescent="0.2">
      <c r="A954" s="57">
        <v>151</v>
      </c>
      <c r="B954" s="58">
        <f>PRRAS!C967</f>
        <v>953</v>
      </c>
      <c r="C954" s="58">
        <f>PRRAS!D967</f>
        <v>0</v>
      </c>
      <c r="D954" s="58">
        <f>PRRAS!E967</f>
        <v>0</v>
      </c>
      <c r="E954" s="58">
        <v>0</v>
      </c>
      <c r="F954" s="58">
        <v>0</v>
      </c>
      <c r="G954" s="59">
        <f t="shared" si="28"/>
        <v>0</v>
      </c>
      <c r="H954" s="59">
        <f t="shared" si="29"/>
        <v>0</v>
      </c>
      <c r="I954" s="60">
        <v>0</v>
      </c>
    </row>
    <row r="955" spans="1:9" x14ac:dyDescent="0.2">
      <c r="A955" s="57">
        <v>151</v>
      </c>
      <c r="B955" s="58">
        <f>PRRAS!C968</f>
        <v>954</v>
      </c>
      <c r="C955" s="58">
        <f>PRRAS!D968</f>
        <v>0</v>
      </c>
      <c r="D955" s="58">
        <f>PRRAS!E968</f>
        <v>0</v>
      </c>
      <c r="E955" s="58">
        <v>0</v>
      </c>
      <c r="F955" s="58">
        <v>0</v>
      </c>
      <c r="G955" s="59">
        <f t="shared" si="28"/>
        <v>0</v>
      </c>
      <c r="H955" s="59">
        <f t="shared" si="29"/>
        <v>0</v>
      </c>
      <c r="I955" s="60">
        <v>0</v>
      </c>
    </row>
    <row r="956" spans="1:9" x14ac:dyDescent="0.2">
      <c r="A956" s="57">
        <v>151</v>
      </c>
      <c r="B956" s="58">
        <f>PRRAS!C969</f>
        <v>955</v>
      </c>
      <c r="C956" s="58">
        <f>PRRAS!D969</f>
        <v>0</v>
      </c>
      <c r="D956" s="58">
        <f>PRRAS!E969</f>
        <v>0</v>
      </c>
      <c r="E956" s="58">
        <v>0</v>
      </c>
      <c r="F956" s="58">
        <v>0</v>
      </c>
      <c r="G956" s="59">
        <f t="shared" si="28"/>
        <v>0</v>
      </c>
      <c r="H956" s="59">
        <f t="shared" si="29"/>
        <v>0</v>
      </c>
      <c r="I956" s="60">
        <v>0</v>
      </c>
    </row>
    <row r="957" spans="1:9" x14ac:dyDescent="0.2">
      <c r="A957" s="57">
        <v>151</v>
      </c>
      <c r="B957" s="58">
        <f>PRRAS!C970</f>
        <v>956</v>
      </c>
      <c r="C957" s="58">
        <f>PRRAS!D970</f>
        <v>0</v>
      </c>
      <c r="D957" s="58">
        <f>PRRAS!E970</f>
        <v>0</v>
      </c>
      <c r="E957" s="58">
        <v>0</v>
      </c>
      <c r="F957" s="58">
        <v>0</v>
      </c>
      <c r="G957" s="59">
        <f t="shared" si="28"/>
        <v>0</v>
      </c>
      <c r="H957" s="59">
        <f t="shared" si="29"/>
        <v>0</v>
      </c>
      <c r="I957" s="60">
        <v>0</v>
      </c>
    </row>
    <row r="958" spans="1:9" x14ac:dyDescent="0.2">
      <c r="A958" s="57">
        <v>151</v>
      </c>
      <c r="B958" s="58">
        <f>PRRAS!C971</f>
        <v>957</v>
      </c>
      <c r="C958" s="58">
        <f>PRRAS!D971</f>
        <v>0</v>
      </c>
      <c r="D958" s="58">
        <f>PRRAS!E971</f>
        <v>0</v>
      </c>
      <c r="E958" s="58">
        <v>0</v>
      </c>
      <c r="F958" s="58">
        <v>0</v>
      </c>
      <c r="G958" s="59">
        <f t="shared" si="28"/>
        <v>0</v>
      </c>
      <c r="H958" s="59">
        <f t="shared" si="29"/>
        <v>0</v>
      </c>
      <c r="I958" s="60">
        <v>0</v>
      </c>
    </row>
    <row r="959" spans="1:9" x14ac:dyDescent="0.2">
      <c r="A959" s="57">
        <v>151</v>
      </c>
      <c r="B959" s="58">
        <f>PRRAS!C972</f>
        <v>958</v>
      </c>
      <c r="C959" s="58">
        <f>PRRAS!D972</f>
        <v>0</v>
      </c>
      <c r="D959" s="58">
        <f>PRRAS!E972</f>
        <v>0</v>
      </c>
      <c r="E959" s="58">
        <v>0</v>
      </c>
      <c r="F959" s="58">
        <v>0</v>
      </c>
      <c r="G959" s="59">
        <f t="shared" si="28"/>
        <v>0</v>
      </c>
      <c r="H959" s="59">
        <f t="shared" si="29"/>
        <v>0</v>
      </c>
      <c r="I959" s="60">
        <v>0</v>
      </c>
    </row>
    <row r="960" spans="1:9" x14ac:dyDescent="0.2">
      <c r="A960" s="57">
        <v>151</v>
      </c>
      <c r="B960" s="58">
        <f>PRRAS!C973</f>
        <v>959</v>
      </c>
      <c r="C960" s="58">
        <f>PRRAS!D973</f>
        <v>0</v>
      </c>
      <c r="D960" s="58">
        <f>PRRAS!E973</f>
        <v>0</v>
      </c>
      <c r="E960" s="58">
        <v>0</v>
      </c>
      <c r="F960" s="58">
        <v>0</v>
      </c>
      <c r="G960" s="59">
        <f t="shared" si="28"/>
        <v>0</v>
      </c>
      <c r="H960" s="59">
        <f t="shared" si="29"/>
        <v>0</v>
      </c>
      <c r="I960" s="60">
        <v>0</v>
      </c>
    </row>
    <row r="961" spans="1:9" x14ac:dyDescent="0.2">
      <c r="A961" s="57">
        <v>151</v>
      </c>
      <c r="B961" s="58">
        <f>PRRAS!C974</f>
        <v>960</v>
      </c>
      <c r="C961" s="58">
        <f>PRRAS!D974</f>
        <v>0</v>
      </c>
      <c r="D961" s="58">
        <f>PRRAS!E974</f>
        <v>0</v>
      </c>
      <c r="E961" s="58">
        <v>0</v>
      </c>
      <c r="F961" s="58">
        <v>0</v>
      </c>
      <c r="G961" s="59">
        <f t="shared" si="28"/>
        <v>0</v>
      </c>
      <c r="H961" s="59">
        <f t="shared" si="29"/>
        <v>0</v>
      </c>
      <c r="I961" s="60">
        <v>0</v>
      </c>
    </row>
    <row r="962" spans="1:9" x14ac:dyDescent="0.2">
      <c r="A962" s="57">
        <v>151</v>
      </c>
      <c r="B962" s="58">
        <f>PRRAS!C975</f>
        <v>961</v>
      </c>
      <c r="C962" s="58">
        <f>PRRAS!D975</f>
        <v>0</v>
      </c>
      <c r="D962" s="58">
        <f>PRRAS!E975</f>
        <v>0</v>
      </c>
      <c r="E962" s="58">
        <v>0</v>
      </c>
      <c r="F962" s="58">
        <v>0</v>
      </c>
      <c r="G962" s="59">
        <f t="shared" ref="G962:G976" si="30">(B962/1000)*(C962*1+D962*2)</f>
        <v>0</v>
      </c>
      <c r="H962" s="59">
        <f t="shared" ref="H962:H1025" si="31">ABS(C962-ROUND(C962,0))+ABS(D962-ROUND(D962,0))</f>
        <v>0</v>
      </c>
      <c r="I962" s="60">
        <v>0</v>
      </c>
    </row>
    <row r="963" spans="1:9" x14ac:dyDescent="0.2">
      <c r="A963" s="57">
        <v>151</v>
      </c>
      <c r="B963" s="58">
        <f>PRRAS!C976</f>
        <v>962</v>
      </c>
      <c r="C963" s="58">
        <f>PRRAS!D976</f>
        <v>0</v>
      </c>
      <c r="D963" s="58">
        <f>PRRAS!E976</f>
        <v>0</v>
      </c>
      <c r="E963" s="58">
        <v>0</v>
      </c>
      <c r="F963" s="58">
        <v>0</v>
      </c>
      <c r="G963" s="59">
        <f t="shared" si="30"/>
        <v>0</v>
      </c>
      <c r="H963" s="59">
        <f t="shared" si="31"/>
        <v>0</v>
      </c>
      <c r="I963" s="60">
        <v>0</v>
      </c>
    </row>
    <row r="964" spans="1:9" x14ac:dyDescent="0.2">
      <c r="A964" s="57">
        <v>151</v>
      </c>
      <c r="B964" s="58">
        <f>PRRAS!C977</f>
        <v>963</v>
      </c>
      <c r="C964" s="58">
        <f>PRRAS!D977</f>
        <v>0</v>
      </c>
      <c r="D964" s="58">
        <f>PRRAS!E977</f>
        <v>0</v>
      </c>
      <c r="E964" s="58">
        <v>0</v>
      </c>
      <c r="F964" s="58">
        <v>0</v>
      </c>
      <c r="G964" s="59">
        <f t="shared" si="30"/>
        <v>0</v>
      </c>
      <c r="H964" s="59">
        <f t="shared" si="31"/>
        <v>0</v>
      </c>
      <c r="I964" s="60">
        <v>0</v>
      </c>
    </row>
    <row r="965" spans="1:9" x14ac:dyDescent="0.2">
      <c r="A965" s="57">
        <v>151</v>
      </c>
      <c r="B965" s="58">
        <f>PRRAS!C978</f>
        <v>964</v>
      </c>
      <c r="C965" s="58">
        <f>PRRAS!D978</f>
        <v>0</v>
      </c>
      <c r="D965" s="58">
        <f>PRRAS!E978</f>
        <v>0</v>
      </c>
      <c r="E965" s="58">
        <v>0</v>
      </c>
      <c r="F965" s="58">
        <v>0</v>
      </c>
      <c r="G965" s="59">
        <f t="shared" si="30"/>
        <v>0</v>
      </c>
      <c r="H965" s="59">
        <f t="shared" si="31"/>
        <v>0</v>
      </c>
      <c r="I965" s="60">
        <v>0</v>
      </c>
    </row>
    <row r="966" spans="1:9" x14ac:dyDescent="0.2">
      <c r="A966" s="57">
        <v>151</v>
      </c>
      <c r="B966" s="58">
        <f>PRRAS!C979</f>
        <v>965</v>
      </c>
      <c r="C966" s="58">
        <f>PRRAS!D979</f>
        <v>0</v>
      </c>
      <c r="D966" s="58">
        <f>PRRAS!E979</f>
        <v>0</v>
      </c>
      <c r="E966" s="58">
        <v>0</v>
      </c>
      <c r="F966" s="58">
        <v>0</v>
      </c>
      <c r="G966" s="59">
        <f t="shared" si="30"/>
        <v>0</v>
      </c>
      <c r="H966" s="59">
        <f t="shared" si="31"/>
        <v>0</v>
      </c>
      <c r="I966" s="60">
        <v>0</v>
      </c>
    </row>
    <row r="967" spans="1:9" x14ac:dyDescent="0.2">
      <c r="A967" s="57">
        <v>151</v>
      </c>
      <c r="B967" s="58">
        <f>PRRAS!C980</f>
        <v>966</v>
      </c>
      <c r="C967" s="58">
        <f>PRRAS!D980</f>
        <v>0</v>
      </c>
      <c r="D967" s="58">
        <f>PRRAS!E980</f>
        <v>0</v>
      </c>
      <c r="E967" s="58">
        <v>0</v>
      </c>
      <c r="F967" s="58">
        <v>0</v>
      </c>
      <c r="G967" s="59">
        <f t="shared" si="30"/>
        <v>0</v>
      </c>
      <c r="H967" s="59">
        <f t="shared" si="31"/>
        <v>0</v>
      </c>
      <c r="I967" s="60">
        <v>0</v>
      </c>
    </row>
    <row r="968" spans="1:9" x14ac:dyDescent="0.2">
      <c r="A968" s="57">
        <v>151</v>
      </c>
      <c r="B968" s="58">
        <f>PRRAS!C981</f>
        <v>967</v>
      </c>
      <c r="C968" s="58">
        <f>PRRAS!D981</f>
        <v>0</v>
      </c>
      <c r="D968" s="58">
        <f>PRRAS!E981</f>
        <v>0</v>
      </c>
      <c r="E968" s="58">
        <v>0</v>
      </c>
      <c r="F968" s="58">
        <v>0</v>
      </c>
      <c r="G968" s="59">
        <f t="shared" si="30"/>
        <v>0</v>
      </c>
      <c r="H968" s="59">
        <f t="shared" si="31"/>
        <v>0</v>
      </c>
      <c r="I968" s="60">
        <v>0</v>
      </c>
    </row>
    <row r="969" spans="1:9" x14ac:dyDescent="0.2">
      <c r="A969" s="57">
        <v>151</v>
      </c>
      <c r="B969" s="58">
        <f>PRRAS!C985</f>
        <v>968</v>
      </c>
      <c r="C969" s="58">
        <f>PRRAS!D985</f>
        <v>0</v>
      </c>
      <c r="D969" s="58">
        <f>PRRAS!E985</f>
        <v>0</v>
      </c>
      <c r="E969" s="58">
        <v>0</v>
      </c>
      <c r="F969" s="58">
        <v>0</v>
      </c>
      <c r="G969" s="59">
        <f t="shared" si="30"/>
        <v>0</v>
      </c>
      <c r="H969" s="59">
        <f t="shared" si="31"/>
        <v>0</v>
      </c>
      <c r="I969" s="60">
        <v>0</v>
      </c>
    </row>
    <row r="970" spans="1:9" x14ac:dyDescent="0.2">
      <c r="A970" s="57">
        <v>151</v>
      </c>
      <c r="B970" s="58">
        <f>PRRAS!C986</f>
        <v>969</v>
      </c>
      <c r="C970" s="58">
        <f>PRRAS!D986</f>
        <v>0</v>
      </c>
      <c r="D970" s="58">
        <f>PRRAS!E986</f>
        <v>0</v>
      </c>
      <c r="E970" s="58">
        <v>0</v>
      </c>
      <c r="F970" s="58">
        <v>0</v>
      </c>
      <c r="G970" s="59">
        <f t="shared" si="30"/>
        <v>0</v>
      </c>
      <c r="H970" s="59">
        <f t="shared" si="31"/>
        <v>0</v>
      </c>
      <c r="I970" s="60">
        <v>0</v>
      </c>
    </row>
    <row r="971" spans="1:9" x14ac:dyDescent="0.2">
      <c r="A971" s="57">
        <v>151</v>
      </c>
      <c r="B971" s="58">
        <f>PRRAS!C987</f>
        <v>970</v>
      </c>
      <c r="C971" s="58">
        <f>PRRAS!D987</f>
        <v>0</v>
      </c>
      <c r="D971" s="58">
        <f>PRRAS!E987</f>
        <v>0</v>
      </c>
      <c r="E971" s="58">
        <v>0</v>
      </c>
      <c r="F971" s="58">
        <v>0</v>
      </c>
      <c r="G971" s="59">
        <f t="shared" si="30"/>
        <v>0</v>
      </c>
      <c r="H971" s="59">
        <f t="shared" si="31"/>
        <v>0</v>
      </c>
      <c r="I971" s="60">
        <v>0</v>
      </c>
    </row>
    <row r="972" spans="1:9" x14ac:dyDescent="0.2">
      <c r="A972" s="57">
        <v>151</v>
      </c>
      <c r="B972" s="58">
        <f>PRRAS!C988</f>
        <v>971</v>
      </c>
      <c r="C972" s="58">
        <f>PRRAS!D988</f>
        <v>0</v>
      </c>
      <c r="D972" s="58">
        <f>PRRAS!E988</f>
        <v>0</v>
      </c>
      <c r="E972" s="58">
        <v>0</v>
      </c>
      <c r="F972" s="58">
        <v>0</v>
      </c>
      <c r="G972" s="59">
        <f t="shared" si="30"/>
        <v>0</v>
      </c>
      <c r="H972" s="59">
        <f t="shared" si="31"/>
        <v>0</v>
      </c>
      <c r="I972" s="60">
        <v>0</v>
      </c>
    </row>
    <row r="973" spans="1:9" x14ac:dyDescent="0.2">
      <c r="A973" s="57">
        <v>151</v>
      </c>
      <c r="B973" s="58">
        <f>PRRAS!C989</f>
        <v>972</v>
      </c>
      <c r="C973" s="58">
        <f>PRRAS!D989</f>
        <v>0</v>
      </c>
      <c r="D973" s="58">
        <f>PRRAS!E989</f>
        <v>0</v>
      </c>
      <c r="E973" s="58">
        <v>0</v>
      </c>
      <c r="F973" s="58">
        <v>0</v>
      </c>
      <c r="G973" s="59">
        <f t="shared" si="30"/>
        <v>0</v>
      </c>
      <c r="H973" s="59">
        <f t="shared" si="31"/>
        <v>0</v>
      </c>
      <c r="I973" s="60">
        <v>0</v>
      </c>
    </row>
    <row r="974" spans="1:9" x14ac:dyDescent="0.2">
      <c r="A974" s="57">
        <v>151</v>
      </c>
      <c r="B974" s="58">
        <f>PRRAS!C990</f>
        <v>973</v>
      </c>
      <c r="C974" s="58">
        <f>PRRAS!D990</f>
        <v>0</v>
      </c>
      <c r="D974" s="58">
        <f>PRRAS!E990</f>
        <v>0</v>
      </c>
      <c r="E974" s="58">
        <v>0</v>
      </c>
      <c r="F974" s="58">
        <v>0</v>
      </c>
      <c r="G974" s="59">
        <f t="shared" si="30"/>
        <v>0</v>
      </c>
      <c r="H974" s="59">
        <f t="shared" si="31"/>
        <v>0</v>
      </c>
      <c r="I974" s="60">
        <v>0</v>
      </c>
    </row>
    <row r="975" spans="1:9" x14ac:dyDescent="0.2">
      <c r="A975" s="57">
        <v>151</v>
      </c>
      <c r="B975" s="58">
        <f>PRRAS!C991</f>
        <v>974</v>
      </c>
      <c r="C975" s="58">
        <f>PRRAS!D991</f>
        <v>0</v>
      </c>
      <c r="D975" s="58">
        <f>PRRAS!E991</f>
        <v>0</v>
      </c>
      <c r="E975" s="58">
        <v>0</v>
      </c>
      <c r="F975" s="58">
        <v>0</v>
      </c>
      <c r="G975" s="59">
        <f t="shared" si="30"/>
        <v>0</v>
      </c>
      <c r="H975" s="59">
        <f t="shared" si="31"/>
        <v>0</v>
      </c>
      <c r="I975" s="60">
        <v>0</v>
      </c>
    </row>
    <row r="976" spans="1:9" x14ac:dyDescent="0.2">
      <c r="A976" s="57">
        <v>151</v>
      </c>
      <c r="B976" s="58">
        <f>PRRAS!C992</f>
        <v>975</v>
      </c>
      <c r="C976" s="58">
        <f>PRRAS!D992</f>
        <v>0</v>
      </c>
      <c r="D976" s="58">
        <f>PRRAS!E992</f>
        <v>0</v>
      </c>
      <c r="E976" s="58">
        <v>0</v>
      </c>
      <c r="F976" s="58">
        <v>0</v>
      </c>
      <c r="G976" s="59">
        <f t="shared" si="30"/>
        <v>0</v>
      </c>
      <c r="H976" s="59">
        <f t="shared" si="31"/>
        <v>0</v>
      </c>
      <c r="I976" s="60">
        <v>0</v>
      </c>
    </row>
    <row r="977" spans="1:9" x14ac:dyDescent="0.2">
      <c r="A977" s="62">
        <v>152</v>
      </c>
      <c r="B977" s="63">
        <f>Bil!C12</f>
        <v>1</v>
      </c>
      <c r="C977" s="63">
        <f>Bil!D12</f>
        <v>6302026</v>
      </c>
      <c r="D977" s="63">
        <f>Bil!E12</f>
        <v>6334600</v>
      </c>
      <c r="E977" s="63">
        <v>0</v>
      </c>
      <c r="F977" s="63">
        <v>0</v>
      </c>
      <c r="G977" s="64">
        <f t="shared" ref="G977:G1040" si="32">B977/1000*C977+B977/500*D977</f>
        <v>18971.226000000002</v>
      </c>
      <c r="H977" s="64">
        <f t="shared" si="31"/>
        <v>0</v>
      </c>
      <c r="I977" s="65"/>
    </row>
    <row r="978" spans="1:9" x14ac:dyDescent="0.2">
      <c r="A978" s="57">
        <v>152</v>
      </c>
      <c r="B978" s="58">
        <f>Bil!C13</f>
        <v>2</v>
      </c>
      <c r="C978" s="58">
        <f>Bil!D13</f>
        <v>6167446</v>
      </c>
      <c r="D978" s="58">
        <f>Bil!E13</f>
        <v>6157893</v>
      </c>
      <c r="E978" s="58">
        <v>0</v>
      </c>
      <c r="F978" s="58">
        <v>0</v>
      </c>
      <c r="G978" s="59">
        <f t="shared" si="32"/>
        <v>36966.464</v>
      </c>
      <c r="H978" s="59">
        <f t="shared" si="31"/>
        <v>0</v>
      </c>
      <c r="I978" s="60"/>
    </row>
    <row r="979" spans="1:9" x14ac:dyDescent="0.2">
      <c r="A979" s="57">
        <v>152</v>
      </c>
      <c r="B979" s="58">
        <f>Bil!C14</f>
        <v>3</v>
      </c>
      <c r="C979" s="58">
        <f>Bil!D14</f>
        <v>3531</v>
      </c>
      <c r="D979" s="58">
        <f>Bil!E14</f>
        <v>3531</v>
      </c>
      <c r="E979" s="58">
        <v>0</v>
      </c>
      <c r="F979" s="58">
        <v>0</v>
      </c>
      <c r="G979" s="59">
        <f t="shared" si="32"/>
        <v>31.779</v>
      </c>
      <c r="H979" s="59">
        <f t="shared" si="31"/>
        <v>0</v>
      </c>
      <c r="I979" s="60"/>
    </row>
    <row r="980" spans="1:9" x14ac:dyDescent="0.2">
      <c r="A980" s="57">
        <v>152</v>
      </c>
      <c r="B980" s="58">
        <f>Bil!C15</f>
        <v>4</v>
      </c>
      <c r="C980" s="58">
        <f>Bil!D15</f>
        <v>0</v>
      </c>
      <c r="D980" s="58">
        <f>Bil!E15</f>
        <v>0</v>
      </c>
      <c r="E980" s="58">
        <v>0</v>
      </c>
      <c r="F980" s="58">
        <v>0</v>
      </c>
      <c r="G980" s="59">
        <f t="shared" si="32"/>
        <v>0</v>
      </c>
      <c r="H980" s="59">
        <f t="shared" si="31"/>
        <v>0</v>
      </c>
      <c r="I980" s="60"/>
    </row>
    <row r="981" spans="1:9" x14ac:dyDescent="0.2">
      <c r="A981" s="57">
        <v>152</v>
      </c>
      <c r="B981" s="58">
        <f>Bil!C16</f>
        <v>5</v>
      </c>
      <c r="C981" s="58">
        <f>Bil!D16</f>
        <v>3531</v>
      </c>
      <c r="D981" s="58">
        <f>Bil!E16</f>
        <v>3531</v>
      </c>
      <c r="E981" s="58">
        <v>0</v>
      </c>
      <c r="F981" s="58">
        <v>0</v>
      </c>
      <c r="G981" s="59">
        <f t="shared" si="32"/>
        <v>52.965000000000003</v>
      </c>
      <c r="H981" s="59">
        <f t="shared" si="31"/>
        <v>0</v>
      </c>
      <c r="I981" s="60"/>
    </row>
    <row r="982" spans="1:9" x14ac:dyDescent="0.2">
      <c r="A982" s="57">
        <v>152</v>
      </c>
      <c r="B982" s="58">
        <f>Bil!C17</f>
        <v>6</v>
      </c>
      <c r="C982" s="58">
        <f>Bil!D17</f>
        <v>0</v>
      </c>
      <c r="D982" s="58">
        <f>Bil!E17</f>
        <v>0</v>
      </c>
      <c r="E982" s="58">
        <v>0</v>
      </c>
      <c r="F982" s="58">
        <v>0</v>
      </c>
      <c r="G982" s="59">
        <f t="shared" si="32"/>
        <v>0</v>
      </c>
      <c r="H982" s="59">
        <f t="shared" si="31"/>
        <v>0</v>
      </c>
      <c r="I982" s="60"/>
    </row>
    <row r="983" spans="1:9" x14ac:dyDescent="0.2">
      <c r="A983" s="57">
        <v>152</v>
      </c>
      <c r="B983" s="58">
        <f>Bil!C18</f>
        <v>7</v>
      </c>
      <c r="C983" s="58">
        <f>Bil!D18</f>
        <v>6163915</v>
      </c>
      <c r="D983" s="58">
        <f>Bil!E18</f>
        <v>6154362</v>
      </c>
      <c r="E983" s="58">
        <v>0</v>
      </c>
      <c r="F983" s="58">
        <v>0</v>
      </c>
      <c r="G983" s="59">
        <f t="shared" si="32"/>
        <v>129308.473</v>
      </c>
      <c r="H983" s="59">
        <f t="shared" si="31"/>
        <v>0</v>
      </c>
      <c r="I983" s="60"/>
    </row>
    <row r="984" spans="1:9" x14ac:dyDescent="0.2">
      <c r="A984" s="57">
        <v>152</v>
      </c>
      <c r="B984" s="58">
        <f>Bil!C19</f>
        <v>8</v>
      </c>
      <c r="C984" s="58">
        <f>Bil!D19</f>
        <v>4938585</v>
      </c>
      <c r="D984" s="58">
        <f>Bil!E19</f>
        <v>4938585</v>
      </c>
      <c r="E984" s="58">
        <v>0</v>
      </c>
      <c r="F984" s="58">
        <v>0</v>
      </c>
      <c r="G984" s="59">
        <f t="shared" si="32"/>
        <v>118526.04000000001</v>
      </c>
      <c r="H984" s="59">
        <f t="shared" si="31"/>
        <v>0</v>
      </c>
      <c r="I984" s="60"/>
    </row>
    <row r="985" spans="1:9" x14ac:dyDescent="0.2">
      <c r="A985" s="57">
        <v>152</v>
      </c>
      <c r="B985" s="58">
        <f>Bil!C20</f>
        <v>9</v>
      </c>
      <c r="C985" s="58">
        <f>Bil!D20</f>
        <v>0</v>
      </c>
      <c r="D985" s="58">
        <f>Bil!E20</f>
        <v>0</v>
      </c>
      <c r="E985" s="58">
        <v>0</v>
      </c>
      <c r="F985" s="58">
        <v>0</v>
      </c>
      <c r="G985" s="59">
        <f t="shared" si="32"/>
        <v>0</v>
      </c>
      <c r="H985" s="59">
        <f t="shared" si="31"/>
        <v>0</v>
      </c>
      <c r="I985" s="60"/>
    </row>
    <row r="986" spans="1:9" x14ac:dyDescent="0.2">
      <c r="A986" s="57">
        <v>152</v>
      </c>
      <c r="B986" s="58">
        <f>Bil!C21</f>
        <v>10</v>
      </c>
      <c r="C986" s="58">
        <f>Bil!D21</f>
        <v>4938585</v>
      </c>
      <c r="D986" s="58">
        <f>Bil!E21</f>
        <v>4938585</v>
      </c>
      <c r="E986" s="58">
        <v>0</v>
      </c>
      <c r="F986" s="58">
        <v>0</v>
      </c>
      <c r="G986" s="59">
        <f t="shared" si="32"/>
        <v>148157.54999999999</v>
      </c>
      <c r="H986" s="59">
        <f t="shared" si="31"/>
        <v>0</v>
      </c>
      <c r="I986" s="60"/>
    </row>
    <row r="987" spans="1:9" x14ac:dyDescent="0.2">
      <c r="A987" s="57">
        <v>152</v>
      </c>
      <c r="B987" s="58">
        <f>Bil!C22</f>
        <v>11</v>
      </c>
      <c r="C987" s="58">
        <f>Bil!D22</f>
        <v>0</v>
      </c>
      <c r="D987" s="58">
        <f>Bil!E22</f>
        <v>0</v>
      </c>
      <c r="E987" s="58">
        <v>0</v>
      </c>
      <c r="F987" s="58">
        <v>0</v>
      </c>
      <c r="G987" s="59">
        <f t="shared" si="32"/>
        <v>0</v>
      </c>
      <c r="H987" s="59">
        <f t="shared" si="31"/>
        <v>0</v>
      </c>
      <c r="I987" s="60"/>
    </row>
    <row r="988" spans="1:9" x14ac:dyDescent="0.2">
      <c r="A988" s="57">
        <v>152</v>
      </c>
      <c r="B988" s="58">
        <f>Bil!C23</f>
        <v>12</v>
      </c>
      <c r="C988" s="58">
        <f>Bil!D23</f>
        <v>0</v>
      </c>
      <c r="D988" s="58">
        <f>Bil!E23</f>
        <v>0</v>
      </c>
      <c r="E988" s="58">
        <v>0</v>
      </c>
      <c r="F988" s="58">
        <v>0</v>
      </c>
      <c r="G988" s="59">
        <f t="shared" si="32"/>
        <v>0</v>
      </c>
      <c r="H988" s="59">
        <f t="shared" si="31"/>
        <v>0</v>
      </c>
      <c r="I988" s="60"/>
    </row>
    <row r="989" spans="1:9" x14ac:dyDescent="0.2">
      <c r="A989" s="57">
        <v>152</v>
      </c>
      <c r="B989" s="58">
        <f>Bil!C24</f>
        <v>13</v>
      </c>
      <c r="C989" s="58">
        <f>Bil!D24</f>
        <v>0</v>
      </c>
      <c r="D989" s="58">
        <f>Bil!E24</f>
        <v>0</v>
      </c>
      <c r="E989" s="58">
        <v>0</v>
      </c>
      <c r="F989" s="58">
        <v>0</v>
      </c>
      <c r="G989" s="59">
        <f t="shared" si="32"/>
        <v>0</v>
      </c>
      <c r="H989" s="59">
        <f t="shared" si="31"/>
        <v>0</v>
      </c>
      <c r="I989" s="60"/>
    </row>
    <row r="990" spans="1:9" x14ac:dyDescent="0.2">
      <c r="A990" s="57">
        <v>152</v>
      </c>
      <c r="B990" s="58">
        <f>Bil!C25</f>
        <v>14</v>
      </c>
      <c r="C990" s="58">
        <f>Bil!D25</f>
        <v>49452</v>
      </c>
      <c r="D990" s="58">
        <f>Bil!E25</f>
        <v>39249</v>
      </c>
      <c r="E990" s="58">
        <v>0</v>
      </c>
      <c r="F990" s="58">
        <v>0</v>
      </c>
      <c r="G990" s="59">
        <f t="shared" si="32"/>
        <v>1791.3</v>
      </c>
      <c r="H990" s="59">
        <f t="shared" si="31"/>
        <v>0</v>
      </c>
      <c r="I990" s="60"/>
    </row>
    <row r="991" spans="1:9" x14ac:dyDescent="0.2">
      <c r="A991" s="57">
        <v>152</v>
      </c>
      <c r="B991" s="58">
        <f>Bil!C26</f>
        <v>15</v>
      </c>
      <c r="C991" s="58">
        <f>Bil!D26</f>
        <v>260520</v>
      </c>
      <c r="D991" s="58">
        <f>Bil!E26</f>
        <v>259093</v>
      </c>
      <c r="E991" s="58">
        <v>0</v>
      </c>
      <c r="F991" s="58">
        <v>0</v>
      </c>
      <c r="G991" s="59">
        <f t="shared" si="32"/>
        <v>11680.59</v>
      </c>
      <c r="H991" s="59">
        <f t="shared" si="31"/>
        <v>0</v>
      </c>
      <c r="I991" s="60"/>
    </row>
    <row r="992" spans="1:9" x14ac:dyDescent="0.2">
      <c r="A992" s="57">
        <v>152</v>
      </c>
      <c r="B992" s="58">
        <f>Bil!C27</f>
        <v>16</v>
      </c>
      <c r="C992" s="58">
        <f>Bil!D27</f>
        <v>5970</v>
      </c>
      <c r="D992" s="58">
        <f>Bil!E27</f>
        <v>4922</v>
      </c>
      <c r="E992" s="58">
        <v>0</v>
      </c>
      <c r="F992" s="58">
        <v>0</v>
      </c>
      <c r="G992" s="59">
        <f t="shared" si="32"/>
        <v>253.024</v>
      </c>
      <c r="H992" s="59">
        <f t="shared" si="31"/>
        <v>0</v>
      </c>
      <c r="I992" s="60"/>
    </row>
    <row r="993" spans="1:9" x14ac:dyDescent="0.2">
      <c r="A993" s="57">
        <v>152</v>
      </c>
      <c r="B993" s="58">
        <f>Bil!C28</f>
        <v>17</v>
      </c>
      <c r="C993" s="58">
        <f>Bil!D28</f>
        <v>39140</v>
      </c>
      <c r="D993" s="58">
        <f>Bil!E28</f>
        <v>39140</v>
      </c>
      <c r="E993" s="58">
        <v>0</v>
      </c>
      <c r="F993" s="58">
        <v>0</v>
      </c>
      <c r="G993" s="59">
        <f t="shared" si="32"/>
        <v>1996.1399999999999</v>
      </c>
      <c r="H993" s="59">
        <f t="shared" si="31"/>
        <v>0</v>
      </c>
      <c r="I993" s="60"/>
    </row>
    <row r="994" spans="1:9" x14ac:dyDescent="0.2">
      <c r="A994" s="57">
        <v>152</v>
      </c>
      <c r="B994" s="58">
        <f>Bil!C29</f>
        <v>18</v>
      </c>
      <c r="C994" s="58">
        <f>Bil!D29</f>
        <v>0</v>
      </c>
      <c r="D994" s="58">
        <f>Bil!E29</f>
        <v>0</v>
      </c>
      <c r="E994" s="58">
        <v>0</v>
      </c>
      <c r="F994" s="58">
        <v>0</v>
      </c>
      <c r="G994" s="59">
        <f t="shared" si="32"/>
        <v>0</v>
      </c>
      <c r="H994" s="59">
        <f t="shared" si="31"/>
        <v>0</v>
      </c>
      <c r="I994" s="60"/>
    </row>
    <row r="995" spans="1:9" x14ac:dyDescent="0.2">
      <c r="A995" s="57">
        <v>152</v>
      </c>
      <c r="B995" s="58">
        <f>Bil!C30</f>
        <v>19</v>
      </c>
      <c r="C995" s="58">
        <f>Bil!D30</f>
        <v>0</v>
      </c>
      <c r="D995" s="58">
        <f>Bil!E30</f>
        <v>0</v>
      </c>
      <c r="E995" s="58">
        <v>0</v>
      </c>
      <c r="F995" s="58">
        <v>0</v>
      </c>
      <c r="G995" s="59">
        <f t="shared" si="32"/>
        <v>0</v>
      </c>
      <c r="H995" s="59">
        <f t="shared" si="31"/>
        <v>0</v>
      </c>
      <c r="I995" s="60"/>
    </row>
    <row r="996" spans="1:9" x14ac:dyDescent="0.2">
      <c r="A996" s="57">
        <v>152</v>
      </c>
      <c r="B996" s="58">
        <f>Bil!C31</f>
        <v>20</v>
      </c>
      <c r="C996" s="58">
        <f>Bil!D31</f>
        <v>0</v>
      </c>
      <c r="D996" s="58">
        <f>Bil!E31</f>
        <v>0</v>
      </c>
      <c r="E996" s="58">
        <v>0</v>
      </c>
      <c r="F996" s="58">
        <v>0</v>
      </c>
      <c r="G996" s="59">
        <f t="shared" si="32"/>
        <v>0</v>
      </c>
      <c r="H996" s="59">
        <f t="shared" si="31"/>
        <v>0</v>
      </c>
      <c r="I996" s="60"/>
    </row>
    <row r="997" spans="1:9" x14ac:dyDescent="0.2">
      <c r="A997" s="57">
        <v>152</v>
      </c>
      <c r="B997" s="58">
        <f>Bil!C32</f>
        <v>21</v>
      </c>
      <c r="C997" s="58">
        <f>Bil!D32</f>
        <v>51190</v>
      </c>
      <c r="D997" s="58">
        <f>Bil!E32</f>
        <v>49631</v>
      </c>
      <c r="E997" s="58">
        <v>0</v>
      </c>
      <c r="F997" s="58">
        <v>0</v>
      </c>
      <c r="G997" s="59">
        <f t="shared" si="32"/>
        <v>3159.4920000000002</v>
      </c>
      <c r="H997" s="59">
        <f t="shared" si="31"/>
        <v>0</v>
      </c>
      <c r="I997" s="60"/>
    </row>
    <row r="998" spans="1:9" x14ac:dyDescent="0.2">
      <c r="A998" s="57">
        <v>152</v>
      </c>
      <c r="B998" s="58">
        <f>Bil!C33</f>
        <v>22</v>
      </c>
      <c r="C998" s="58">
        <f>Bil!D33</f>
        <v>0</v>
      </c>
      <c r="D998" s="58">
        <f>Bil!E33</f>
        <v>0</v>
      </c>
      <c r="E998" s="58">
        <v>0</v>
      </c>
      <c r="F998" s="58">
        <v>0</v>
      </c>
      <c r="G998" s="59">
        <f t="shared" si="32"/>
        <v>0</v>
      </c>
      <c r="H998" s="59">
        <f t="shared" si="31"/>
        <v>0</v>
      </c>
      <c r="I998" s="60"/>
    </row>
    <row r="999" spans="1:9" x14ac:dyDescent="0.2">
      <c r="A999" s="57">
        <v>152</v>
      </c>
      <c r="B999" s="58">
        <f>Bil!C34</f>
        <v>23</v>
      </c>
      <c r="C999" s="58">
        <f>Bil!D34</f>
        <v>307368</v>
      </c>
      <c r="D999" s="58">
        <f>Bil!E34</f>
        <v>313537</v>
      </c>
      <c r="E999" s="58">
        <v>0</v>
      </c>
      <c r="F999" s="58">
        <v>0</v>
      </c>
      <c r="G999" s="59">
        <f t="shared" si="32"/>
        <v>21492.165999999997</v>
      </c>
      <c r="H999" s="59">
        <f t="shared" si="31"/>
        <v>0</v>
      </c>
      <c r="I999" s="60"/>
    </row>
    <row r="1000" spans="1:9" x14ac:dyDescent="0.2">
      <c r="A1000" s="57">
        <v>152</v>
      </c>
      <c r="B1000" s="58">
        <f>Bil!C35</f>
        <v>24</v>
      </c>
      <c r="C1000" s="58">
        <f>Bil!D35</f>
        <v>0</v>
      </c>
      <c r="D1000" s="58">
        <f>Bil!E35</f>
        <v>0</v>
      </c>
      <c r="E1000" s="58">
        <v>0</v>
      </c>
      <c r="F1000" s="58">
        <v>0</v>
      </c>
      <c r="G1000" s="59">
        <f t="shared" si="32"/>
        <v>0</v>
      </c>
      <c r="H1000" s="59">
        <f t="shared" si="31"/>
        <v>0</v>
      </c>
      <c r="I1000" s="60"/>
    </row>
    <row r="1001" spans="1:9" x14ac:dyDescent="0.2">
      <c r="A1001" s="57">
        <v>152</v>
      </c>
      <c r="B1001" s="58">
        <f>Bil!C36</f>
        <v>25</v>
      </c>
      <c r="C1001" s="58">
        <f>Bil!D36</f>
        <v>0</v>
      </c>
      <c r="D1001" s="58">
        <f>Bil!E36</f>
        <v>0</v>
      </c>
      <c r="E1001" s="58">
        <v>0</v>
      </c>
      <c r="F1001" s="58">
        <v>0</v>
      </c>
      <c r="G1001" s="59">
        <f t="shared" si="32"/>
        <v>0</v>
      </c>
      <c r="H1001" s="59">
        <f t="shared" si="31"/>
        <v>0</v>
      </c>
      <c r="I1001" s="60"/>
    </row>
    <row r="1002" spans="1:9" x14ac:dyDescent="0.2">
      <c r="A1002" s="57">
        <v>152</v>
      </c>
      <c r="B1002" s="58">
        <f>Bil!C37</f>
        <v>26</v>
      </c>
      <c r="C1002" s="58">
        <f>Bil!D37</f>
        <v>0</v>
      </c>
      <c r="D1002" s="58">
        <f>Bil!E37</f>
        <v>0</v>
      </c>
      <c r="E1002" s="58">
        <v>0</v>
      </c>
      <c r="F1002" s="58">
        <v>0</v>
      </c>
      <c r="G1002" s="59">
        <f t="shared" si="32"/>
        <v>0</v>
      </c>
      <c r="H1002" s="59">
        <f t="shared" si="31"/>
        <v>0</v>
      </c>
      <c r="I1002" s="60"/>
    </row>
    <row r="1003" spans="1:9" x14ac:dyDescent="0.2">
      <c r="A1003" s="57">
        <v>152</v>
      </c>
      <c r="B1003" s="58">
        <f>Bil!C38</f>
        <v>27</v>
      </c>
      <c r="C1003" s="58">
        <f>Bil!D38</f>
        <v>0</v>
      </c>
      <c r="D1003" s="58">
        <f>Bil!E38</f>
        <v>0</v>
      </c>
      <c r="E1003" s="58">
        <v>0</v>
      </c>
      <c r="F1003" s="58">
        <v>0</v>
      </c>
      <c r="G1003" s="59">
        <f t="shared" si="32"/>
        <v>0</v>
      </c>
      <c r="H1003" s="59">
        <f t="shared" si="31"/>
        <v>0</v>
      </c>
      <c r="I1003" s="60"/>
    </row>
    <row r="1004" spans="1:9" x14ac:dyDescent="0.2">
      <c r="A1004" s="57">
        <v>152</v>
      </c>
      <c r="B1004" s="58">
        <f>Bil!C39</f>
        <v>28</v>
      </c>
      <c r="C1004" s="58">
        <f>Bil!D39</f>
        <v>0</v>
      </c>
      <c r="D1004" s="58">
        <f>Bil!E39</f>
        <v>0</v>
      </c>
      <c r="E1004" s="58">
        <v>0</v>
      </c>
      <c r="F1004" s="58">
        <v>0</v>
      </c>
      <c r="G1004" s="59">
        <f t="shared" si="32"/>
        <v>0</v>
      </c>
      <c r="H1004" s="59">
        <f t="shared" si="31"/>
        <v>0</v>
      </c>
      <c r="I1004" s="60"/>
    </row>
    <row r="1005" spans="1:9" x14ac:dyDescent="0.2">
      <c r="A1005" s="57">
        <v>152</v>
      </c>
      <c r="B1005" s="58">
        <f>Bil!C40</f>
        <v>29</v>
      </c>
      <c r="C1005" s="58">
        <f>Bil!D40</f>
        <v>0</v>
      </c>
      <c r="D1005" s="58">
        <f>Bil!E40</f>
        <v>0</v>
      </c>
      <c r="E1005" s="58">
        <v>0</v>
      </c>
      <c r="F1005" s="58">
        <v>0</v>
      </c>
      <c r="G1005" s="59">
        <f t="shared" si="32"/>
        <v>0</v>
      </c>
      <c r="H1005" s="59">
        <f t="shared" si="31"/>
        <v>0</v>
      </c>
      <c r="I1005" s="60"/>
    </row>
    <row r="1006" spans="1:9" x14ac:dyDescent="0.2">
      <c r="A1006" s="57">
        <v>152</v>
      </c>
      <c r="B1006" s="58">
        <f>Bil!C41</f>
        <v>30</v>
      </c>
      <c r="C1006" s="58">
        <f>Bil!D41</f>
        <v>1175878</v>
      </c>
      <c r="D1006" s="58">
        <f>Bil!E41</f>
        <v>1176528</v>
      </c>
      <c r="E1006" s="58">
        <v>0</v>
      </c>
      <c r="F1006" s="58">
        <v>0</v>
      </c>
      <c r="G1006" s="59">
        <f t="shared" si="32"/>
        <v>105868.01999999999</v>
      </c>
      <c r="H1006" s="59">
        <f t="shared" si="31"/>
        <v>0</v>
      </c>
      <c r="I1006" s="60"/>
    </row>
    <row r="1007" spans="1:9" x14ac:dyDescent="0.2">
      <c r="A1007" s="57">
        <v>152</v>
      </c>
      <c r="B1007" s="58">
        <f>Bil!C42</f>
        <v>31</v>
      </c>
      <c r="C1007" s="58">
        <f>Bil!D42</f>
        <v>14169</v>
      </c>
      <c r="D1007" s="58">
        <f>Bil!E42</f>
        <v>14169</v>
      </c>
      <c r="E1007" s="58">
        <v>0</v>
      </c>
      <c r="F1007" s="58">
        <v>0</v>
      </c>
      <c r="G1007" s="59">
        <f t="shared" si="32"/>
        <v>1317.7169999999999</v>
      </c>
      <c r="H1007" s="59">
        <f t="shared" si="31"/>
        <v>0</v>
      </c>
      <c r="I1007" s="60"/>
    </row>
    <row r="1008" spans="1:9" x14ac:dyDescent="0.2">
      <c r="A1008" s="57">
        <v>152</v>
      </c>
      <c r="B1008" s="58">
        <f>Bil!C43</f>
        <v>32</v>
      </c>
      <c r="C1008" s="58">
        <f>Bil!D43</f>
        <v>0</v>
      </c>
      <c r="D1008" s="58">
        <f>Bil!E43</f>
        <v>0</v>
      </c>
      <c r="E1008" s="58">
        <v>0</v>
      </c>
      <c r="F1008" s="58">
        <v>0</v>
      </c>
      <c r="G1008" s="59">
        <f t="shared" si="32"/>
        <v>0</v>
      </c>
      <c r="H1008" s="59">
        <f t="shared" si="31"/>
        <v>0</v>
      </c>
      <c r="I1008" s="60"/>
    </row>
    <row r="1009" spans="1:9" x14ac:dyDescent="0.2">
      <c r="A1009" s="57">
        <v>152</v>
      </c>
      <c r="B1009" s="58">
        <f>Bil!C44</f>
        <v>33</v>
      </c>
      <c r="C1009" s="58">
        <f>Bil!D44</f>
        <v>1218340</v>
      </c>
      <c r="D1009" s="58">
        <f>Bil!E44</f>
        <v>1218990</v>
      </c>
      <c r="E1009" s="58">
        <v>0</v>
      </c>
      <c r="F1009" s="58">
        <v>0</v>
      </c>
      <c r="G1009" s="59">
        <f t="shared" si="32"/>
        <v>120658.56000000001</v>
      </c>
      <c r="H1009" s="59">
        <f t="shared" si="31"/>
        <v>0</v>
      </c>
      <c r="I1009" s="60"/>
    </row>
    <row r="1010" spans="1:9" x14ac:dyDescent="0.2">
      <c r="A1010" s="57">
        <v>152</v>
      </c>
      <c r="B1010" s="58">
        <f>Bil!C45</f>
        <v>34</v>
      </c>
      <c r="C1010" s="58">
        <f>Bil!D45</f>
        <v>0</v>
      </c>
      <c r="D1010" s="58">
        <f>Bil!E45</f>
        <v>0</v>
      </c>
      <c r="E1010" s="58">
        <v>0</v>
      </c>
      <c r="F1010" s="58">
        <v>0</v>
      </c>
      <c r="G1010" s="59">
        <f t="shared" si="32"/>
        <v>0</v>
      </c>
      <c r="H1010" s="59">
        <f t="shared" si="31"/>
        <v>0</v>
      </c>
      <c r="I1010" s="60"/>
    </row>
    <row r="1011" spans="1:9" x14ac:dyDescent="0.2">
      <c r="A1011" s="57">
        <v>152</v>
      </c>
      <c r="B1011" s="58">
        <f>Bil!C46</f>
        <v>35</v>
      </c>
      <c r="C1011" s="58">
        <f>Bil!D46</f>
        <v>56631</v>
      </c>
      <c r="D1011" s="58">
        <f>Bil!E46</f>
        <v>56631</v>
      </c>
      <c r="E1011" s="58">
        <v>0</v>
      </c>
      <c r="F1011" s="58">
        <v>0</v>
      </c>
      <c r="G1011" s="59">
        <f t="shared" si="32"/>
        <v>5946.255000000001</v>
      </c>
      <c r="H1011" s="59">
        <f t="shared" si="31"/>
        <v>0</v>
      </c>
      <c r="I1011" s="60"/>
    </row>
    <row r="1012" spans="1:9" x14ac:dyDescent="0.2">
      <c r="A1012" s="57">
        <v>152</v>
      </c>
      <c r="B1012" s="58">
        <f>Bil!C47</f>
        <v>36</v>
      </c>
      <c r="C1012" s="58">
        <f>Bil!D47</f>
        <v>0</v>
      </c>
      <c r="D1012" s="58">
        <f>Bil!E47</f>
        <v>0</v>
      </c>
      <c r="E1012" s="58">
        <v>0</v>
      </c>
      <c r="F1012" s="58">
        <v>0</v>
      </c>
      <c r="G1012" s="59">
        <f t="shared" si="32"/>
        <v>0</v>
      </c>
      <c r="H1012" s="59">
        <f t="shared" si="31"/>
        <v>0</v>
      </c>
      <c r="I1012" s="60"/>
    </row>
    <row r="1013" spans="1:9" x14ac:dyDescent="0.2">
      <c r="A1013" s="57">
        <v>152</v>
      </c>
      <c r="B1013" s="58">
        <f>Bil!C48</f>
        <v>37</v>
      </c>
      <c r="C1013" s="58">
        <f>Bil!D48</f>
        <v>0</v>
      </c>
      <c r="D1013" s="58">
        <f>Bil!E48</f>
        <v>0</v>
      </c>
      <c r="E1013" s="58">
        <v>0</v>
      </c>
      <c r="F1013" s="58">
        <v>0</v>
      </c>
      <c r="G1013" s="59">
        <f t="shared" si="32"/>
        <v>0</v>
      </c>
      <c r="H1013" s="59">
        <f t="shared" si="31"/>
        <v>0</v>
      </c>
      <c r="I1013" s="60"/>
    </row>
    <row r="1014" spans="1:9" x14ac:dyDescent="0.2">
      <c r="A1014" s="57">
        <v>152</v>
      </c>
      <c r="B1014" s="58">
        <f>Bil!C49</f>
        <v>38</v>
      </c>
      <c r="C1014" s="58">
        <f>Bil!D49</f>
        <v>0</v>
      </c>
      <c r="D1014" s="58">
        <f>Bil!E49</f>
        <v>0</v>
      </c>
      <c r="E1014" s="58">
        <v>0</v>
      </c>
      <c r="F1014" s="58">
        <v>0</v>
      </c>
      <c r="G1014" s="59">
        <f t="shared" si="32"/>
        <v>0</v>
      </c>
      <c r="H1014" s="59">
        <f t="shared" si="31"/>
        <v>0</v>
      </c>
      <c r="I1014" s="60"/>
    </row>
    <row r="1015" spans="1:9" x14ac:dyDescent="0.2">
      <c r="A1015" s="57">
        <v>152</v>
      </c>
      <c r="B1015" s="58">
        <f>Bil!C50</f>
        <v>39</v>
      </c>
      <c r="C1015" s="58">
        <f>Bil!D50</f>
        <v>0</v>
      </c>
      <c r="D1015" s="58">
        <f>Bil!E50</f>
        <v>0</v>
      </c>
      <c r="E1015" s="58">
        <v>0</v>
      </c>
      <c r="F1015" s="58">
        <v>0</v>
      </c>
      <c r="G1015" s="59">
        <f t="shared" si="32"/>
        <v>0</v>
      </c>
      <c r="H1015" s="59">
        <f t="shared" si="31"/>
        <v>0</v>
      </c>
      <c r="I1015" s="60"/>
    </row>
    <row r="1016" spans="1:9" x14ac:dyDescent="0.2">
      <c r="A1016" s="57">
        <v>152</v>
      </c>
      <c r="B1016" s="58">
        <f>Bil!C51</f>
        <v>40</v>
      </c>
      <c r="C1016" s="58">
        <f>Bil!D51</f>
        <v>0</v>
      </c>
      <c r="D1016" s="58">
        <f>Bil!E51</f>
        <v>0</v>
      </c>
      <c r="E1016" s="58">
        <v>0</v>
      </c>
      <c r="F1016" s="58">
        <v>0</v>
      </c>
      <c r="G1016" s="59">
        <f t="shared" si="32"/>
        <v>0</v>
      </c>
      <c r="H1016" s="59">
        <f t="shared" si="31"/>
        <v>0</v>
      </c>
      <c r="I1016" s="60"/>
    </row>
    <row r="1017" spans="1:9" x14ac:dyDescent="0.2">
      <c r="A1017" s="57">
        <v>152</v>
      </c>
      <c r="B1017" s="58">
        <f>Bil!C52</f>
        <v>41</v>
      </c>
      <c r="C1017" s="58">
        <f>Bil!D52</f>
        <v>0</v>
      </c>
      <c r="D1017" s="58">
        <f>Bil!E52</f>
        <v>0</v>
      </c>
      <c r="E1017" s="58">
        <v>0</v>
      </c>
      <c r="F1017" s="58">
        <v>0</v>
      </c>
      <c r="G1017" s="59">
        <f t="shared" si="32"/>
        <v>0</v>
      </c>
      <c r="H1017" s="59">
        <f t="shared" si="31"/>
        <v>0</v>
      </c>
      <c r="I1017" s="60"/>
    </row>
    <row r="1018" spans="1:9" x14ac:dyDescent="0.2">
      <c r="A1018" s="57">
        <v>152</v>
      </c>
      <c r="B1018" s="58">
        <f>Bil!C53</f>
        <v>42</v>
      </c>
      <c r="C1018" s="58">
        <f>Bil!D53</f>
        <v>17487</v>
      </c>
      <c r="D1018" s="58">
        <f>Bil!E53</f>
        <v>17487</v>
      </c>
      <c r="E1018" s="58">
        <v>0</v>
      </c>
      <c r="F1018" s="58">
        <v>0</v>
      </c>
      <c r="G1018" s="59">
        <f t="shared" si="32"/>
        <v>2203.3620000000001</v>
      </c>
      <c r="H1018" s="59">
        <f t="shared" si="31"/>
        <v>0</v>
      </c>
      <c r="I1018" s="60"/>
    </row>
    <row r="1019" spans="1:9" x14ac:dyDescent="0.2">
      <c r="A1019" s="57">
        <v>152</v>
      </c>
      <c r="B1019" s="58">
        <f>Bil!C54</f>
        <v>43</v>
      </c>
      <c r="C1019" s="58">
        <f>Bil!D54</f>
        <v>0</v>
      </c>
      <c r="D1019" s="58">
        <f>Bil!E54</f>
        <v>0</v>
      </c>
      <c r="E1019" s="58">
        <v>0</v>
      </c>
      <c r="F1019" s="58">
        <v>0</v>
      </c>
      <c r="G1019" s="59">
        <f t="shared" si="32"/>
        <v>0</v>
      </c>
      <c r="H1019" s="59">
        <f t="shared" si="31"/>
        <v>0</v>
      </c>
      <c r="I1019" s="60"/>
    </row>
    <row r="1020" spans="1:9" x14ac:dyDescent="0.2">
      <c r="A1020" s="57">
        <v>152</v>
      </c>
      <c r="B1020" s="58">
        <f>Bil!C55</f>
        <v>44</v>
      </c>
      <c r="C1020" s="58">
        <f>Bil!D55</f>
        <v>0</v>
      </c>
      <c r="D1020" s="58">
        <f>Bil!E55</f>
        <v>0</v>
      </c>
      <c r="E1020" s="58">
        <v>0</v>
      </c>
      <c r="F1020" s="58">
        <v>0</v>
      </c>
      <c r="G1020" s="59">
        <f t="shared" si="32"/>
        <v>0</v>
      </c>
      <c r="H1020" s="59">
        <f t="shared" si="31"/>
        <v>0</v>
      </c>
      <c r="I1020" s="60"/>
    </row>
    <row r="1021" spans="1:9" x14ac:dyDescent="0.2">
      <c r="A1021" s="57">
        <v>152</v>
      </c>
      <c r="B1021" s="58">
        <f>Bil!C56</f>
        <v>45</v>
      </c>
      <c r="C1021" s="58">
        <f>Bil!D56</f>
        <v>17487</v>
      </c>
      <c r="D1021" s="58">
        <f>Bil!E56</f>
        <v>17487</v>
      </c>
      <c r="E1021" s="58">
        <v>0</v>
      </c>
      <c r="F1021" s="58">
        <v>0</v>
      </c>
      <c r="G1021" s="59">
        <f t="shared" si="32"/>
        <v>2360.7449999999999</v>
      </c>
      <c r="H1021" s="59">
        <f t="shared" si="31"/>
        <v>0</v>
      </c>
      <c r="I1021" s="60"/>
    </row>
    <row r="1022" spans="1:9" x14ac:dyDescent="0.2">
      <c r="A1022" s="57">
        <v>152</v>
      </c>
      <c r="B1022" s="58">
        <f>Bil!C57</f>
        <v>46</v>
      </c>
      <c r="C1022" s="58">
        <f>Bil!D57</f>
        <v>0</v>
      </c>
      <c r="D1022" s="58">
        <f>Bil!E57</f>
        <v>0</v>
      </c>
      <c r="E1022" s="58">
        <v>0</v>
      </c>
      <c r="F1022" s="58">
        <v>0</v>
      </c>
      <c r="G1022" s="59">
        <f t="shared" si="32"/>
        <v>0</v>
      </c>
      <c r="H1022" s="59">
        <f t="shared" si="31"/>
        <v>0</v>
      </c>
      <c r="I1022" s="60"/>
    </row>
    <row r="1023" spans="1:9" x14ac:dyDescent="0.2">
      <c r="A1023" s="57">
        <v>152</v>
      </c>
      <c r="B1023" s="58">
        <f>Bil!C58</f>
        <v>47</v>
      </c>
      <c r="C1023" s="58">
        <f>Bil!D58</f>
        <v>0</v>
      </c>
      <c r="D1023" s="58">
        <f>Bil!E58</f>
        <v>0</v>
      </c>
      <c r="E1023" s="58">
        <v>0</v>
      </c>
      <c r="F1023" s="58">
        <v>0</v>
      </c>
      <c r="G1023" s="59">
        <f t="shared" si="32"/>
        <v>0</v>
      </c>
      <c r="H1023" s="59">
        <f t="shared" si="31"/>
        <v>0</v>
      </c>
      <c r="I1023" s="60"/>
    </row>
    <row r="1024" spans="1:9" x14ac:dyDescent="0.2">
      <c r="A1024" s="57">
        <v>152</v>
      </c>
      <c r="B1024" s="58">
        <f>Bil!C59</f>
        <v>48</v>
      </c>
      <c r="C1024" s="58">
        <f>Bil!D59</f>
        <v>0</v>
      </c>
      <c r="D1024" s="58">
        <f>Bil!E59</f>
        <v>0</v>
      </c>
      <c r="E1024" s="58">
        <v>0</v>
      </c>
      <c r="F1024" s="58">
        <v>0</v>
      </c>
      <c r="G1024" s="59">
        <f t="shared" si="32"/>
        <v>0</v>
      </c>
      <c r="H1024" s="59">
        <f t="shared" si="31"/>
        <v>0</v>
      </c>
      <c r="I1024" s="60"/>
    </row>
    <row r="1025" spans="1:9" x14ac:dyDescent="0.2">
      <c r="A1025" s="57">
        <v>152</v>
      </c>
      <c r="B1025" s="58">
        <f>Bil!C60</f>
        <v>49</v>
      </c>
      <c r="C1025" s="58">
        <f>Bil!D60</f>
        <v>61943</v>
      </c>
      <c r="D1025" s="58">
        <f>Bil!E60</f>
        <v>62904</v>
      </c>
      <c r="E1025" s="58">
        <v>0</v>
      </c>
      <c r="F1025" s="58">
        <v>0</v>
      </c>
      <c r="G1025" s="59">
        <f t="shared" si="32"/>
        <v>9199.7990000000009</v>
      </c>
      <c r="H1025" s="59">
        <f t="shared" si="31"/>
        <v>0</v>
      </c>
      <c r="I1025" s="60"/>
    </row>
    <row r="1026" spans="1:9" x14ac:dyDescent="0.2">
      <c r="A1026" s="57">
        <v>152</v>
      </c>
      <c r="B1026" s="58">
        <f>Bil!C61</f>
        <v>50</v>
      </c>
      <c r="C1026" s="58">
        <f>Bil!D61</f>
        <v>61943</v>
      </c>
      <c r="D1026" s="58">
        <f>Bil!E61</f>
        <v>62904</v>
      </c>
      <c r="E1026" s="58">
        <v>0</v>
      </c>
      <c r="F1026" s="58">
        <v>0</v>
      </c>
      <c r="G1026" s="59">
        <f t="shared" si="32"/>
        <v>9387.5500000000011</v>
      </c>
      <c r="H1026" s="59">
        <f t="shared" ref="H1026:H1089" si="33">ABS(C1026-ROUND(C1026,0))+ABS(D1026-ROUND(D1026,0))</f>
        <v>0</v>
      </c>
      <c r="I1026" s="60"/>
    </row>
    <row r="1027" spans="1:9" x14ac:dyDescent="0.2">
      <c r="A1027" s="57">
        <v>152</v>
      </c>
      <c r="B1027" s="58">
        <f>Bil!C62</f>
        <v>51</v>
      </c>
      <c r="C1027" s="58">
        <f>Bil!D62</f>
        <v>0</v>
      </c>
      <c r="D1027" s="58">
        <f>Bil!E62</f>
        <v>0</v>
      </c>
      <c r="E1027" s="58">
        <v>0</v>
      </c>
      <c r="F1027" s="58">
        <v>0</v>
      </c>
      <c r="G1027" s="59">
        <f t="shared" si="32"/>
        <v>0</v>
      </c>
      <c r="H1027" s="59">
        <f t="shared" si="33"/>
        <v>0</v>
      </c>
      <c r="I1027" s="60"/>
    </row>
    <row r="1028" spans="1:9" x14ac:dyDescent="0.2">
      <c r="A1028" s="57">
        <v>152</v>
      </c>
      <c r="B1028" s="58">
        <f>Bil!C63</f>
        <v>52</v>
      </c>
      <c r="C1028" s="58">
        <f>Bil!D63</f>
        <v>0</v>
      </c>
      <c r="D1028" s="58">
        <f>Bil!E63</f>
        <v>0</v>
      </c>
      <c r="E1028" s="58">
        <v>0</v>
      </c>
      <c r="F1028" s="58">
        <v>0</v>
      </c>
      <c r="G1028" s="59">
        <f t="shared" si="32"/>
        <v>0</v>
      </c>
      <c r="H1028" s="59">
        <f t="shared" si="33"/>
        <v>0</v>
      </c>
      <c r="I1028" s="60"/>
    </row>
    <row r="1029" spans="1:9" x14ac:dyDescent="0.2">
      <c r="A1029" s="57">
        <v>152</v>
      </c>
      <c r="B1029" s="58">
        <f>Bil!C64</f>
        <v>53</v>
      </c>
      <c r="C1029" s="58">
        <f>Bil!D64</f>
        <v>0</v>
      </c>
      <c r="D1029" s="58">
        <f>Bil!E64</f>
        <v>0</v>
      </c>
      <c r="E1029" s="58">
        <v>0</v>
      </c>
      <c r="F1029" s="58">
        <v>0</v>
      </c>
      <c r="G1029" s="59">
        <f t="shared" si="32"/>
        <v>0</v>
      </c>
      <c r="H1029" s="59">
        <f t="shared" si="33"/>
        <v>0</v>
      </c>
      <c r="I1029" s="60"/>
    </row>
    <row r="1030" spans="1:9" x14ac:dyDescent="0.2">
      <c r="A1030" s="57">
        <v>152</v>
      </c>
      <c r="B1030" s="58">
        <f>Bil!C65</f>
        <v>54</v>
      </c>
      <c r="C1030" s="58">
        <f>Bil!D65</f>
        <v>0</v>
      </c>
      <c r="D1030" s="58">
        <f>Bil!E65</f>
        <v>0</v>
      </c>
      <c r="E1030" s="58">
        <v>0</v>
      </c>
      <c r="F1030" s="58">
        <v>0</v>
      </c>
      <c r="G1030" s="59">
        <f t="shared" si="32"/>
        <v>0</v>
      </c>
      <c r="H1030" s="59">
        <f t="shared" si="33"/>
        <v>0</v>
      </c>
      <c r="I1030" s="60"/>
    </row>
    <row r="1031" spans="1:9" x14ac:dyDescent="0.2">
      <c r="A1031" s="57">
        <v>152</v>
      </c>
      <c r="B1031" s="58">
        <f>Bil!C66</f>
        <v>55</v>
      </c>
      <c r="C1031" s="58">
        <f>Bil!D66</f>
        <v>0</v>
      </c>
      <c r="D1031" s="58">
        <f>Bil!E66</f>
        <v>0</v>
      </c>
      <c r="E1031" s="58">
        <v>0</v>
      </c>
      <c r="F1031" s="58">
        <v>0</v>
      </c>
      <c r="G1031" s="59">
        <f t="shared" si="32"/>
        <v>0</v>
      </c>
      <c r="H1031" s="59">
        <f t="shared" si="33"/>
        <v>0</v>
      </c>
      <c r="I1031" s="60"/>
    </row>
    <row r="1032" spans="1:9" x14ac:dyDescent="0.2">
      <c r="A1032" s="57">
        <v>152</v>
      </c>
      <c r="B1032" s="58">
        <f>Bil!C67</f>
        <v>56</v>
      </c>
      <c r="C1032" s="58">
        <f>Bil!D67</f>
        <v>0</v>
      </c>
      <c r="D1032" s="58">
        <f>Bil!E67</f>
        <v>0</v>
      </c>
      <c r="E1032" s="58">
        <v>0</v>
      </c>
      <c r="F1032" s="58">
        <v>0</v>
      </c>
      <c r="G1032" s="59">
        <f t="shared" si="32"/>
        <v>0</v>
      </c>
      <c r="H1032" s="59">
        <f t="shared" si="33"/>
        <v>0</v>
      </c>
      <c r="I1032" s="60"/>
    </row>
    <row r="1033" spans="1:9" x14ac:dyDescent="0.2">
      <c r="A1033" s="57">
        <v>152</v>
      </c>
      <c r="B1033" s="58">
        <f>Bil!C68</f>
        <v>57</v>
      </c>
      <c r="C1033" s="58">
        <f>Bil!D68</f>
        <v>0</v>
      </c>
      <c r="D1033" s="58">
        <f>Bil!E68</f>
        <v>0</v>
      </c>
      <c r="E1033" s="58">
        <v>0</v>
      </c>
      <c r="F1033" s="58">
        <v>0</v>
      </c>
      <c r="G1033" s="59">
        <f t="shared" si="32"/>
        <v>0</v>
      </c>
      <c r="H1033" s="59">
        <f t="shared" si="33"/>
        <v>0</v>
      </c>
      <c r="I1033" s="60"/>
    </row>
    <row r="1034" spans="1:9" x14ac:dyDescent="0.2">
      <c r="A1034" s="57">
        <v>152</v>
      </c>
      <c r="B1034" s="58">
        <f>Bil!C69</f>
        <v>58</v>
      </c>
      <c r="C1034" s="58">
        <f>Bil!D69</f>
        <v>0</v>
      </c>
      <c r="D1034" s="58">
        <f>Bil!E69</f>
        <v>0</v>
      </c>
      <c r="E1034" s="58">
        <v>0</v>
      </c>
      <c r="F1034" s="58">
        <v>0</v>
      </c>
      <c r="G1034" s="59">
        <f t="shared" si="32"/>
        <v>0</v>
      </c>
      <c r="H1034" s="59">
        <f t="shared" si="33"/>
        <v>0</v>
      </c>
      <c r="I1034" s="60"/>
    </row>
    <row r="1035" spans="1:9" x14ac:dyDescent="0.2">
      <c r="A1035" s="57">
        <v>152</v>
      </c>
      <c r="B1035" s="58">
        <f>Bil!C70</f>
        <v>59</v>
      </c>
      <c r="C1035" s="58">
        <f>Bil!D70</f>
        <v>0</v>
      </c>
      <c r="D1035" s="58">
        <f>Bil!E70</f>
        <v>0</v>
      </c>
      <c r="E1035" s="58">
        <v>0</v>
      </c>
      <c r="F1035" s="58">
        <v>0</v>
      </c>
      <c r="G1035" s="59">
        <f t="shared" si="32"/>
        <v>0</v>
      </c>
      <c r="H1035" s="59">
        <f t="shared" si="33"/>
        <v>0</v>
      </c>
      <c r="I1035" s="60"/>
    </row>
    <row r="1036" spans="1:9" x14ac:dyDescent="0.2">
      <c r="A1036" s="57">
        <v>152</v>
      </c>
      <c r="B1036" s="58">
        <f>Bil!C71</f>
        <v>60</v>
      </c>
      <c r="C1036" s="58">
        <f>Bil!D71</f>
        <v>0</v>
      </c>
      <c r="D1036" s="58">
        <f>Bil!E71</f>
        <v>0</v>
      </c>
      <c r="E1036" s="58">
        <v>0</v>
      </c>
      <c r="F1036" s="58">
        <v>0</v>
      </c>
      <c r="G1036" s="59">
        <f t="shared" si="32"/>
        <v>0</v>
      </c>
      <c r="H1036" s="59">
        <f t="shared" si="33"/>
        <v>0</v>
      </c>
      <c r="I1036" s="60"/>
    </row>
    <row r="1037" spans="1:9" x14ac:dyDescent="0.2">
      <c r="A1037" s="57">
        <v>152</v>
      </c>
      <c r="B1037" s="58">
        <f>Bil!C72</f>
        <v>61</v>
      </c>
      <c r="C1037" s="58">
        <f>Bil!D72</f>
        <v>0</v>
      </c>
      <c r="D1037" s="58">
        <f>Bil!E72</f>
        <v>0</v>
      </c>
      <c r="E1037" s="58">
        <v>0</v>
      </c>
      <c r="F1037" s="58">
        <v>0</v>
      </c>
      <c r="G1037" s="59">
        <f t="shared" si="32"/>
        <v>0</v>
      </c>
      <c r="H1037" s="59">
        <f t="shared" si="33"/>
        <v>0</v>
      </c>
      <c r="I1037" s="60"/>
    </row>
    <row r="1038" spans="1:9" x14ac:dyDescent="0.2">
      <c r="A1038" s="57">
        <v>152</v>
      </c>
      <c r="B1038" s="58">
        <f>Bil!C73</f>
        <v>62</v>
      </c>
      <c r="C1038" s="58">
        <f>Bil!D73</f>
        <v>0</v>
      </c>
      <c r="D1038" s="58">
        <f>Bil!E73</f>
        <v>0</v>
      </c>
      <c r="E1038" s="58">
        <v>0</v>
      </c>
      <c r="F1038" s="58">
        <v>0</v>
      </c>
      <c r="G1038" s="59">
        <f t="shared" si="32"/>
        <v>0</v>
      </c>
      <c r="H1038" s="59">
        <f t="shared" si="33"/>
        <v>0</v>
      </c>
      <c r="I1038" s="60"/>
    </row>
    <row r="1039" spans="1:9" x14ac:dyDescent="0.2">
      <c r="A1039" s="57">
        <v>152</v>
      </c>
      <c r="B1039" s="58">
        <f>Bil!C74</f>
        <v>63</v>
      </c>
      <c r="C1039" s="58">
        <f>Bil!D74</f>
        <v>134580</v>
      </c>
      <c r="D1039" s="58">
        <f>Bil!E74</f>
        <v>176707</v>
      </c>
      <c r="E1039" s="58">
        <v>0</v>
      </c>
      <c r="F1039" s="58">
        <v>0</v>
      </c>
      <c r="G1039" s="59">
        <f t="shared" si="32"/>
        <v>30743.621999999999</v>
      </c>
      <c r="H1039" s="59">
        <f t="shared" si="33"/>
        <v>0</v>
      </c>
      <c r="I1039" s="60"/>
    </row>
    <row r="1040" spans="1:9" x14ac:dyDescent="0.2">
      <c r="A1040" s="57">
        <v>152</v>
      </c>
      <c r="B1040" s="58">
        <f>Bil!C75</f>
        <v>64</v>
      </c>
      <c r="C1040" s="58">
        <f>Bil!D75</f>
        <v>0</v>
      </c>
      <c r="D1040" s="58">
        <f>Bil!E75</f>
        <v>0</v>
      </c>
      <c r="E1040" s="58">
        <v>0</v>
      </c>
      <c r="F1040" s="58">
        <v>0</v>
      </c>
      <c r="G1040" s="59">
        <f t="shared" si="32"/>
        <v>0</v>
      </c>
      <c r="H1040" s="59">
        <f t="shared" si="33"/>
        <v>0</v>
      </c>
      <c r="I1040" s="60"/>
    </row>
    <row r="1041" spans="1:9" x14ac:dyDescent="0.2">
      <c r="A1041" s="57">
        <v>152</v>
      </c>
      <c r="B1041" s="58">
        <f>Bil!C76</f>
        <v>65</v>
      </c>
      <c r="C1041" s="58">
        <f>Bil!D76</f>
        <v>0</v>
      </c>
      <c r="D1041" s="58">
        <f>Bil!E76</f>
        <v>0</v>
      </c>
      <c r="E1041" s="58">
        <v>0</v>
      </c>
      <c r="F1041" s="58">
        <v>0</v>
      </c>
      <c r="G1041" s="59">
        <f t="shared" ref="G1041:G1104" si="34">B1041/1000*C1041+B1041/500*D1041</f>
        <v>0</v>
      </c>
      <c r="H1041" s="59">
        <f t="shared" si="33"/>
        <v>0</v>
      </c>
      <c r="I1041" s="60"/>
    </row>
    <row r="1042" spans="1:9" x14ac:dyDescent="0.2">
      <c r="A1042" s="57">
        <v>152</v>
      </c>
      <c r="B1042" s="58">
        <f>Bil!C77</f>
        <v>66</v>
      </c>
      <c r="C1042" s="58">
        <f>Bil!D77</f>
        <v>0</v>
      </c>
      <c r="D1042" s="58">
        <f>Bil!E77</f>
        <v>0</v>
      </c>
      <c r="E1042" s="58">
        <v>0</v>
      </c>
      <c r="F1042" s="58">
        <v>0</v>
      </c>
      <c r="G1042" s="59">
        <f t="shared" si="34"/>
        <v>0</v>
      </c>
      <c r="H1042" s="59">
        <f t="shared" si="33"/>
        <v>0</v>
      </c>
      <c r="I1042" s="60"/>
    </row>
    <row r="1043" spans="1:9" x14ac:dyDescent="0.2">
      <c r="A1043" s="57">
        <v>152</v>
      </c>
      <c r="B1043" s="58">
        <f>Bil!C78</f>
        <v>67</v>
      </c>
      <c r="C1043" s="58">
        <f>Bil!D78</f>
        <v>0</v>
      </c>
      <c r="D1043" s="58">
        <f>Bil!E78</f>
        <v>0</v>
      </c>
      <c r="E1043" s="58">
        <v>0</v>
      </c>
      <c r="F1043" s="58">
        <v>0</v>
      </c>
      <c r="G1043" s="59">
        <f t="shared" si="34"/>
        <v>0</v>
      </c>
      <c r="H1043" s="59">
        <f t="shared" si="33"/>
        <v>0</v>
      </c>
      <c r="I1043" s="60"/>
    </row>
    <row r="1044" spans="1:9" x14ac:dyDescent="0.2">
      <c r="A1044" s="57">
        <v>152</v>
      </c>
      <c r="B1044" s="58">
        <f>Bil!C79</f>
        <v>68</v>
      </c>
      <c r="C1044" s="58">
        <f>Bil!D79</f>
        <v>0</v>
      </c>
      <c r="D1044" s="58">
        <f>Bil!E79</f>
        <v>0</v>
      </c>
      <c r="E1044" s="58">
        <v>0</v>
      </c>
      <c r="F1044" s="58">
        <v>0</v>
      </c>
      <c r="G1044" s="59">
        <f t="shared" si="34"/>
        <v>0</v>
      </c>
      <c r="H1044" s="59">
        <f t="shared" si="33"/>
        <v>0</v>
      </c>
      <c r="I1044" s="60"/>
    </row>
    <row r="1045" spans="1:9" x14ac:dyDescent="0.2">
      <c r="A1045" s="57">
        <v>152</v>
      </c>
      <c r="B1045" s="58">
        <f>Bil!C80</f>
        <v>69</v>
      </c>
      <c r="C1045" s="58">
        <f>Bil!D80</f>
        <v>0</v>
      </c>
      <c r="D1045" s="58">
        <f>Bil!E80</f>
        <v>0</v>
      </c>
      <c r="E1045" s="58">
        <v>0</v>
      </c>
      <c r="F1045" s="58">
        <v>0</v>
      </c>
      <c r="G1045" s="59">
        <f t="shared" si="34"/>
        <v>0</v>
      </c>
      <c r="H1045" s="59">
        <f t="shared" si="33"/>
        <v>0</v>
      </c>
      <c r="I1045" s="60"/>
    </row>
    <row r="1046" spans="1:9" x14ac:dyDescent="0.2">
      <c r="A1046" s="57">
        <v>152</v>
      </c>
      <c r="B1046" s="58">
        <f>Bil!C81</f>
        <v>70</v>
      </c>
      <c r="C1046" s="58">
        <f>Bil!D81</f>
        <v>0</v>
      </c>
      <c r="D1046" s="58">
        <f>Bil!E81</f>
        <v>0</v>
      </c>
      <c r="E1046" s="58">
        <v>0</v>
      </c>
      <c r="F1046" s="58">
        <v>0</v>
      </c>
      <c r="G1046" s="59">
        <f t="shared" si="34"/>
        <v>0</v>
      </c>
      <c r="H1046" s="59">
        <f t="shared" si="33"/>
        <v>0</v>
      </c>
      <c r="I1046" s="60"/>
    </row>
    <row r="1047" spans="1:9" x14ac:dyDescent="0.2">
      <c r="A1047" s="57">
        <v>152</v>
      </c>
      <c r="B1047" s="58">
        <f>Bil!C82</f>
        <v>71</v>
      </c>
      <c r="C1047" s="58">
        <f>Bil!D82</f>
        <v>0</v>
      </c>
      <c r="D1047" s="58">
        <f>Bil!E82</f>
        <v>0</v>
      </c>
      <c r="E1047" s="58">
        <v>0</v>
      </c>
      <c r="F1047" s="58">
        <v>0</v>
      </c>
      <c r="G1047" s="59">
        <f t="shared" si="34"/>
        <v>0</v>
      </c>
      <c r="H1047" s="59">
        <f t="shared" si="33"/>
        <v>0</v>
      </c>
      <c r="I1047" s="60"/>
    </row>
    <row r="1048" spans="1:9" x14ac:dyDescent="0.2">
      <c r="A1048" s="57">
        <v>152</v>
      </c>
      <c r="B1048" s="58">
        <f>Bil!C83</f>
        <v>72</v>
      </c>
      <c r="C1048" s="58">
        <f>Bil!D83</f>
        <v>0</v>
      </c>
      <c r="D1048" s="58">
        <f>Bil!E83</f>
        <v>0</v>
      </c>
      <c r="E1048" s="58">
        <v>0</v>
      </c>
      <c r="F1048" s="58">
        <v>0</v>
      </c>
      <c r="G1048" s="59">
        <f t="shared" si="34"/>
        <v>0</v>
      </c>
      <c r="H1048" s="59">
        <f t="shared" si="33"/>
        <v>0</v>
      </c>
      <c r="I1048" s="60"/>
    </row>
    <row r="1049" spans="1:9" x14ac:dyDescent="0.2">
      <c r="A1049" s="57">
        <v>152</v>
      </c>
      <c r="B1049" s="58">
        <f>Bil!C84</f>
        <v>73</v>
      </c>
      <c r="C1049" s="58">
        <f>Bil!D84</f>
        <v>1000</v>
      </c>
      <c r="D1049" s="58">
        <f>Bil!E84</f>
        <v>0</v>
      </c>
      <c r="E1049" s="58">
        <v>0</v>
      </c>
      <c r="F1049" s="58">
        <v>0</v>
      </c>
      <c r="G1049" s="59">
        <f t="shared" si="34"/>
        <v>73</v>
      </c>
      <c r="H1049" s="59">
        <f t="shared" si="33"/>
        <v>0</v>
      </c>
      <c r="I1049" s="60"/>
    </row>
    <row r="1050" spans="1:9" x14ac:dyDescent="0.2">
      <c r="A1050" s="57">
        <v>152</v>
      </c>
      <c r="B1050" s="58">
        <f>Bil!C85</f>
        <v>74</v>
      </c>
      <c r="C1050" s="58">
        <f>Bil!D85</f>
        <v>0</v>
      </c>
      <c r="D1050" s="58">
        <f>Bil!E85</f>
        <v>0</v>
      </c>
      <c r="E1050" s="58">
        <v>0</v>
      </c>
      <c r="F1050" s="58">
        <v>0</v>
      </c>
      <c r="G1050" s="59">
        <f t="shared" si="34"/>
        <v>0</v>
      </c>
      <c r="H1050" s="59">
        <f t="shared" si="33"/>
        <v>0</v>
      </c>
      <c r="I1050" s="60"/>
    </row>
    <row r="1051" spans="1:9" x14ac:dyDescent="0.2">
      <c r="A1051" s="57">
        <v>152</v>
      </c>
      <c r="B1051" s="58">
        <f>Bil!C86</f>
        <v>75</v>
      </c>
      <c r="C1051" s="58">
        <f>Bil!D86</f>
        <v>0</v>
      </c>
      <c r="D1051" s="58">
        <f>Bil!E86</f>
        <v>0</v>
      </c>
      <c r="E1051" s="58">
        <v>0</v>
      </c>
      <c r="F1051" s="58">
        <v>0</v>
      </c>
      <c r="G1051" s="59">
        <f t="shared" si="34"/>
        <v>0</v>
      </c>
      <c r="H1051" s="59">
        <f t="shared" si="33"/>
        <v>0</v>
      </c>
      <c r="I1051" s="60"/>
    </row>
    <row r="1052" spans="1:9" x14ac:dyDescent="0.2">
      <c r="A1052" s="57">
        <v>152</v>
      </c>
      <c r="B1052" s="58">
        <f>Bil!C87</f>
        <v>76</v>
      </c>
      <c r="C1052" s="58">
        <f>Bil!D87</f>
        <v>0</v>
      </c>
      <c r="D1052" s="58">
        <f>Bil!E87</f>
        <v>0</v>
      </c>
      <c r="E1052" s="58">
        <v>0</v>
      </c>
      <c r="F1052" s="58">
        <v>0</v>
      </c>
      <c r="G1052" s="59">
        <f t="shared" si="34"/>
        <v>0</v>
      </c>
      <c r="H1052" s="59">
        <f t="shared" si="33"/>
        <v>0</v>
      </c>
      <c r="I1052" s="60"/>
    </row>
    <row r="1053" spans="1:9" x14ac:dyDescent="0.2">
      <c r="A1053" s="57">
        <v>152</v>
      </c>
      <c r="B1053" s="58">
        <f>Bil!C88</f>
        <v>77</v>
      </c>
      <c r="C1053" s="58">
        <f>Bil!D88</f>
        <v>0</v>
      </c>
      <c r="D1053" s="58">
        <f>Bil!E88</f>
        <v>0</v>
      </c>
      <c r="E1053" s="58">
        <v>0</v>
      </c>
      <c r="F1053" s="58">
        <v>0</v>
      </c>
      <c r="G1053" s="59">
        <f t="shared" si="34"/>
        <v>0</v>
      </c>
      <c r="H1053" s="59">
        <f t="shared" si="33"/>
        <v>0</v>
      </c>
      <c r="I1053" s="60"/>
    </row>
    <row r="1054" spans="1:9" x14ac:dyDescent="0.2">
      <c r="A1054" s="57">
        <v>152</v>
      </c>
      <c r="B1054" s="58">
        <f>Bil!C89</f>
        <v>78</v>
      </c>
      <c r="C1054" s="58">
        <f>Bil!D89</f>
        <v>1000</v>
      </c>
      <c r="D1054" s="58">
        <f>Bil!E89</f>
        <v>0</v>
      </c>
      <c r="E1054" s="58">
        <v>0</v>
      </c>
      <c r="F1054" s="58">
        <v>0</v>
      </c>
      <c r="G1054" s="59">
        <f t="shared" si="34"/>
        <v>78</v>
      </c>
      <c r="H1054" s="59">
        <f t="shared" si="33"/>
        <v>0</v>
      </c>
      <c r="I1054" s="60"/>
    </row>
    <row r="1055" spans="1:9" x14ac:dyDescent="0.2">
      <c r="A1055" s="57">
        <v>152</v>
      </c>
      <c r="B1055" s="58">
        <f>Bil!C90</f>
        <v>79</v>
      </c>
      <c r="C1055" s="58">
        <f>Bil!D90</f>
        <v>0</v>
      </c>
      <c r="D1055" s="58">
        <f>Bil!E90</f>
        <v>0</v>
      </c>
      <c r="E1055" s="58">
        <v>0</v>
      </c>
      <c r="F1055" s="58">
        <v>0</v>
      </c>
      <c r="G1055" s="59">
        <f t="shared" si="34"/>
        <v>0</v>
      </c>
      <c r="H1055" s="59">
        <f t="shared" si="33"/>
        <v>0</v>
      </c>
      <c r="I1055" s="60"/>
    </row>
    <row r="1056" spans="1:9" x14ac:dyDescent="0.2">
      <c r="A1056" s="57">
        <v>152</v>
      </c>
      <c r="B1056" s="58">
        <f>Bil!C91</f>
        <v>80</v>
      </c>
      <c r="C1056" s="58">
        <f>Bil!D91</f>
        <v>0</v>
      </c>
      <c r="D1056" s="58">
        <f>Bil!E91</f>
        <v>0</v>
      </c>
      <c r="E1056" s="58">
        <v>0</v>
      </c>
      <c r="F1056" s="58">
        <v>0</v>
      </c>
      <c r="G1056" s="59">
        <f t="shared" si="34"/>
        <v>0</v>
      </c>
      <c r="H1056" s="59">
        <f t="shared" si="33"/>
        <v>0</v>
      </c>
      <c r="I1056" s="60"/>
    </row>
    <row r="1057" spans="1:9" x14ac:dyDescent="0.2">
      <c r="A1057" s="57">
        <v>152</v>
      </c>
      <c r="B1057" s="58">
        <f>Bil!C92</f>
        <v>81</v>
      </c>
      <c r="C1057" s="58">
        <f>Bil!D92</f>
        <v>0</v>
      </c>
      <c r="D1057" s="58">
        <f>Bil!E92</f>
        <v>0</v>
      </c>
      <c r="E1057" s="58">
        <v>0</v>
      </c>
      <c r="F1057" s="58">
        <v>0</v>
      </c>
      <c r="G1057" s="59">
        <f t="shared" si="34"/>
        <v>0</v>
      </c>
      <c r="H1057" s="59">
        <f t="shared" si="33"/>
        <v>0</v>
      </c>
      <c r="I1057" s="60"/>
    </row>
    <row r="1058" spans="1:9" x14ac:dyDescent="0.2">
      <c r="A1058" s="57">
        <v>152</v>
      </c>
      <c r="B1058" s="58">
        <f>Bil!C93</f>
        <v>82</v>
      </c>
      <c r="C1058" s="58">
        <f>Bil!D93</f>
        <v>0</v>
      </c>
      <c r="D1058" s="58">
        <f>Bil!E93</f>
        <v>0</v>
      </c>
      <c r="E1058" s="58">
        <v>0</v>
      </c>
      <c r="F1058" s="58">
        <v>0</v>
      </c>
      <c r="G1058" s="59">
        <f t="shared" si="34"/>
        <v>0</v>
      </c>
      <c r="H1058" s="59">
        <f t="shared" si="33"/>
        <v>0</v>
      </c>
      <c r="I1058" s="60"/>
    </row>
    <row r="1059" spans="1:9" x14ac:dyDescent="0.2">
      <c r="A1059" s="57">
        <v>152</v>
      </c>
      <c r="B1059" s="58">
        <f>Bil!C94</f>
        <v>83</v>
      </c>
      <c r="C1059" s="58">
        <f>Bil!D94</f>
        <v>0</v>
      </c>
      <c r="D1059" s="58">
        <f>Bil!E94</f>
        <v>0</v>
      </c>
      <c r="E1059" s="58">
        <v>0</v>
      </c>
      <c r="F1059" s="58">
        <v>0</v>
      </c>
      <c r="G1059" s="59">
        <f t="shared" si="34"/>
        <v>0</v>
      </c>
      <c r="H1059" s="59">
        <f t="shared" si="33"/>
        <v>0</v>
      </c>
      <c r="I1059" s="60"/>
    </row>
    <row r="1060" spans="1:9" x14ac:dyDescent="0.2">
      <c r="A1060" s="57">
        <v>152</v>
      </c>
      <c r="B1060" s="58">
        <f>Bil!C95</f>
        <v>84</v>
      </c>
      <c r="C1060" s="58">
        <f>Bil!D95</f>
        <v>0</v>
      </c>
      <c r="D1060" s="58">
        <f>Bil!E95</f>
        <v>0</v>
      </c>
      <c r="E1060" s="58">
        <v>0</v>
      </c>
      <c r="F1060" s="58">
        <v>0</v>
      </c>
      <c r="G1060" s="59">
        <f t="shared" si="34"/>
        <v>0</v>
      </c>
      <c r="H1060" s="59">
        <f t="shared" si="33"/>
        <v>0</v>
      </c>
      <c r="I1060" s="60"/>
    </row>
    <row r="1061" spans="1:9" x14ac:dyDescent="0.2">
      <c r="A1061" s="57">
        <v>152</v>
      </c>
      <c r="B1061" s="58">
        <f>Bil!C96</f>
        <v>85</v>
      </c>
      <c r="C1061" s="58">
        <f>Bil!D96</f>
        <v>0</v>
      </c>
      <c r="D1061" s="58">
        <f>Bil!E96</f>
        <v>0</v>
      </c>
      <c r="E1061" s="58">
        <v>0</v>
      </c>
      <c r="F1061" s="58">
        <v>0</v>
      </c>
      <c r="G1061" s="59">
        <f t="shared" si="34"/>
        <v>0</v>
      </c>
      <c r="H1061" s="59">
        <f t="shared" si="33"/>
        <v>0</v>
      </c>
      <c r="I1061" s="60"/>
    </row>
    <row r="1062" spans="1:9" x14ac:dyDescent="0.2">
      <c r="A1062" s="57">
        <v>152</v>
      </c>
      <c r="B1062" s="58">
        <f>Bil!C97</f>
        <v>86</v>
      </c>
      <c r="C1062" s="58">
        <f>Bil!D97</f>
        <v>0</v>
      </c>
      <c r="D1062" s="58">
        <f>Bil!E97</f>
        <v>0</v>
      </c>
      <c r="E1062" s="58">
        <v>0</v>
      </c>
      <c r="F1062" s="58">
        <v>0</v>
      </c>
      <c r="G1062" s="59">
        <f t="shared" si="34"/>
        <v>0</v>
      </c>
      <c r="H1062" s="59">
        <f t="shared" si="33"/>
        <v>0</v>
      </c>
      <c r="I1062" s="60"/>
    </row>
    <row r="1063" spans="1:9" x14ac:dyDescent="0.2">
      <c r="A1063" s="57">
        <v>152</v>
      </c>
      <c r="B1063" s="58">
        <f>Bil!C98</f>
        <v>87</v>
      </c>
      <c r="C1063" s="58">
        <f>Bil!D98</f>
        <v>0</v>
      </c>
      <c r="D1063" s="58">
        <f>Bil!E98</f>
        <v>0</v>
      </c>
      <c r="E1063" s="58">
        <v>0</v>
      </c>
      <c r="F1063" s="58">
        <v>0</v>
      </c>
      <c r="G1063" s="59">
        <f t="shared" si="34"/>
        <v>0</v>
      </c>
      <c r="H1063" s="59">
        <f t="shared" si="33"/>
        <v>0</v>
      </c>
      <c r="I1063" s="60"/>
    </row>
    <row r="1064" spans="1:9" x14ac:dyDescent="0.2">
      <c r="A1064" s="57">
        <v>152</v>
      </c>
      <c r="B1064" s="58">
        <f>Bil!C99</f>
        <v>88</v>
      </c>
      <c r="C1064" s="58">
        <f>Bil!D99</f>
        <v>0</v>
      </c>
      <c r="D1064" s="58">
        <f>Bil!E99</f>
        <v>0</v>
      </c>
      <c r="E1064" s="58">
        <v>0</v>
      </c>
      <c r="F1064" s="58">
        <v>0</v>
      </c>
      <c r="G1064" s="59">
        <f t="shared" si="34"/>
        <v>0</v>
      </c>
      <c r="H1064" s="59">
        <f t="shared" si="33"/>
        <v>0</v>
      </c>
      <c r="I1064" s="60"/>
    </row>
    <row r="1065" spans="1:9" x14ac:dyDescent="0.2">
      <c r="A1065" s="57">
        <v>152</v>
      </c>
      <c r="B1065" s="58">
        <f>Bil!C100</f>
        <v>89</v>
      </c>
      <c r="C1065" s="58">
        <f>Bil!D100</f>
        <v>0</v>
      </c>
      <c r="D1065" s="58">
        <f>Bil!E100</f>
        <v>0</v>
      </c>
      <c r="E1065" s="58">
        <v>0</v>
      </c>
      <c r="F1065" s="58">
        <v>0</v>
      </c>
      <c r="G1065" s="59">
        <f t="shared" si="34"/>
        <v>0</v>
      </c>
      <c r="H1065" s="59">
        <f t="shared" si="33"/>
        <v>0</v>
      </c>
      <c r="I1065" s="60"/>
    </row>
    <row r="1066" spans="1:9" x14ac:dyDescent="0.2">
      <c r="A1066" s="57">
        <v>152</v>
      </c>
      <c r="B1066" s="58">
        <f>Bil!C101</f>
        <v>90</v>
      </c>
      <c r="C1066" s="58">
        <f>Bil!D101</f>
        <v>0</v>
      </c>
      <c r="D1066" s="58">
        <f>Bil!E101</f>
        <v>0</v>
      </c>
      <c r="E1066" s="58">
        <v>0</v>
      </c>
      <c r="F1066" s="58">
        <v>0</v>
      </c>
      <c r="G1066" s="59">
        <f t="shared" si="34"/>
        <v>0</v>
      </c>
      <c r="H1066" s="59">
        <f t="shared" si="33"/>
        <v>0</v>
      </c>
      <c r="I1066" s="60"/>
    </row>
    <row r="1067" spans="1:9" x14ac:dyDescent="0.2">
      <c r="A1067" s="57">
        <v>152</v>
      </c>
      <c r="B1067" s="58">
        <f>Bil!C102</f>
        <v>91</v>
      </c>
      <c r="C1067" s="58">
        <f>Bil!D102</f>
        <v>0</v>
      </c>
      <c r="D1067" s="58">
        <f>Bil!E102</f>
        <v>0</v>
      </c>
      <c r="E1067" s="58">
        <v>0</v>
      </c>
      <c r="F1067" s="58">
        <v>0</v>
      </c>
      <c r="G1067" s="59">
        <f t="shared" si="34"/>
        <v>0</v>
      </c>
      <c r="H1067" s="59">
        <f t="shared" si="33"/>
        <v>0</v>
      </c>
      <c r="I1067" s="60"/>
    </row>
    <row r="1068" spans="1:9" x14ac:dyDescent="0.2">
      <c r="A1068" s="57">
        <v>152</v>
      </c>
      <c r="B1068" s="58">
        <f>Bil!C103</f>
        <v>92</v>
      </c>
      <c r="C1068" s="58">
        <f>Bil!D103</f>
        <v>0</v>
      </c>
      <c r="D1068" s="58">
        <f>Bil!E103</f>
        <v>0</v>
      </c>
      <c r="E1068" s="58">
        <v>0</v>
      </c>
      <c r="F1068" s="58">
        <v>0</v>
      </c>
      <c r="G1068" s="59">
        <f t="shared" si="34"/>
        <v>0</v>
      </c>
      <c r="H1068" s="59">
        <f t="shared" si="33"/>
        <v>0</v>
      </c>
      <c r="I1068" s="60"/>
    </row>
    <row r="1069" spans="1:9" x14ac:dyDescent="0.2">
      <c r="A1069" s="57">
        <v>152</v>
      </c>
      <c r="B1069" s="58">
        <f>Bil!C104</f>
        <v>93</v>
      </c>
      <c r="C1069" s="58">
        <f>Bil!D104</f>
        <v>0</v>
      </c>
      <c r="D1069" s="58">
        <f>Bil!E104</f>
        <v>0</v>
      </c>
      <c r="E1069" s="58">
        <v>0</v>
      </c>
      <c r="F1069" s="58">
        <v>0</v>
      </c>
      <c r="G1069" s="59">
        <f t="shared" si="34"/>
        <v>0</v>
      </c>
      <c r="H1069" s="59">
        <f t="shared" si="33"/>
        <v>0</v>
      </c>
      <c r="I1069" s="60"/>
    </row>
    <row r="1070" spans="1:9" x14ac:dyDescent="0.2">
      <c r="A1070" s="57">
        <v>152</v>
      </c>
      <c r="B1070" s="58">
        <f>Bil!C105</f>
        <v>94</v>
      </c>
      <c r="C1070" s="58">
        <f>Bil!D105</f>
        <v>0</v>
      </c>
      <c r="D1070" s="58">
        <f>Bil!E105</f>
        <v>0</v>
      </c>
      <c r="E1070" s="58">
        <v>0</v>
      </c>
      <c r="F1070" s="58">
        <v>0</v>
      </c>
      <c r="G1070" s="59">
        <f t="shared" si="34"/>
        <v>0</v>
      </c>
      <c r="H1070" s="59">
        <f t="shared" si="33"/>
        <v>0</v>
      </c>
      <c r="I1070" s="60"/>
    </row>
    <row r="1071" spans="1:9" x14ac:dyDescent="0.2">
      <c r="A1071" s="57">
        <v>152</v>
      </c>
      <c r="B1071" s="58">
        <f>Bil!C106</f>
        <v>95</v>
      </c>
      <c r="C1071" s="58">
        <f>Bil!D106</f>
        <v>0</v>
      </c>
      <c r="D1071" s="58">
        <f>Bil!E106</f>
        <v>0</v>
      </c>
      <c r="E1071" s="58">
        <v>0</v>
      </c>
      <c r="F1071" s="58">
        <v>0</v>
      </c>
      <c r="G1071" s="59">
        <f t="shared" si="34"/>
        <v>0</v>
      </c>
      <c r="H1071" s="59">
        <f t="shared" si="33"/>
        <v>0</v>
      </c>
      <c r="I1071" s="60"/>
    </row>
    <row r="1072" spans="1:9" x14ac:dyDescent="0.2">
      <c r="A1072" s="57">
        <v>152</v>
      </c>
      <c r="B1072" s="58">
        <f>Bil!C107</f>
        <v>96</v>
      </c>
      <c r="C1072" s="58">
        <f>Bil!D107</f>
        <v>0</v>
      </c>
      <c r="D1072" s="58">
        <f>Bil!E107</f>
        <v>0</v>
      </c>
      <c r="E1072" s="58">
        <v>0</v>
      </c>
      <c r="F1072" s="58">
        <v>0</v>
      </c>
      <c r="G1072" s="59">
        <f t="shared" si="34"/>
        <v>0</v>
      </c>
      <c r="H1072" s="59">
        <f t="shared" si="33"/>
        <v>0</v>
      </c>
      <c r="I1072" s="60"/>
    </row>
    <row r="1073" spans="1:9" x14ac:dyDescent="0.2">
      <c r="A1073" s="57">
        <v>152</v>
      </c>
      <c r="B1073" s="58">
        <f>Bil!C108</f>
        <v>97</v>
      </c>
      <c r="C1073" s="58">
        <f>Bil!D108</f>
        <v>0</v>
      </c>
      <c r="D1073" s="58">
        <f>Bil!E108</f>
        <v>0</v>
      </c>
      <c r="E1073" s="58">
        <v>0</v>
      </c>
      <c r="F1073" s="58">
        <v>0</v>
      </c>
      <c r="G1073" s="59">
        <f t="shared" si="34"/>
        <v>0</v>
      </c>
      <c r="H1073" s="59">
        <f t="shared" si="33"/>
        <v>0</v>
      </c>
      <c r="I1073" s="60"/>
    </row>
    <row r="1074" spans="1:9" x14ac:dyDescent="0.2">
      <c r="A1074" s="57">
        <v>152</v>
      </c>
      <c r="B1074" s="58">
        <f>Bil!C109</f>
        <v>98</v>
      </c>
      <c r="C1074" s="58">
        <f>Bil!D109</f>
        <v>0</v>
      </c>
      <c r="D1074" s="58">
        <f>Bil!E109</f>
        <v>0</v>
      </c>
      <c r="E1074" s="58">
        <v>0</v>
      </c>
      <c r="F1074" s="58">
        <v>0</v>
      </c>
      <c r="G1074" s="59">
        <f t="shared" si="34"/>
        <v>0</v>
      </c>
      <c r="H1074" s="59">
        <f t="shared" si="33"/>
        <v>0</v>
      </c>
      <c r="I1074" s="60"/>
    </row>
    <row r="1075" spans="1:9" x14ac:dyDescent="0.2">
      <c r="A1075" s="57">
        <v>152</v>
      </c>
      <c r="B1075" s="58">
        <f>Bil!C110</f>
        <v>99</v>
      </c>
      <c r="C1075" s="58">
        <f>Bil!D110</f>
        <v>0</v>
      </c>
      <c r="D1075" s="58">
        <f>Bil!E110</f>
        <v>0</v>
      </c>
      <c r="E1075" s="58">
        <v>0</v>
      </c>
      <c r="F1075" s="58">
        <v>0</v>
      </c>
      <c r="G1075" s="59">
        <f t="shared" si="34"/>
        <v>0</v>
      </c>
      <c r="H1075" s="59">
        <f t="shared" si="33"/>
        <v>0</v>
      </c>
      <c r="I1075" s="60"/>
    </row>
    <row r="1076" spans="1:9" x14ac:dyDescent="0.2">
      <c r="A1076" s="57">
        <v>152</v>
      </c>
      <c r="B1076" s="58">
        <f>Bil!C111</f>
        <v>100</v>
      </c>
      <c r="C1076" s="58">
        <f>Bil!D111</f>
        <v>0</v>
      </c>
      <c r="D1076" s="58">
        <f>Bil!E111</f>
        <v>0</v>
      </c>
      <c r="E1076" s="58">
        <v>0</v>
      </c>
      <c r="F1076" s="58">
        <v>0</v>
      </c>
      <c r="G1076" s="59">
        <f t="shared" si="34"/>
        <v>0</v>
      </c>
      <c r="H1076" s="59">
        <f t="shared" si="33"/>
        <v>0</v>
      </c>
      <c r="I1076" s="60"/>
    </row>
    <row r="1077" spans="1:9" x14ac:dyDescent="0.2">
      <c r="A1077" s="57">
        <v>152</v>
      </c>
      <c r="B1077" s="58">
        <f>Bil!C112</f>
        <v>101</v>
      </c>
      <c r="C1077" s="58">
        <f>Bil!D112</f>
        <v>0</v>
      </c>
      <c r="D1077" s="58">
        <f>Bil!E112</f>
        <v>0</v>
      </c>
      <c r="E1077" s="58">
        <v>0</v>
      </c>
      <c r="F1077" s="58">
        <v>0</v>
      </c>
      <c r="G1077" s="59">
        <f t="shared" si="34"/>
        <v>0</v>
      </c>
      <c r="H1077" s="59">
        <f t="shared" si="33"/>
        <v>0</v>
      </c>
      <c r="I1077" s="60"/>
    </row>
    <row r="1078" spans="1:9" x14ac:dyDescent="0.2">
      <c r="A1078" s="57">
        <v>152</v>
      </c>
      <c r="B1078" s="58">
        <f>Bil!C113</f>
        <v>102</v>
      </c>
      <c r="C1078" s="58">
        <f>Bil!D113</f>
        <v>0</v>
      </c>
      <c r="D1078" s="58">
        <f>Bil!E113</f>
        <v>0</v>
      </c>
      <c r="E1078" s="58">
        <v>0</v>
      </c>
      <c r="F1078" s="58">
        <v>0</v>
      </c>
      <c r="G1078" s="59">
        <f t="shared" si="34"/>
        <v>0</v>
      </c>
      <c r="H1078" s="59">
        <f t="shared" si="33"/>
        <v>0</v>
      </c>
      <c r="I1078" s="60"/>
    </row>
    <row r="1079" spans="1:9" x14ac:dyDescent="0.2">
      <c r="A1079" s="57">
        <v>152</v>
      </c>
      <c r="B1079" s="58">
        <f>Bil!C114</f>
        <v>103</v>
      </c>
      <c r="C1079" s="58">
        <f>Bil!D114</f>
        <v>0</v>
      </c>
      <c r="D1079" s="58">
        <f>Bil!E114</f>
        <v>0</v>
      </c>
      <c r="E1079" s="58">
        <v>0</v>
      </c>
      <c r="F1079" s="58">
        <v>0</v>
      </c>
      <c r="G1079" s="59">
        <f t="shared" si="34"/>
        <v>0</v>
      </c>
      <c r="H1079" s="59">
        <f t="shared" si="33"/>
        <v>0</v>
      </c>
      <c r="I1079" s="60"/>
    </row>
    <row r="1080" spans="1:9" x14ac:dyDescent="0.2">
      <c r="A1080" s="57">
        <v>152</v>
      </c>
      <c r="B1080" s="58">
        <f>Bil!C115</f>
        <v>104</v>
      </c>
      <c r="C1080" s="58">
        <f>Bil!D115</f>
        <v>0</v>
      </c>
      <c r="D1080" s="58">
        <f>Bil!E115</f>
        <v>0</v>
      </c>
      <c r="E1080" s="58">
        <v>0</v>
      </c>
      <c r="F1080" s="58">
        <v>0</v>
      </c>
      <c r="G1080" s="59">
        <f t="shared" si="34"/>
        <v>0</v>
      </c>
      <c r="H1080" s="59">
        <f t="shared" si="33"/>
        <v>0</v>
      </c>
      <c r="I1080" s="60"/>
    </row>
    <row r="1081" spans="1:9" x14ac:dyDescent="0.2">
      <c r="A1081" s="57">
        <v>152</v>
      </c>
      <c r="B1081" s="58">
        <f>Bil!C116</f>
        <v>105</v>
      </c>
      <c r="C1081" s="58">
        <f>Bil!D116</f>
        <v>0</v>
      </c>
      <c r="D1081" s="58">
        <f>Bil!E116</f>
        <v>0</v>
      </c>
      <c r="E1081" s="58">
        <v>0</v>
      </c>
      <c r="F1081" s="58">
        <v>0</v>
      </c>
      <c r="G1081" s="59">
        <f t="shared" si="34"/>
        <v>0</v>
      </c>
      <c r="H1081" s="59">
        <f t="shared" si="33"/>
        <v>0</v>
      </c>
      <c r="I1081" s="60"/>
    </row>
    <row r="1082" spans="1:9" x14ac:dyDescent="0.2">
      <c r="A1082" s="57">
        <v>152</v>
      </c>
      <c r="B1082" s="58">
        <f>Bil!C117</f>
        <v>106</v>
      </c>
      <c r="C1082" s="58">
        <f>Bil!D117</f>
        <v>0</v>
      </c>
      <c r="D1082" s="58">
        <f>Bil!E117</f>
        <v>0</v>
      </c>
      <c r="E1082" s="58">
        <v>0</v>
      </c>
      <c r="F1082" s="58">
        <v>0</v>
      </c>
      <c r="G1082" s="59">
        <f t="shared" si="34"/>
        <v>0</v>
      </c>
      <c r="H1082" s="59">
        <f t="shared" si="33"/>
        <v>0</v>
      </c>
      <c r="I1082" s="60"/>
    </row>
    <row r="1083" spans="1:9" x14ac:dyDescent="0.2">
      <c r="A1083" s="57">
        <v>152</v>
      </c>
      <c r="B1083" s="58">
        <f>Bil!C118</f>
        <v>107</v>
      </c>
      <c r="C1083" s="58">
        <f>Bil!D118</f>
        <v>0</v>
      </c>
      <c r="D1083" s="58">
        <f>Bil!E118</f>
        <v>0</v>
      </c>
      <c r="E1083" s="58">
        <v>0</v>
      </c>
      <c r="F1083" s="58">
        <v>0</v>
      </c>
      <c r="G1083" s="59">
        <f t="shared" si="34"/>
        <v>0</v>
      </c>
      <c r="H1083" s="59">
        <f t="shared" si="33"/>
        <v>0</v>
      </c>
      <c r="I1083" s="60"/>
    </row>
    <row r="1084" spans="1:9" x14ac:dyDescent="0.2">
      <c r="A1084" s="57">
        <v>152</v>
      </c>
      <c r="B1084" s="58">
        <f>Bil!C119</f>
        <v>108</v>
      </c>
      <c r="C1084" s="58">
        <f>Bil!D119</f>
        <v>0</v>
      </c>
      <c r="D1084" s="58">
        <f>Bil!E119</f>
        <v>0</v>
      </c>
      <c r="E1084" s="58">
        <v>0</v>
      </c>
      <c r="F1084" s="58">
        <v>0</v>
      </c>
      <c r="G1084" s="59">
        <f t="shared" si="34"/>
        <v>0</v>
      </c>
      <c r="H1084" s="59">
        <f t="shared" si="33"/>
        <v>0</v>
      </c>
      <c r="I1084" s="60"/>
    </row>
    <row r="1085" spans="1:9" x14ac:dyDescent="0.2">
      <c r="A1085" s="57">
        <v>152</v>
      </c>
      <c r="B1085" s="58">
        <f>Bil!C120</f>
        <v>109</v>
      </c>
      <c r="C1085" s="58">
        <f>Bil!D120</f>
        <v>0</v>
      </c>
      <c r="D1085" s="58">
        <f>Bil!E120</f>
        <v>0</v>
      </c>
      <c r="E1085" s="58">
        <v>0</v>
      </c>
      <c r="F1085" s="58">
        <v>0</v>
      </c>
      <c r="G1085" s="59">
        <f t="shared" si="34"/>
        <v>0</v>
      </c>
      <c r="H1085" s="59">
        <f t="shared" si="33"/>
        <v>0</v>
      </c>
      <c r="I1085" s="60"/>
    </row>
    <row r="1086" spans="1:9" x14ac:dyDescent="0.2">
      <c r="A1086" s="57">
        <v>152</v>
      </c>
      <c r="B1086" s="58">
        <f>Bil!C121</f>
        <v>110</v>
      </c>
      <c r="C1086" s="58">
        <f>Bil!D121</f>
        <v>0</v>
      </c>
      <c r="D1086" s="58">
        <f>Bil!E121</f>
        <v>0</v>
      </c>
      <c r="E1086" s="58">
        <v>0</v>
      </c>
      <c r="F1086" s="58">
        <v>0</v>
      </c>
      <c r="G1086" s="59">
        <f t="shared" si="34"/>
        <v>0</v>
      </c>
      <c r="H1086" s="59">
        <f t="shared" si="33"/>
        <v>0</v>
      </c>
      <c r="I1086" s="60"/>
    </row>
    <row r="1087" spans="1:9" x14ac:dyDescent="0.2">
      <c r="A1087" s="57">
        <v>152</v>
      </c>
      <c r="B1087" s="58">
        <f>Bil!C122</f>
        <v>111</v>
      </c>
      <c r="C1087" s="58">
        <f>Bil!D122</f>
        <v>0</v>
      </c>
      <c r="D1087" s="58">
        <f>Bil!E122</f>
        <v>0</v>
      </c>
      <c r="E1087" s="58">
        <v>0</v>
      </c>
      <c r="F1087" s="58">
        <v>0</v>
      </c>
      <c r="G1087" s="59">
        <f t="shared" si="34"/>
        <v>0</v>
      </c>
      <c r="H1087" s="59">
        <f t="shared" si="33"/>
        <v>0</v>
      </c>
      <c r="I1087" s="60"/>
    </row>
    <row r="1088" spans="1:9" x14ac:dyDescent="0.2">
      <c r="A1088" s="57">
        <v>152</v>
      </c>
      <c r="B1088" s="58">
        <f>Bil!C123</f>
        <v>112</v>
      </c>
      <c r="C1088" s="58">
        <f>Bil!D123</f>
        <v>0</v>
      </c>
      <c r="D1088" s="58">
        <f>Bil!E123</f>
        <v>0</v>
      </c>
      <c r="E1088" s="58">
        <v>0</v>
      </c>
      <c r="F1088" s="58">
        <v>0</v>
      </c>
      <c r="G1088" s="59">
        <f t="shared" si="34"/>
        <v>0</v>
      </c>
      <c r="H1088" s="59">
        <f t="shared" si="33"/>
        <v>0</v>
      </c>
      <c r="I1088" s="60"/>
    </row>
    <row r="1089" spans="1:9" x14ac:dyDescent="0.2">
      <c r="A1089" s="57">
        <v>152</v>
      </c>
      <c r="B1089" s="58">
        <f>Bil!C124</f>
        <v>113</v>
      </c>
      <c r="C1089" s="58">
        <f>Bil!D124</f>
        <v>0</v>
      </c>
      <c r="D1089" s="58">
        <f>Bil!E124</f>
        <v>0</v>
      </c>
      <c r="E1089" s="58">
        <v>0</v>
      </c>
      <c r="F1089" s="58">
        <v>0</v>
      </c>
      <c r="G1089" s="59">
        <f t="shared" si="34"/>
        <v>0</v>
      </c>
      <c r="H1089" s="59">
        <f t="shared" si="33"/>
        <v>0</v>
      </c>
      <c r="I1089" s="60"/>
    </row>
    <row r="1090" spans="1:9" x14ac:dyDescent="0.2">
      <c r="A1090" s="57">
        <v>152</v>
      </c>
      <c r="B1090" s="58">
        <f>Bil!C125</f>
        <v>114</v>
      </c>
      <c r="C1090" s="58">
        <f>Bil!D125</f>
        <v>0</v>
      </c>
      <c r="D1090" s="58">
        <f>Bil!E125</f>
        <v>0</v>
      </c>
      <c r="E1090" s="58">
        <v>0</v>
      </c>
      <c r="F1090" s="58">
        <v>0</v>
      </c>
      <c r="G1090" s="59">
        <f t="shared" si="34"/>
        <v>0</v>
      </c>
      <c r="H1090" s="59">
        <f t="shared" ref="H1090:H1153" si="35">ABS(C1090-ROUND(C1090,0))+ABS(D1090-ROUND(D1090,0))</f>
        <v>0</v>
      </c>
      <c r="I1090" s="60"/>
    </row>
    <row r="1091" spans="1:9" x14ac:dyDescent="0.2">
      <c r="A1091" s="57">
        <v>152</v>
      </c>
      <c r="B1091" s="58">
        <f>Bil!C126</f>
        <v>115</v>
      </c>
      <c r="C1091" s="58">
        <f>Bil!D126</f>
        <v>0</v>
      </c>
      <c r="D1091" s="58">
        <f>Bil!E126</f>
        <v>0</v>
      </c>
      <c r="E1091" s="58">
        <v>0</v>
      </c>
      <c r="F1091" s="58">
        <v>0</v>
      </c>
      <c r="G1091" s="59">
        <f t="shared" si="34"/>
        <v>0</v>
      </c>
      <c r="H1091" s="59">
        <f t="shared" si="35"/>
        <v>0</v>
      </c>
      <c r="I1091" s="60"/>
    </row>
    <row r="1092" spans="1:9" x14ac:dyDescent="0.2">
      <c r="A1092" s="57">
        <v>152</v>
      </c>
      <c r="B1092" s="58">
        <f>Bil!C127</f>
        <v>116</v>
      </c>
      <c r="C1092" s="58">
        <f>Bil!D127</f>
        <v>0</v>
      </c>
      <c r="D1092" s="58">
        <f>Bil!E127</f>
        <v>0</v>
      </c>
      <c r="E1092" s="58">
        <v>0</v>
      </c>
      <c r="F1092" s="58">
        <v>0</v>
      </c>
      <c r="G1092" s="59">
        <f t="shared" si="34"/>
        <v>0</v>
      </c>
      <c r="H1092" s="59">
        <f t="shared" si="35"/>
        <v>0</v>
      </c>
      <c r="I1092" s="60"/>
    </row>
    <row r="1093" spans="1:9" x14ac:dyDescent="0.2">
      <c r="A1093" s="57">
        <v>152</v>
      </c>
      <c r="B1093" s="58">
        <f>Bil!C128</f>
        <v>117</v>
      </c>
      <c r="C1093" s="58">
        <f>Bil!D128</f>
        <v>0</v>
      </c>
      <c r="D1093" s="58">
        <f>Bil!E128</f>
        <v>0</v>
      </c>
      <c r="E1093" s="58">
        <v>0</v>
      </c>
      <c r="F1093" s="58">
        <v>0</v>
      </c>
      <c r="G1093" s="59">
        <f t="shared" si="34"/>
        <v>0</v>
      </c>
      <c r="H1093" s="59">
        <f t="shared" si="35"/>
        <v>0</v>
      </c>
      <c r="I1093" s="60"/>
    </row>
    <row r="1094" spans="1:9" x14ac:dyDescent="0.2">
      <c r="A1094" s="57">
        <v>152</v>
      </c>
      <c r="B1094" s="58">
        <f>Bil!C129</f>
        <v>118</v>
      </c>
      <c r="C1094" s="58">
        <f>Bil!D129</f>
        <v>0</v>
      </c>
      <c r="D1094" s="58">
        <f>Bil!E129</f>
        <v>0</v>
      </c>
      <c r="E1094" s="58">
        <v>0</v>
      </c>
      <c r="F1094" s="58">
        <v>0</v>
      </c>
      <c r="G1094" s="59">
        <f t="shared" si="34"/>
        <v>0</v>
      </c>
      <c r="H1094" s="59">
        <f t="shared" si="35"/>
        <v>0</v>
      </c>
      <c r="I1094" s="60"/>
    </row>
    <row r="1095" spans="1:9" x14ac:dyDescent="0.2">
      <c r="A1095" s="57">
        <v>152</v>
      </c>
      <c r="B1095" s="58">
        <f>Bil!C130</f>
        <v>119</v>
      </c>
      <c r="C1095" s="58">
        <f>Bil!D130</f>
        <v>0</v>
      </c>
      <c r="D1095" s="58">
        <f>Bil!E130</f>
        <v>0</v>
      </c>
      <c r="E1095" s="58">
        <v>0</v>
      </c>
      <c r="F1095" s="58">
        <v>0</v>
      </c>
      <c r="G1095" s="59">
        <f t="shared" si="34"/>
        <v>0</v>
      </c>
      <c r="H1095" s="59">
        <f t="shared" si="35"/>
        <v>0</v>
      </c>
      <c r="I1095" s="60"/>
    </row>
    <row r="1096" spans="1:9" x14ac:dyDescent="0.2">
      <c r="A1096" s="57">
        <v>152</v>
      </c>
      <c r="B1096" s="58">
        <f>Bil!C131</f>
        <v>120</v>
      </c>
      <c r="C1096" s="58">
        <f>Bil!D131</f>
        <v>0</v>
      </c>
      <c r="D1096" s="58">
        <f>Bil!E131</f>
        <v>0</v>
      </c>
      <c r="E1096" s="58">
        <v>0</v>
      </c>
      <c r="F1096" s="58">
        <v>0</v>
      </c>
      <c r="G1096" s="59">
        <f t="shared" si="34"/>
        <v>0</v>
      </c>
      <c r="H1096" s="59">
        <f t="shared" si="35"/>
        <v>0</v>
      </c>
      <c r="I1096" s="60"/>
    </row>
    <row r="1097" spans="1:9" x14ac:dyDescent="0.2">
      <c r="A1097" s="57">
        <v>152</v>
      </c>
      <c r="B1097" s="58">
        <f>Bil!C132</f>
        <v>121</v>
      </c>
      <c r="C1097" s="58">
        <f>Bil!D132</f>
        <v>0</v>
      </c>
      <c r="D1097" s="58">
        <f>Bil!E132</f>
        <v>0</v>
      </c>
      <c r="E1097" s="58">
        <v>0</v>
      </c>
      <c r="F1097" s="58">
        <v>0</v>
      </c>
      <c r="G1097" s="59">
        <f t="shared" si="34"/>
        <v>0</v>
      </c>
      <c r="H1097" s="59">
        <f t="shared" si="35"/>
        <v>0</v>
      </c>
      <c r="I1097" s="60"/>
    </row>
    <row r="1098" spans="1:9" x14ac:dyDescent="0.2">
      <c r="A1098" s="57">
        <v>152</v>
      </c>
      <c r="B1098" s="58">
        <f>Bil!C133</f>
        <v>122</v>
      </c>
      <c r="C1098" s="58">
        <f>Bil!D133</f>
        <v>0</v>
      </c>
      <c r="D1098" s="58">
        <f>Bil!E133</f>
        <v>0</v>
      </c>
      <c r="E1098" s="58">
        <v>0</v>
      </c>
      <c r="F1098" s="58">
        <v>0</v>
      </c>
      <c r="G1098" s="59">
        <f t="shared" si="34"/>
        <v>0</v>
      </c>
      <c r="H1098" s="59">
        <f t="shared" si="35"/>
        <v>0</v>
      </c>
      <c r="I1098" s="60"/>
    </row>
    <row r="1099" spans="1:9" x14ac:dyDescent="0.2">
      <c r="A1099" s="57">
        <v>152</v>
      </c>
      <c r="B1099" s="58">
        <f>Bil!C134</f>
        <v>123</v>
      </c>
      <c r="C1099" s="58">
        <f>Bil!D134</f>
        <v>0</v>
      </c>
      <c r="D1099" s="58">
        <f>Bil!E134</f>
        <v>0</v>
      </c>
      <c r="E1099" s="58">
        <v>0</v>
      </c>
      <c r="F1099" s="58">
        <v>0</v>
      </c>
      <c r="G1099" s="59">
        <f t="shared" si="34"/>
        <v>0</v>
      </c>
      <c r="H1099" s="59">
        <f t="shared" si="35"/>
        <v>0</v>
      </c>
      <c r="I1099" s="60"/>
    </row>
    <row r="1100" spans="1:9" x14ac:dyDescent="0.2">
      <c r="A1100" s="57">
        <v>152</v>
      </c>
      <c r="B1100" s="58">
        <f>Bil!C135</f>
        <v>124</v>
      </c>
      <c r="C1100" s="58">
        <f>Bil!D135</f>
        <v>0</v>
      </c>
      <c r="D1100" s="58">
        <f>Bil!E135</f>
        <v>0</v>
      </c>
      <c r="E1100" s="58">
        <v>0</v>
      </c>
      <c r="F1100" s="58">
        <v>0</v>
      </c>
      <c r="G1100" s="59">
        <f t="shared" si="34"/>
        <v>0</v>
      </c>
      <c r="H1100" s="59">
        <f t="shared" si="35"/>
        <v>0</v>
      </c>
      <c r="I1100" s="60"/>
    </row>
    <row r="1101" spans="1:9" x14ac:dyDescent="0.2">
      <c r="A1101" s="57">
        <v>152</v>
      </c>
      <c r="B1101" s="58">
        <f>Bil!C136</f>
        <v>125</v>
      </c>
      <c r="C1101" s="58">
        <f>Bil!D136</f>
        <v>0</v>
      </c>
      <c r="D1101" s="58">
        <f>Bil!E136</f>
        <v>0</v>
      </c>
      <c r="E1101" s="58">
        <v>0</v>
      </c>
      <c r="F1101" s="58">
        <v>0</v>
      </c>
      <c r="G1101" s="59">
        <f t="shared" si="34"/>
        <v>0</v>
      </c>
      <c r="H1101" s="59">
        <f t="shared" si="35"/>
        <v>0</v>
      </c>
      <c r="I1101" s="60"/>
    </row>
    <row r="1102" spans="1:9" x14ac:dyDescent="0.2">
      <c r="A1102" s="57">
        <v>152</v>
      </c>
      <c r="B1102" s="58">
        <f>Bil!C137</f>
        <v>126</v>
      </c>
      <c r="C1102" s="58">
        <f>Bil!D137</f>
        <v>0</v>
      </c>
      <c r="D1102" s="58">
        <f>Bil!E137</f>
        <v>0</v>
      </c>
      <c r="E1102" s="58">
        <v>0</v>
      </c>
      <c r="F1102" s="58">
        <v>0</v>
      </c>
      <c r="G1102" s="59">
        <f t="shared" si="34"/>
        <v>0</v>
      </c>
      <c r="H1102" s="59">
        <f t="shared" si="35"/>
        <v>0</v>
      </c>
      <c r="I1102" s="60"/>
    </row>
    <row r="1103" spans="1:9" x14ac:dyDescent="0.2">
      <c r="A1103" s="57">
        <v>152</v>
      </c>
      <c r="B1103" s="58">
        <f>Bil!C138</f>
        <v>127</v>
      </c>
      <c r="C1103" s="58">
        <f>Bil!D138</f>
        <v>0</v>
      </c>
      <c r="D1103" s="58">
        <f>Bil!E138</f>
        <v>0</v>
      </c>
      <c r="E1103" s="58">
        <v>0</v>
      </c>
      <c r="F1103" s="58">
        <v>0</v>
      </c>
      <c r="G1103" s="59">
        <f t="shared" si="34"/>
        <v>0</v>
      </c>
      <c r="H1103" s="59">
        <f t="shared" si="35"/>
        <v>0</v>
      </c>
      <c r="I1103" s="60"/>
    </row>
    <row r="1104" spans="1:9" x14ac:dyDescent="0.2">
      <c r="A1104" s="57">
        <v>152</v>
      </c>
      <c r="B1104" s="58">
        <f>Bil!C139</f>
        <v>128</v>
      </c>
      <c r="C1104" s="58">
        <f>Bil!D139</f>
        <v>0</v>
      </c>
      <c r="D1104" s="58">
        <f>Bil!E139</f>
        <v>0</v>
      </c>
      <c r="E1104" s="58">
        <v>0</v>
      </c>
      <c r="F1104" s="58">
        <v>0</v>
      </c>
      <c r="G1104" s="59">
        <f t="shared" si="34"/>
        <v>0</v>
      </c>
      <c r="H1104" s="59">
        <f t="shared" si="35"/>
        <v>0</v>
      </c>
      <c r="I1104" s="60"/>
    </row>
    <row r="1105" spans="1:9" x14ac:dyDescent="0.2">
      <c r="A1105" s="57">
        <v>152</v>
      </c>
      <c r="B1105" s="58">
        <f>Bil!C140</f>
        <v>129</v>
      </c>
      <c r="C1105" s="58">
        <f>Bil!D140</f>
        <v>0</v>
      </c>
      <c r="D1105" s="58">
        <f>Bil!E140</f>
        <v>0</v>
      </c>
      <c r="E1105" s="58">
        <v>0</v>
      </c>
      <c r="F1105" s="58">
        <v>0</v>
      </c>
      <c r="G1105" s="59">
        <f t="shared" ref="G1105:G1168" si="36">B1105/1000*C1105+B1105/500*D1105</f>
        <v>0</v>
      </c>
      <c r="H1105" s="59">
        <f t="shared" si="35"/>
        <v>0</v>
      </c>
      <c r="I1105" s="60"/>
    </row>
    <row r="1106" spans="1:9" x14ac:dyDescent="0.2">
      <c r="A1106" s="57">
        <v>152</v>
      </c>
      <c r="B1106" s="58">
        <f>Bil!C141</f>
        <v>130</v>
      </c>
      <c r="C1106" s="58">
        <f>Bil!D141</f>
        <v>0</v>
      </c>
      <c r="D1106" s="58">
        <f>Bil!E141</f>
        <v>0</v>
      </c>
      <c r="E1106" s="58">
        <v>0</v>
      </c>
      <c r="F1106" s="58">
        <v>0</v>
      </c>
      <c r="G1106" s="59">
        <f t="shared" si="36"/>
        <v>0</v>
      </c>
      <c r="H1106" s="59">
        <f t="shared" si="35"/>
        <v>0</v>
      </c>
      <c r="I1106" s="60"/>
    </row>
    <row r="1107" spans="1:9" x14ac:dyDescent="0.2">
      <c r="A1107" s="57">
        <v>152</v>
      </c>
      <c r="B1107" s="58">
        <f>Bil!C142</f>
        <v>131</v>
      </c>
      <c r="C1107" s="58">
        <f>Bil!D142</f>
        <v>0</v>
      </c>
      <c r="D1107" s="58">
        <f>Bil!E142</f>
        <v>0</v>
      </c>
      <c r="E1107" s="58">
        <v>0</v>
      </c>
      <c r="F1107" s="58">
        <v>0</v>
      </c>
      <c r="G1107" s="59">
        <f t="shared" si="36"/>
        <v>0</v>
      </c>
      <c r="H1107" s="59">
        <f t="shared" si="35"/>
        <v>0</v>
      </c>
      <c r="I1107" s="60"/>
    </row>
    <row r="1108" spans="1:9" x14ac:dyDescent="0.2">
      <c r="A1108" s="57">
        <v>152</v>
      </c>
      <c r="B1108" s="58">
        <f>Bil!C143</f>
        <v>132</v>
      </c>
      <c r="C1108" s="58">
        <f>Bil!D143</f>
        <v>0</v>
      </c>
      <c r="D1108" s="58">
        <f>Bil!E143</f>
        <v>0</v>
      </c>
      <c r="E1108" s="58">
        <v>0</v>
      </c>
      <c r="F1108" s="58">
        <v>0</v>
      </c>
      <c r="G1108" s="59">
        <f t="shared" si="36"/>
        <v>0</v>
      </c>
      <c r="H1108" s="59">
        <f t="shared" si="35"/>
        <v>0</v>
      </c>
      <c r="I1108" s="60"/>
    </row>
    <row r="1109" spans="1:9" x14ac:dyDescent="0.2">
      <c r="A1109" s="57">
        <v>152</v>
      </c>
      <c r="B1109" s="58">
        <f>Bil!C144</f>
        <v>133</v>
      </c>
      <c r="C1109" s="58">
        <f>Bil!D144</f>
        <v>0</v>
      </c>
      <c r="D1109" s="58">
        <f>Bil!E144</f>
        <v>0</v>
      </c>
      <c r="E1109" s="58">
        <v>0</v>
      </c>
      <c r="F1109" s="58">
        <v>0</v>
      </c>
      <c r="G1109" s="59">
        <f t="shared" si="36"/>
        <v>0</v>
      </c>
      <c r="H1109" s="59">
        <f t="shared" si="35"/>
        <v>0</v>
      </c>
      <c r="I1109" s="60"/>
    </row>
    <row r="1110" spans="1:9" x14ac:dyDescent="0.2">
      <c r="A1110" s="57">
        <v>152</v>
      </c>
      <c r="B1110" s="58">
        <f>Bil!C145</f>
        <v>134</v>
      </c>
      <c r="C1110" s="58">
        <f>Bil!D145</f>
        <v>0</v>
      </c>
      <c r="D1110" s="58">
        <f>Bil!E145</f>
        <v>0</v>
      </c>
      <c r="E1110" s="58">
        <v>0</v>
      </c>
      <c r="F1110" s="58">
        <v>0</v>
      </c>
      <c r="G1110" s="59">
        <f t="shared" si="36"/>
        <v>0</v>
      </c>
      <c r="H1110" s="59">
        <f t="shared" si="35"/>
        <v>0</v>
      </c>
      <c r="I1110" s="60"/>
    </row>
    <row r="1111" spans="1:9" x14ac:dyDescent="0.2">
      <c r="A1111" s="57">
        <v>152</v>
      </c>
      <c r="B1111" s="58">
        <f>Bil!C146</f>
        <v>135</v>
      </c>
      <c r="C1111" s="58">
        <f>Bil!D146</f>
        <v>0</v>
      </c>
      <c r="D1111" s="58">
        <f>Bil!E146</f>
        <v>0</v>
      </c>
      <c r="E1111" s="58">
        <v>0</v>
      </c>
      <c r="F1111" s="58">
        <v>0</v>
      </c>
      <c r="G1111" s="59">
        <f t="shared" si="36"/>
        <v>0</v>
      </c>
      <c r="H1111" s="59">
        <f t="shared" si="35"/>
        <v>0</v>
      </c>
      <c r="I1111" s="60"/>
    </row>
    <row r="1112" spans="1:9" x14ac:dyDescent="0.2">
      <c r="A1112" s="57">
        <v>152</v>
      </c>
      <c r="B1112" s="58">
        <f>Bil!C147</f>
        <v>136</v>
      </c>
      <c r="C1112" s="58">
        <f>Bil!D147</f>
        <v>0</v>
      </c>
      <c r="D1112" s="58">
        <f>Bil!E147</f>
        <v>0</v>
      </c>
      <c r="E1112" s="58">
        <v>0</v>
      </c>
      <c r="F1112" s="58">
        <v>0</v>
      </c>
      <c r="G1112" s="59">
        <f t="shared" si="36"/>
        <v>0</v>
      </c>
      <c r="H1112" s="59">
        <f t="shared" si="35"/>
        <v>0</v>
      </c>
      <c r="I1112" s="60"/>
    </row>
    <row r="1113" spans="1:9" x14ac:dyDescent="0.2">
      <c r="A1113" s="57">
        <v>152</v>
      </c>
      <c r="B1113" s="58">
        <f>Bil!C148</f>
        <v>137</v>
      </c>
      <c r="C1113" s="58">
        <f>Bil!D148</f>
        <v>0</v>
      </c>
      <c r="D1113" s="58">
        <f>Bil!E148</f>
        <v>0</v>
      </c>
      <c r="E1113" s="58">
        <v>0</v>
      </c>
      <c r="F1113" s="58">
        <v>0</v>
      </c>
      <c r="G1113" s="59">
        <f t="shared" si="36"/>
        <v>0</v>
      </c>
      <c r="H1113" s="59">
        <f t="shared" si="35"/>
        <v>0</v>
      </c>
      <c r="I1113" s="60"/>
    </row>
    <row r="1114" spans="1:9" x14ac:dyDescent="0.2">
      <c r="A1114" s="57">
        <v>152</v>
      </c>
      <c r="B1114" s="58">
        <f>Bil!C149</f>
        <v>138</v>
      </c>
      <c r="C1114" s="58">
        <f>Bil!D149</f>
        <v>0</v>
      </c>
      <c r="D1114" s="58">
        <f>Bil!E149</f>
        <v>0</v>
      </c>
      <c r="E1114" s="58">
        <v>0</v>
      </c>
      <c r="F1114" s="58">
        <v>0</v>
      </c>
      <c r="G1114" s="59">
        <f t="shared" si="36"/>
        <v>0</v>
      </c>
      <c r="H1114" s="59">
        <f t="shared" si="35"/>
        <v>0</v>
      </c>
      <c r="I1114" s="60"/>
    </row>
    <row r="1115" spans="1:9" x14ac:dyDescent="0.2">
      <c r="A1115" s="57">
        <v>152</v>
      </c>
      <c r="B1115" s="58">
        <f>Bil!C150</f>
        <v>139</v>
      </c>
      <c r="C1115" s="58">
        <f>Bil!D150</f>
        <v>0</v>
      </c>
      <c r="D1115" s="58">
        <f>Bil!E150</f>
        <v>0</v>
      </c>
      <c r="E1115" s="58">
        <v>0</v>
      </c>
      <c r="F1115" s="58">
        <v>0</v>
      </c>
      <c r="G1115" s="59">
        <f t="shared" si="36"/>
        <v>0</v>
      </c>
      <c r="H1115" s="59">
        <f t="shared" si="35"/>
        <v>0</v>
      </c>
      <c r="I1115" s="60"/>
    </row>
    <row r="1116" spans="1:9" x14ac:dyDescent="0.2">
      <c r="A1116" s="57">
        <v>152</v>
      </c>
      <c r="B1116" s="58">
        <f>Bil!C151</f>
        <v>140</v>
      </c>
      <c r="C1116" s="58">
        <f>Bil!D151</f>
        <v>133580</v>
      </c>
      <c r="D1116" s="58">
        <f>Bil!E151</f>
        <v>176707</v>
      </c>
      <c r="E1116" s="58">
        <v>0</v>
      </c>
      <c r="F1116" s="58">
        <v>0</v>
      </c>
      <c r="G1116" s="59">
        <f t="shared" si="36"/>
        <v>68179.16</v>
      </c>
      <c r="H1116" s="59">
        <f t="shared" si="35"/>
        <v>0</v>
      </c>
      <c r="I1116" s="60"/>
    </row>
    <row r="1117" spans="1:9" x14ac:dyDescent="0.2">
      <c r="A1117" s="57">
        <v>152</v>
      </c>
      <c r="B1117" s="58">
        <f>Bil!C152</f>
        <v>141</v>
      </c>
      <c r="C1117" s="58">
        <f>Bil!D152</f>
        <v>0</v>
      </c>
      <c r="D1117" s="58">
        <f>Bil!E152</f>
        <v>0</v>
      </c>
      <c r="E1117" s="58">
        <v>0</v>
      </c>
      <c r="F1117" s="58">
        <v>0</v>
      </c>
      <c r="G1117" s="59">
        <f t="shared" si="36"/>
        <v>0</v>
      </c>
      <c r="H1117" s="59">
        <f t="shared" si="35"/>
        <v>0</v>
      </c>
      <c r="I1117" s="60"/>
    </row>
    <row r="1118" spans="1:9" x14ac:dyDescent="0.2">
      <c r="A1118" s="57">
        <v>152</v>
      </c>
      <c r="B1118" s="58">
        <f>Bil!C153</f>
        <v>142</v>
      </c>
      <c r="C1118" s="58">
        <f>Bil!D153</f>
        <v>0</v>
      </c>
      <c r="D1118" s="58">
        <f>Bil!E153</f>
        <v>0</v>
      </c>
      <c r="E1118" s="58">
        <v>0</v>
      </c>
      <c r="F1118" s="58">
        <v>0</v>
      </c>
      <c r="G1118" s="59">
        <f t="shared" si="36"/>
        <v>0</v>
      </c>
      <c r="H1118" s="59">
        <f t="shared" si="35"/>
        <v>0</v>
      </c>
      <c r="I1118" s="60"/>
    </row>
    <row r="1119" spans="1:9" x14ac:dyDescent="0.2">
      <c r="A1119" s="57">
        <v>152</v>
      </c>
      <c r="B1119" s="58">
        <f>Bil!C154</f>
        <v>143</v>
      </c>
      <c r="C1119" s="58">
        <f>Bil!D154</f>
        <v>0</v>
      </c>
      <c r="D1119" s="58">
        <f>Bil!E154</f>
        <v>0</v>
      </c>
      <c r="E1119" s="58">
        <v>0</v>
      </c>
      <c r="F1119" s="58">
        <v>0</v>
      </c>
      <c r="G1119" s="59">
        <f t="shared" si="36"/>
        <v>0</v>
      </c>
      <c r="H1119" s="59">
        <f t="shared" si="35"/>
        <v>0</v>
      </c>
      <c r="I1119" s="60"/>
    </row>
    <row r="1120" spans="1:9" x14ac:dyDescent="0.2">
      <c r="A1120" s="57">
        <v>152</v>
      </c>
      <c r="B1120" s="58">
        <f>Bil!C155</f>
        <v>144</v>
      </c>
      <c r="C1120" s="58">
        <f>Bil!D155</f>
        <v>0</v>
      </c>
      <c r="D1120" s="58">
        <f>Bil!E155</f>
        <v>0</v>
      </c>
      <c r="E1120" s="58">
        <v>0</v>
      </c>
      <c r="F1120" s="58">
        <v>0</v>
      </c>
      <c r="G1120" s="59">
        <f t="shared" si="36"/>
        <v>0</v>
      </c>
      <c r="H1120" s="59">
        <f t="shared" si="35"/>
        <v>0</v>
      </c>
      <c r="I1120" s="60"/>
    </row>
    <row r="1121" spans="1:9" x14ac:dyDescent="0.2">
      <c r="A1121" s="57">
        <v>152</v>
      </c>
      <c r="B1121" s="58">
        <f>Bil!C156</f>
        <v>145</v>
      </c>
      <c r="C1121" s="58">
        <f>Bil!D156</f>
        <v>0</v>
      </c>
      <c r="D1121" s="58">
        <f>Bil!E156</f>
        <v>0</v>
      </c>
      <c r="E1121" s="58">
        <v>0</v>
      </c>
      <c r="F1121" s="58">
        <v>0</v>
      </c>
      <c r="G1121" s="59">
        <f t="shared" si="36"/>
        <v>0</v>
      </c>
      <c r="H1121" s="59">
        <f t="shared" si="35"/>
        <v>0</v>
      </c>
      <c r="I1121" s="60"/>
    </row>
    <row r="1122" spans="1:9" x14ac:dyDescent="0.2">
      <c r="A1122" s="57">
        <v>152</v>
      </c>
      <c r="B1122" s="58">
        <f>Bil!C157</f>
        <v>146</v>
      </c>
      <c r="C1122" s="58">
        <f>Bil!D157</f>
        <v>0</v>
      </c>
      <c r="D1122" s="58">
        <f>Bil!E157</f>
        <v>0</v>
      </c>
      <c r="E1122" s="58">
        <v>0</v>
      </c>
      <c r="F1122" s="58">
        <v>0</v>
      </c>
      <c r="G1122" s="59">
        <f t="shared" si="36"/>
        <v>0</v>
      </c>
      <c r="H1122" s="59">
        <f t="shared" si="35"/>
        <v>0</v>
      </c>
      <c r="I1122" s="60"/>
    </row>
    <row r="1123" spans="1:9" x14ac:dyDescent="0.2">
      <c r="A1123" s="57">
        <v>152</v>
      </c>
      <c r="B1123" s="58">
        <f>Bil!C158</f>
        <v>147</v>
      </c>
      <c r="C1123" s="58">
        <f>Bil!D158</f>
        <v>0</v>
      </c>
      <c r="D1123" s="58">
        <f>Bil!E158</f>
        <v>0</v>
      </c>
      <c r="E1123" s="58">
        <v>0</v>
      </c>
      <c r="F1123" s="58">
        <v>0</v>
      </c>
      <c r="G1123" s="59">
        <f t="shared" si="36"/>
        <v>0</v>
      </c>
      <c r="H1123" s="59">
        <f t="shared" si="35"/>
        <v>0</v>
      </c>
      <c r="I1123" s="60"/>
    </row>
    <row r="1124" spans="1:9" x14ac:dyDescent="0.2">
      <c r="A1124" s="57">
        <v>152</v>
      </c>
      <c r="B1124" s="58">
        <f>Bil!C159</f>
        <v>148</v>
      </c>
      <c r="C1124" s="58">
        <f>Bil!D159</f>
        <v>0</v>
      </c>
      <c r="D1124" s="58">
        <f>Bil!E159</f>
        <v>0</v>
      </c>
      <c r="E1124" s="58">
        <v>0</v>
      </c>
      <c r="F1124" s="58">
        <v>0</v>
      </c>
      <c r="G1124" s="59">
        <f t="shared" si="36"/>
        <v>0</v>
      </c>
      <c r="H1124" s="59">
        <f t="shared" si="35"/>
        <v>0</v>
      </c>
      <c r="I1124" s="60"/>
    </row>
    <row r="1125" spans="1:9" x14ac:dyDescent="0.2">
      <c r="A1125" s="57">
        <v>152</v>
      </c>
      <c r="B1125" s="58">
        <f>Bil!C160</f>
        <v>149</v>
      </c>
      <c r="C1125" s="58">
        <f>Bil!D160</f>
        <v>0</v>
      </c>
      <c r="D1125" s="58">
        <f>Bil!E160</f>
        <v>0</v>
      </c>
      <c r="E1125" s="58">
        <v>0</v>
      </c>
      <c r="F1125" s="58">
        <v>0</v>
      </c>
      <c r="G1125" s="59">
        <f t="shared" si="36"/>
        <v>0</v>
      </c>
      <c r="H1125" s="59">
        <f t="shared" si="35"/>
        <v>0</v>
      </c>
      <c r="I1125" s="60"/>
    </row>
    <row r="1126" spans="1:9" x14ac:dyDescent="0.2">
      <c r="A1126" s="57">
        <v>152</v>
      </c>
      <c r="B1126" s="58">
        <f>Bil!C161</f>
        <v>150</v>
      </c>
      <c r="C1126" s="58">
        <f>Bil!D161</f>
        <v>0</v>
      </c>
      <c r="D1126" s="58">
        <f>Bil!E161</f>
        <v>0</v>
      </c>
      <c r="E1126" s="58">
        <v>0</v>
      </c>
      <c r="F1126" s="58">
        <v>0</v>
      </c>
      <c r="G1126" s="59">
        <f t="shared" si="36"/>
        <v>0</v>
      </c>
      <c r="H1126" s="59">
        <f t="shared" si="35"/>
        <v>0</v>
      </c>
      <c r="I1126" s="60"/>
    </row>
    <row r="1127" spans="1:9" x14ac:dyDescent="0.2">
      <c r="A1127" s="57">
        <v>152</v>
      </c>
      <c r="B1127" s="58">
        <f>Bil!C162</f>
        <v>151</v>
      </c>
      <c r="C1127" s="58">
        <f>Bil!D162</f>
        <v>0</v>
      </c>
      <c r="D1127" s="58">
        <f>Bil!E162</f>
        <v>0</v>
      </c>
      <c r="E1127" s="58">
        <v>0</v>
      </c>
      <c r="F1127" s="58">
        <v>0</v>
      </c>
      <c r="G1127" s="59">
        <f t="shared" si="36"/>
        <v>0</v>
      </c>
      <c r="H1127" s="59">
        <f t="shared" si="35"/>
        <v>0</v>
      </c>
      <c r="I1127" s="60"/>
    </row>
    <row r="1128" spans="1:9" x14ac:dyDescent="0.2">
      <c r="A1128" s="57">
        <v>152</v>
      </c>
      <c r="B1128" s="58">
        <f>Bil!C163</f>
        <v>152</v>
      </c>
      <c r="C1128" s="58">
        <f>Bil!D163</f>
        <v>15707</v>
      </c>
      <c r="D1128" s="58">
        <f>Bil!E163</f>
        <v>986</v>
      </c>
      <c r="E1128" s="58">
        <v>0</v>
      </c>
      <c r="F1128" s="58">
        <v>0</v>
      </c>
      <c r="G1128" s="59">
        <f t="shared" si="36"/>
        <v>2687.2080000000001</v>
      </c>
      <c r="H1128" s="59">
        <f t="shared" si="35"/>
        <v>0</v>
      </c>
      <c r="I1128" s="60"/>
    </row>
    <row r="1129" spans="1:9" x14ac:dyDescent="0.2">
      <c r="A1129" s="57">
        <v>152</v>
      </c>
      <c r="B1129" s="58">
        <f>Bil!C164</f>
        <v>153</v>
      </c>
      <c r="C1129" s="58">
        <f>Bil!D164</f>
        <v>0</v>
      </c>
      <c r="D1129" s="58">
        <f>Bil!E164</f>
        <v>0</v>
      </c>
      <c r="E1129" s="58">
        <v>0</v>
      </c>
      <c r="F1129" s="58">
        <v>0</v>
      </c>
      <c r="G1129" s="59">
        <f t="shared" si="36"/>
        <v>0</v>
      </c>
      <c r="H1129" s="59">
        <f t="shared" si="35"/>
        <v>0</v>
      </c>
      <c r="I1129" s="60"/>
    </row>
    <row r="1130" spans="1:9" x14ac:dyDescent="0.2">
      <c r="A1130" s="57">
        <v>152</v>
      </c>
      <c r="B1130" s="58">
        <f>Bil!C165</f>
        <v>154</v>
      </c>
      <c r="C1130" s="58">
        <f>Bil!D165</f>
        <v>117873</v>
      </c>
      <c r="D1130" s="58">
        <f>Bil!E165</f>
        <v>175721</v>
      </c>
      <c r="E1130" s="58">
        <v>0</v>
      </c>
      <c r="F1130" s="58">
        <v>0</v>
      </c>
      <c r="G1130" s="59">
        <f t="shared" si="36"/>
        <v>72274.509999999995</v>
      </c>
      <c r="H1130" s="59">
        <f t="shared" si="35"/>
        <v>0</v>
      </c>
      <c r="I1130" s="60"/>
    </row>
    <row r="1131" spans="1:9" x14ac:dyDescent="0.2">
      <c r="A1131" s="57">
        <v>152</v>
      </c>
      <c r="B1131" s="58">
        <f>Bil!C166</f>
        <v>155</v>
      </c>
      <c r="C1131" s="58">
        <f>Bil!D166</f>
        <v>0</v>
      </c>
      <c r="D1131" s="58">
        <f>Bil!E166</f>
        <v>0</v>
      </c>
      <c r="E1131" s="58">
        <v>0</v>
      </c>
      <c r="F1131" s="58">
        <v>0</v>
      </c>
      <c r="G1131" s="59">
        <f t="shared" si="36"/>
        <v>0</v>
      </c>
      <c r="H1131" s="59">
        <f t="shared" si="35"/>
        <v>0</v>
      </c>
      <c r="I1131" s="60"/>
    </row>
    <row r="1132" spans="1:9" x14ac:dyDescent="0.2">
      <c r="A1132" s="57">
        <v>152</v>
      </c>
      <c r="B1132" s="58">
        <f>Bil!C167</f>
        <v>156</v>
      </c>
      <c r="C1132" s="58">
        <f>Bil!D167</f>
        <v>0</v>
      </c>
      <c r="D1132" s="58">
        <f>Bil!E167</f>
        <v>0</v>
      </c>
      <c r="E1132" s="58">
        <v>0</v>
      </c>
      <c r="F1132" s="58">
        <v>0</v>
      </c>
      <c r="G1132" s="59">
        <f t="shared" si="36"/>
        <v>0</v>
      </c>
      <c r="H1132" s="59">
        <f t="shared" si="35"/>
        <v>0</v>
      </c>
      <c r="I1132" s="60"/>
    </row>
    <row r="1133" spans="1:9" x14ac:dyDescent="0.2">
      <c r="A1133" s="57">
        <v>152</v>
      </c>
      <c r="B1133" s="58">
        <f>Bil!C168</f>
        <v>157</v>
      </c>
      <c r="C1133" s="58">
        <f>Bil!D168</f>
        <v>0</v>
      </c>
      <c r="D1133" s="58">
        <f>Bil!E168</f>
        <v>0</v>
      </c>
      <c r="E1133" s="58">
        <v>0</v>
      </c>
      <c r="F1133" s="58">
        <v>0</v>
      </c>
      <c r="G1133" s="59">
        <f t="shared" si="36"/>
        <v>0</v>
      </c>
      <c r="H1133" s="59">
        <f t="shared" si="35"/>
        <v>0</v>
      </c>
      <c r="I1133" s="60"/>
    </row>
    <row r="1134" spans="1:9" x14ac:dyDescent="0.2">
      <c r="A1134" s="57">
        <v>152</v>
      </c>
      <c r="B1134" s="58">
        <f>Bil!C169</f>
        <v>158</v>
      </c>
      <c r="C1134" s="58">
        <f>Bil!D169</f>
        <v>0</v>
      </c>
      <c r="D1134" s="58">
        <f>Bil!E169</f>
        <v>0</v>
      </c>
      <c r="E1134" s="58">
        <v>0</v>
      </c>
      <c r="F1134" s="58">
        <v>0</v>
      </c>
      <c r="G1134" s="59">
        <f t="shared" si="36"/>
        <v>0</v>
      </c>
      <c r="H1134" s="59">
        <f t="shared" si="35"/>
        <v>0</v>
      </c>
      <c r="I1134" s="60"/>
    </row>
    <row r="1135" spans="1:9" x14ac:dyDescent="0.2">
      <c r="A1135" s="57">
        <v>152</v>
      </c>
      <c r="B1135" s="58">
        <f>Bil!C170</f>
        <v>159</v>
      </c>
      <c r="C1135" s="58">
        <f>Bil!D170</f>
        <v>0</v>
      </c>
      <c r="D1135" s="58">
        <f>Bil!E170</f>
        <v>0</v>
      </c>
      <c r="E1135" s="58">
        <v>0</v>
      </c>
      <c r="F1135" s="58">
        <v>0</v>
      </c>
      <c r="G1135" s="59">
        <f t="shared" si="36"/>
        <v>0</v>
      </c>
      <c r="H1135" s="59">
        <f t="shared" si="35"/>
        <v>0</v>
      </c>
      <c r="I1135" s="60"/>
    </row>
    <row r="1136" spans="1:9" x14ac:dyDescent="0.2">
      <c r="A1136" s="57">
        <v>152</v>
      </c>
      <c r="B1136" s="58">
        <f>Bil!C171</f>
        <v>160</v>
      </c>
      <c r="C1136" s="58">
        <f>Bil!D171</f>
        <v>0</v>
      </c>
      <c r="D1136" s="58">
        <f>Bil!E171</f>
        <v>0</v>
      </c>
      <c r="E1136" s="58">
        <v>0</v>
      </c>
      <c r="F1136" s="58">
        <v>0</v>
      </c>
      <c r="G1136" s="59">
        <f t="shared" si="36"/>
        <v>0</v>
      </c>
      <c r="H1136" s="59">
        <f t="shared" si="35"/>
        <v>0</v>
      </c>
      <c r="I1136" s="60"/>
    </row>
    <row r="1137" spans="1:9" x14ac:dyDescent="0.2">
      <c r="A1137" s="57">
        <v>152</v>
      </c>
      <c r="B1137" s="58">
        <f>Bil!C172</f>
        <v>161</v>
      </c>
      <c r="C1137" s="58">
        <f>Bil!D172</f>
        <v>0</v>
      </c>
      <c r="D1137" s="58">
        <f>Bil!E172</f>
        <v>0</v>
      </c>
      <c r="E1137" s="58">
        <v>0</v>
      </c>
      <c r="F1137" s="58">
        <v>0</v>
      </c>
      <c r="G1137" s="59">
        <f t="shared" si="36"/>
        <v>0</v>
      </c>
      <c r="H1137" s="59">
        <f t="shared" si="35"/>
        <v>0</v>
      </c>
      <c r="I1137" s="60"/>
    </row>
    <row r="1138" spans="1:9" x14ac:dyDescent="0.2">
      <c r="A1138" s="57">
        <v>152</v>
      </c>
      <c r="B1138" s="58">
        <f>Bil!C173</f>
        <v>162</v>
      </c>
      <c r="C1138" s="58">
        <f>Bil!D173</f>
        <v>6302026</v>
      </c>
      <c r="D1138" s="58">
        <f>Bil!E173</f>
        <v>6334600</v>
      </c>
      <c r="E1138" s="58">
        <v>0</v>
      </c>
      <c r="F1138" s="58">
        <v>0</v>
      </c>
      <c r="G1138" s="59">
        <f t="shared" si="36"/>
        <v>3073338.6120000002</v>
      </c>
      <c r="H1138" s="59">
        <f t="shared" si="35"/>
        <v>0</v>
      </c>
      <c r="I1138" s="60"/>
    </row>
    <row r="1139" spans="1:9" x14ac:dyDescent="0.2">
      <c r="A1139" s="57">
        <v>152</v>
      </c>
      <c r="B1139" s="58">
        <f>Bil!C174</f>
        <v>163</v>
      </c>
      <c r="C1139" s="58">
        <f>Bil!D174</f>
        <v>48657</v>
      </c>
      <c r="D1139" s="58">
        <f>Bil!E174</f>
        <v>49417</v>
      </c>
      <c r="E1139" s="58">
        <v>0</v>
      </c>
      <c r="F1139" s="58">
        <v>0</v>
      </c>
      <c r="G1139" s="59">
        <f t="shared" si="36"/>
        <v>24041.033000000003</v>
      </c>
      <c r="H1139" s="59">
        <f t="shared" si="35"/>
        <v>0</v>
      </c>
      <c r="I1139" s="60"/>
    </row>
    <row r="1140" spans="1:9" x14ac:dyDescent="0.2">
      <c r="A1140" s="57">
        <v>152</v>
      </c>
      <c r="B1140" s="58">
        <f>Bil!C175</f>
        <v>164</v>
      </c>
      <c r="C1140" s="58">
        <f>Bil!D175</f>
        <v>44657</v>
      </c>
      <c r="D1140" s="58">
        <f>Bil!E175</f>
        <v>49417</v>
      </c>
      <c r="E1140" s="58">
        <v>0</v>
      </c>
      <c r="F1140" s="58">
        <v>0</v>
      </c>
      <c r="G1140" s="59">
        <f t="shared" si="36"/>
        <v>23532.524000000001</v>
      </c>
      <c r="H1140" s="59">
        <f t="shared" si="35"/>
        <v>0</v>
      </c>
      <c r="I1140" s="60"/>
    </row>
    <row r="1141" spans="1:9" x14ac:dyDescent="0.2">
      <c r="A1141" s="57">
        <v>152</v>
      </c>
      <c r="B1141" s="58">
        <f>Bil!C176</f>
        <v>165</v>
      </c>
      <c r="C1141" s="58">
        <f>Bil!D176</f>
        <v>33180</v>
      </c>
      <c r="D1141" s="58">
        <f>Bil!E176</f>
        <v>33231</v>
      </c>
      <c r="E1141" s="58">
        <v>0</v>
      </c>
      <c r="F1141" s="58">
        <v>0</v>
      </c>
      <c r="G1141" s="59">
        <f t="shared" si="36"/>
        <v>16440.93</v>
      </c>
      <c r="H1141" s="59">
        <f t="shared" si="35"/>
        <v>0</v>
      </c>
      <c r="I1141" s="60"/>
    </row>
    <row r="1142" spans="1:9" x14ac:dyDescent="0.2">
      <c r="A1142" s="57">
        <v>152</v>
      </c>
      <c r="B1142" s="58">
        <f>Bil!C177</f>
        <v>166</v>
      </c>
      <c r="C1142" s="58">
        <f>Bil!D177</f>
        <v>11477</v>
      </c>
      <c r="D1142" s="58">
        <f>Bil!E177</f>
        <v>16173</v>
      </c>
      <c r="E1142" s="58">
        <v>0</v>
      </c>
      <c r="F1142" s="58">
        <v>0</v>
      </c>
      <c r="G1142" s="59">
        <f t="shared" si="36"/>
        <v>7274.6180000000004</v>
      </c>
      <c r="H1142" s="59">
        <f t="shared" si="35"/>
        <v>0</v>
      </c>
      <c r="I1142" s="60"/>
    </row>
    <row r="1143" spans="1:9" x14ac:dyDescent="0.2">
      <c r="A1143" s="57">
        <v>152</v>
      </c>
      <c r="B1143" s="58">
        <f>Bil!C178</f>
        <v>167</v>
      </c>
      <c r="C1143" s="58">
        <f>Bil!D178</f>
        <v>0</v>
      </c>
      <c r="D1143" s="58">
        <f>Bil!E178</f>
        <v>13</v>
      </c>
      <c r="E1143" s="58">
        <v>0</v>
      </c>
      <c r="F1143" s="58">
        <v>0</v>
      </c>
      <c r="G1143" s="59">
        <f t="shared" si="36"/>
        <v>4.3420000000000005</v>
      </c>
      <c r="H1143" s="59">
        <f t="shared" si="35"/>
        <v>0</v>
      </c>
      <c r="I1143" s="60"/>
    </row>
    <row r="1144" spans="1:9" x14ac:dyDescent="0.2">
      <c r="A1144" s="57">
        <v>152</v>
      </c>
      <c r="B1144" s="58">
        <f>Bil!C179</f>
        <v>168</v>
      </c>
      <c r="C1144" s="58">
        <f>Bil!D179</f>
        <v>0</v>
      </c>
      <c r="D1144" s="58">
        <f>Bil!E179</f>
        <v>0</v>
      </c>
      <c r="E1144" s="58">
        <v>0</v>
      </c>
      <c r="F1144" s="58">
        <v>0</v>
      </c>
      <c r="G1144" s="59">
        <f t="shared" si="36"/>
        <v>0</v>
      </c>
      <c r="H1144" s="59">
        <f t="shared" si="35"/>
        <v>0</v>
      </c>
      <c r="I1144" s="60"/>
    </row>
    <row r="1145" spans="1:9" x14ac:dyDescent="0.2">
      <c r="A1145" s="57">
        <v>152</v>
      </c>
      <c r="B1145" s="58">
        <f>Bil!C180</f>
        <v>169</v>
      </c>
      <c r="C1145" s="58">
        <f>Bil!D180</f>
        <v>0</v>
      </c>
      <c r="D1145" s="58">
        <f>Bil!E180</f>
        <v>0</v>
      </c>
      <c r="E1145" s="58">
        <v>0</v>
      </c>
      <c r="F1145" s="58">
        <v>0</v>
      </c>
      <c r="G1145" s="59">
        <f t="shared" si="36"/>
        <v>0</v>
      </c>
      <c r="H1145" s="59">
        <f t="shared" si="35"/>
        <v>0</v>
      </c>
      <c r="I1145" s="60"/>
    </row>
    <row r="1146" spans="1:9" x14ac:dyDescent="0.2">
      <c r="A1146" s="57">
        <v>152</v>
      </c>
      <c r="B1146" s="58">
        <f>Bil!C181</f>
        <v>170</v>
      </c>
      <c r="C1146" s="58">
        <f>Bil!D181</f>
        <v>0</v>
      </c>
      <c r="D1146" s="58">
        <f>Bil!E181</f>
        <v>13</v>
      </c>
      <c r="E1146" s="58">
        <v>0</v>
      </c>
      <c r="F1146" s="58">
        <v>0</v>
      </c>
      <c r="G1146" s="59">
        <f t="shared" si="36"/>
        <v>4.42</v>
      </c>
      <c r="H1146" s="59">
        <f t="shared" si="35"/>
        <v>0</v>
      </c>
      <c r="I1146" s="60"/>
    </row>
    <row r="1147" spans="1:9" x14ac:dyDescent="0.2">
      <c r="A1147" s="57">
        <v>152</v>
      </c>
      <c r="B1147" s="58">
        <f>Bil!C182</f>
        <v>171</v>
      </c>
      <c r="C1147" s="58">
        <f>Bil!D182</f>
        <v>0</v>
      </c>
      <c r="D1147" s="58">
        <f>Bil!E182</f>
        <v>0</v>
      </c>
      <c r="E1147" s="58">
        <v>0</v>
      </c>
      <c r="F1147" s="58">
        <v>0</v>
      </c>
      <c r="G1147" s="59">
        <f t="shared" si="36"/>
        <v>0</v>
      </c>
      <c r="H1147" s="59">
        <f t="shared" si="35"/>
        <v>0</v>
      </c>
      <c r="I1147" s="60"/>
    </row>
    <row r="1148" spans="1:9" x14ac:dyDescent="0.2">
      <c r="A1148" s="57">
        <v>152</v>
      </c>
      <c r="B1148" s="58">
        <f>Bil!C183</f>
        <v>172</v>
      </c>
      <c r="C1148" s="58">
        <f>Bil!D183</f>
        <v>0</v>
      </c>
      <c r="D1148" s="58">
        <f>Bil!E183</f>
        <v>0</v>
      </c>
      <c r="E1148" s="58">
        <v>0</v>
      </c>
      <c r="F1148" s="58">
        <v>0</v>
      </c>
      <c r="G1148" s="59">
        <f t="shared" si="36"/>
        <v>0</v>
      </c>
      <c r="H1148" s="59">
        <f t="shared" si="35"/>
        <v>0</v>
      </c>
      <c r="I1148" s="60"/>
    </row>
    <row r="1149" spans="1:9" x14ac:dyDescent="0.2">
      <c r="A1149" s="57">
        <v>152</v>
      </c>
      <c r="B1149" s="58">
        <f>Bil!C184</f>
        <v>173</v>
      </c>
      <c r="C1149" s="58">
        <f>Bil!D184</f>
        <v>0</v>
      </c>
      <c r="D1149" s="58">
        <f>Bil!E184</f>
        <v>0</v>
      </c>
      <c r="E1149" s="58">
        <v>0</v>
      </c>
      <c r="F1149" s="58">
        <v>0</v>
      </c>
      <c r="G1149" s="59">
        <f t="shared" si="36"/>
        <v>0</v>
      </c>
      <c r="H1149" s="59">
        <f t="shared" si="35"/>
        <v>0</v>
      </c>
      <c r="I1149" s="60"/>
    </row>
    <row r="1150" spans="1:9" x14ac:dyDescent="0.2">
      <c r="A1150" s="57">
        <v>152</v>
      </c>
      <c r="B1150" s="58">
        <f>Bil!C185</f>
        <v>174</v>
      </c>
      <c r="C1150" s="58">
        <f>Bil!D185</f>
        <v>0</v>
      </c>
      <c r="D1150" s="58">
        <f>Bil!E185</f>
        <v>0</v>
      </c>
      <c r="E1150" s="58">
        <v>0</v>
      </c>
      <c r="F1150" s="58">
        <v>0</v>
      </c>
      <c r="G1150" s="59">
        <f t="shared" si="36"/>
        <v>0</v>
      </c>
      <c r="H1150" s="59">
        <f t="shared" si="35"/>
        <v>0</v>
      </c>
      <c r="I1150" s="60"/>
    </row>
    <row r="1151" spans="1:9" x14ac:dyDescent="0.2">
      <c r="A1151" s="57">
        <v>152</v>
      </c>
      <c r="B1151" s="58">
        <f>Bil!C186</f>
        <v>175</v>
      </c>
      <c r="C1151" s="58">
        <f>Bil!D186</f>
        <v>4000</v>
      </c>
      <c r="D1151" s="58">
        <f>Bil!E186</f>
        <v>0</v>
      </c>
      <c r="E1151" s="58">
        <v>0</v>
      </c>
      <c r="F1151" s="58">
        <v>0</v>
      </c>
      <c r="G1151" s="59">
        <f t="shared" si="36"/>
        <v>700</v>
      </c>
      <c r="H1151" s="59">
        <f t="shared" si="35"/>
        <v>0</v>
      </c>
      <c r="I1151" s="60"/>
    </row>
    <row r="1152" spans="1:9" x14ac:dyDescent="0.2">
      <c r="A1152" s="57">
        <v>152</v>
      </c>
      <c r="B1152" s="58">
        <f>Bil!C187</f>
        <v>176</v>
      </c>
      <c r="C1152" s="58">
        <f>Bil!D187</f>
        <v>0</v>
      </c>
      <c r="D1152" s="58">
        <f>Bil!E187</f>
        <v>0</v>
      </c>
      <c r="E1152" s="58">
        <v>0</v>
      </c>
      <c r="F1152" s="58">
        <v>0</v>
      </c>
      <c r="G1152" s="59">
        <f t="shared" si="36"/>
        <v>0</v>
      </c>
      <c r="H1152" s="59">
        <f t="shared" si="35"/>
        <v>0</v>
      </c>
      <c r="I1152" s="60"/>
    </row>
    <row r="1153" spans="1:9" x14ac:dyDescent="0.2">
      <c r="A1153" s="57">
        <v>152</v>
      </c>
      <c r="B1153" s="58">
        <f>Bil!C188</f>
        <v>177</v>
      </c>
      <c r="C1153" s="58">
        <f>Bil!D188</f>
        <v>0</v>
      </c>
      <c r="D1153" s="58">
        <f>Bil!E188</f>
        <v>0</v>
      </c>
      <c r="E1153" s="58">
        <v>0</v>
      </c>
      <c r="F1153" s="58">
        <v>0</v>
      </c>
      <c r="G1153" s="59">
        <f t="shared" si="36"/>
        <v>0</v>
      </c>
      <c r="H1153" s="59">
        <f t="shared" si="35"/>
        <v>0</v>
      </c>
      <c r="I1153" s="60"/>
    </row>
    <row r="1154" spans="1:9" x14ac:dyDescent="0.2">
      <c r="A1154" s="57">
        <v>152</v>
      </c>
      <c r="B1154" s="58">
        <f>Bil!C189</f>
        <v>178</v>
      </c>
      <c r="C1154" s="58">
        <f>Bil!D189</f>
        <v>0</v>
      </c>
      <c r="D1154" s="58">
        <f>Bil!E189</f>
        <v>0</v>
      </c>
      <c r="E1154" s="58">
        <v>0</v>
      </c>
      <c r="F1154" s="58">
        <v>0</v>
      </c>
      <c r="G1154" s="59">
        <f t="shared" si="36"/>
        <v>0</v>
      </c>
      <c r="H1154" s="59">
        <f t="shared" ref="H1154:H1217" si="37">ABS(C1154-ROUND(C1154,0))+ABS(D1154-ROUND(D1154,0))</f>
        <v>0</v>
      </c>
      <c r="I1154" s="60"/>
    </row>
    <row r="1155" spans="1:9" x14ac:dyDescent="0.2">
      <c r="A1155" s="57">
        <v>152</v>
      </c>
      <c r="B1155" s="58">
        <f>Bil!C190</f>
        <v>179</v>
      </c>
      <c r="C1155" s="58">
        <f>Bil!D190</f>
        <v>0</v>
      </c>
      <c r="D1155" s="58">
        <f>Bil!E190</f>
        <v>0</v>
      </c>
      <c r="E1155" s="58">
        <v>0</v>
      </c>
      <c r="F1155" s="58">
        <v>0</v>
      </c>
      <c r="G1155" s="59">
        <f t="shared" si="36"/>
        <v>0</v>
      </c>
      <c r="H1155" s="59">
        <f t="shared" si="37"/>
        <v>0</v>
      </c>
      <c r="I1155" s="60"/>
    </row>
    <row r="1156" spans="1:9" x14ac:dyDescent="0.2">
      <c r="A1156" s="57">
        <v>152</v>
      </c>
      <c r="B1156" s="58">
        <f>Bil!C191</f>
        <v>180</v>
      </c>
      <c r="C1156" s="58">
        <f>Bil!D191</f>
        <v>0</v>
      </c>
      <c r="D1156" s="58">
        <f>Bil!E191</f>
        <v>0</v>
      </c>
      <c r="E1156" s="58">
        <v>0</v>
      </c>
      <c r="F1156" s="58">
        <v>0</v>
      </c>
      <c r="G1156" s="59">
        <f t="shared" si="36"/>
        <v>0</v>
      </c>
      <c r="H1156" s="59">
        <f t="shared" si="37"/>
        <v>0</v>
      </c>
      <c r="I1156" s="60"/>
    </row>
    <row r="1157" spans="1:9" x14ac:dyDescent="0.2">
      <c r="A1157" s="57">
        <v>152</v>
      </c>
      <c r="B1157" s="58">
        <f>Bil!C192</f>
        <v>181</v>
      </c>
      <c r="C1157" s="58">
        <f>Bil!D192</f>
        <v>0</v>
      </c>
      <c r="D1157" s="58">
        <f>Bil!E192</f>
        <v>0</v>
      </c>
      <c r="E1157" s="58">
        <v>0</v>
      </c>
      <c r="F1157" s="58">
        <v>0</v>
      </c>
      <c r="G1157" s="59">
        <f t="shared" si="36"/>
        <v>0</v>
      </c>
      <c r="H1157" s="59">
        <f t="shared" si="37"/>
        <v>0</v>
      </c>
      <c r="I1157" s="60"/>
    </row>
    <row r="1158" spans="1:9" x14ac:dyDescent="0.2">
      <c r="A1158" s="57">
        <v>152</v>
      </c>
      <c r="B1158" s="58">
        <f>Bil!C193</f>
        <v>182</v>
      </c>
      <c r="C1158" s="58">
        <f>Bil!D193</f>
        <v>0</v>
      </c>
      <c r="D1158" s="58">
        <f>Bil!E193</f>
        <v>0</v>
      </c>
      <c r="E1158" s="58">
        <v>0</v>
      </c>
      <c r="F1158" s="58">
        <v>0</v>
      </c>
      <c r="G1158" s="59">
        <f t="shared" si="36"/>
        <v>0</v>
      </c>
      <c r="H1158" s="59">
        <f t="shared" si="37"/>
        <v>0</v>
      </c>
      <c r="I1158" s="60"/>
    </row>
    <row r="1159" spans="1:9" x14ac:dyDescent="0.2">
      <c r="A1159" s="57">
        <v>152</v>
      </c>
      <c r="B1159" s="58">
        <f>Bil!C194</f>
        <v>183</v>
      </c>
      <c r="C1159" s="58">
        <f>Bil!D194</f>
        <v>0</v>
      </c>
      <c r="D1159" s="58">
        <f>Bil!E194</f>
        <v>0</v>
      </c>
      <c r="E1159" s="58">
        <v>0</v>
      </c>
      <c r="F1159" s="58">
        <v>0</v>
      </c>
      <c r="G1159" s="59">
        <f t="shared" si="36"/>
        <v>0</v>
      </c>
      <c r="H1159" s="59">
        <f t="shared" si="37"/>
        <v>0</v>
      </c>
      <c r="I1159" s="60"/>
    </row>
    <row r="1160" spans="1:9" x14ac:dyDescent="0.2">
      <c r="A1160" s="57">
        <v>152</v>
      </c>
      <c r="B1160" s="58">
        <f>Bil!C195</f>
        <v>184</v>
      </c>
      <c r="C1160" s="58">
        <f>Bil!D195</f>
        <v>0</v>
      </c>
      <c r="D1160" s="58">
        <f>Bil!E195</f>
        <v>0</v>
      </c>
      <c r="E1160" s="58">
        <v>0</v>
      </c>
      <c r="F1160" s="58">
        <v>0</v>
      </c>
      <c r="G1160" s="59">
        <f t="shared" si="36"/>
        <v>0</v>
      </c>
      <c r="H1160" s="59">
        <f t="shared" si="37"/>
        <v>0</v>
      </c>
      <c r="I1160" s="60"/>
    </row>
    <row r="1161" spans="1:9" x14ac:dyDescent="0.2">
      <c r="A1161" s="57">
        <v>152</v>
      </c>
      <c r="B1161" s="58">
        <f>Bil!C196</f>
        <v>185</v>
      </c>
      <c r="C1161" s="58">
        <f>Bil!D196</f>
        <v>0</v>
      </c>
      <c r="D1161" s="58">
        <f>Bil!E196</f>
        <v>0</v>
      </c>
      <c r="E1161" s="58">
        <v>0</v>
      </c>
      <c r="F1161" s="58">
        <v>0</v>
      </c>
      <c r="G1161" s="59">
        <f t="shared" si="36"/>
        <v>0</v>
      </c>
      <c r="H1161" s="59">
        <f t="shared" si="37"/>
        <v>0</v>
      </c>
      <c r="I1161" s="60"/>
    </row>
    <row r="1162" spans="1:9" x14ac:dyDescent="0.2">
      <c r="A1162" s="57">
        <v>152</v>
      </c>
      <c r="B1162" s="58">
        <f>Bil!C197</f>
        <v>186</v>
      </c>
      <c r="C1162" s="58">
        <f>Bil!D197</f>
        <v>0</v>
      </c>
      <c r="D1162" s="58">
        <f>Bil!E197</f>
        <v>0</v>
      </c>
      <c r="E1162" s="58">
        <v>0</v>
      </c>
      <c r="F1162" s="58">
        <v>0</v>
      </c>
      <c r="G1162" s="59">
        <f t="shared" si="36"/>
        <v>0</v>
      </c>
      <c r="H1162" s="59">
        <f t="shared" si="37"/>
        <v>0</v>
      </c>
      <c r="I1162" s="60"/>
    </row>
    <row r="1163" spans="1:9" x14ac:dyDescent="0.2">
      <c r="A1163" s="57">
        <v>152</v>
      </c>
      <c r="B1163" s="58">
        <f>Bil!C198</f>
        <v>187</v>
      </c>
      <c r="C1163" s="58">
        <f>Bil!D198</f>
        <v>0</v>
      </c>
      <c r="D1163" s="58">
        <f>Bil!E198</f>
        <v>0</v>
      </c>
      <c r="E1163" s="58">
        <v>0</v>
      </c>
      <c r="F1163" s="58">
        <v>0</v>
      </c>
      <c r="G1163" s="59">
        <f t="shared" si="36"/>
        <v>0</v>
      </c>
      <c r="H1163" s="59">
        <f t="shared" si="37"/>
        <v>0</v>
      </c>
      <c r="I1163" s="60"/>
    </row>
    <row r="1164" spans="1:9" x14ac:dyDescent="0.2">
      <c r="A1164" s="57">
        <v>152</v>
      </c>
      <c r="B1164" s="58">
        <f>Bil!C199</f>
        <v>188</v>
      </c>
      <c r="C1164" s="58">
        <f>Bil!D199</f>
        <v>0</v>
      </c>
      <c r="D1164" s="58">
        <f>Bil!E199</f>
        <v>0</v>
      </c>
      <c r="E1164" s="58">
        <v>0</v>
      </c>
      <c r="F1164" s="58">
        <v>0</v>
      </c>
      <c r="G1164" s="59">
        <f t="shared" si="36"/>
        <v>0</v>
      </c>
      <c r="H1164" s="59">
        <f t="shared" si="37"/>
        <v>0</v>
      </c>
      <c r="I1164" s="60"/>
    </row>
    <row r="1165" spans="1:9" x14ac:dyDescent="0.2">
      <c r="A1165" s="57">
        <v>152</v>
      </c>
      <c r="B1165" s="58">
        <f>Bil!C200</f>
        <v>189</v>
      </c>
      <c r="C1165" s="58">
        <f>Bil!D200</f>
        <v>0</v>
      </c>
      <c r="D1165" s="58">
        <f>Bil!E200</f>
        <v>0</v>
      </c>
      <c r="E1165" s="58">
        <v>0</v>
      </c>
      <c r="F1165" s="58">
        <v>0</v>
      </c>
      <c r="G1165" s="59">
        <f t="shared" si="36"/>
        <v>0</v>
      </c>
      <c r="H1165" s="59">
        <f t="shared" si="37"/>
        <v>0</v>
      </c>
      <c r="I1165" s="60"/>
    </row>
    <row r="1166" spans="1:9" x14ac:dyDescent="0.2">
      <c r="A1166" s="57">
        <v>152</v>
      </c>
      <c r="B1166" s="58">
        <f>Bil!C201</f>
        <v>190</v>
      </c>
      <c r="C1166" s="58">
        <f>Bil!D201</f>
        <v>0</v>
      </c>
      <c r="D1166" s="58">
        <f>Bil!E201</f>
        <v>0</v>
      </c>
      <c r="E1166" s="58">
        <v>0</v>
      </c>
      <c r="F1166" s="58">
        <v>0</v>
      </c>
      <c r="G1166" s="59">
        <f t="shared" si="36"/>
        <v>0</v>
      </c>
      <c r="H1166" s="59">
        <f t="shared" si="37"/>
        <v>0</v>
      </c>
      <c r="I1166" s="60"/>
    </row>
    <row r="1167" spans="1:9" x14ac:dyDescent="0.2">
      <c r="A1167" s="57">
        <v>152</v>
      </c>
      <c r="B1167" s="58">
        <f>Bil!C202</f>
        <v>191</v>
      </c>
      <c r="C1167" s="58">
        <f>Bil!D202</f>
        <v>0</v>
      </c>
      <c r="D1167" s="58">
        <f>Bil!E202</f>
        <v>0</v>
      </c>
      <c r="E1167" s="58">
        <v>0</v>
      </c>
      <c r="F1167" s="58">
        <v>0</v>
      </c>
      <c r="G1167" s="59">
        <f t="shared" si="36"/>
        <v>0</v>
      </c>
      <c r="H1167" s="59">
        <f t="shared" si="37"/>
        <v>0</v>
      </c>
      <c r="I1167" s="60"/>
    </row>
    <row r="1168" spans="1:9" x14ac:dyDescent="0.2">
      <c r="A1168" s="57">
        <v>152</v>
      </c>
      <c r="B1168" s="58">
        <f>Bil!C203</f>
        <v>192</v>
      </c>
      <c r="C1168" s="58">
        <f>Bil!D203</f>
        <v>0</v>
      </c>
      <c r="D1168" s="58">
        <f>Bil!E203</f>
        <v>0</v>
      </c>
      <c r="E1168" s="58">
        <v>0</v>
      </c>
      <c r="F1168" s="58">
        <v>0</v>
      </c>
      <c r="G1168" s="59">
        <f t="shared" si="36"/>
        <v>0</v>
      </c>
      <c r="H1168" s="59">
        <f t="shared" si="37"/>
        <v>0</v>
      </c>
      <c r="I1168" s="60"/>
    </row>
    <row r="1169" spans="1:9" x14ac:dyDescent="0.2">
      <c r="A1169" s="57">
        <v>152</v>
      </c>
      <c r="B1169" s="58">
        <f>Bil!C204</f>
        <v>193</v>
      </c>
      <c r="C1169" s="58">
        <f>Bil!D204</f>
        <v>0</v>
      </c>
      <c r="D1169" s="58">
        <f>Bil!E204</f>
        <v>0</v>
      </c>
      <c r="E1169" s="58">
        <v>0</v>
      </c>
      <c r="F1169" s="58">
        <v>0</v>
      </c>
      <c r="G1169" s="59">
        <f t="shared" ref="G1169:G1232" si="38">B1169/1000*C1169+B1169/500*D1169</f>
        <v>0</v>
      </c>
      <c r="H1169" s="59">
        <f t="shared" si="37"/>
        <v>0</v>
      </c>
      <c r="I1169" s="60"/>
    </row>
    <row r="1170" spans="1:9" x14ac:dyDescent="0.2">
      <c r="A1170" s="57">
        <v>152</v>
      </c>
      <c r="B1170" s="58">
        <f>Bil!C205</f>
        <v>194</v>
      </c>
      <c r="C1170" s="58">
        <f>Bil!D205</f>
        <v>0</v>
      </c>
      <c r="D1170" s="58">
        <f>Bil!E205</f>
        <v>0</v>
      </c>
      <c r="E1170" s="58">
        <v>0</v>
      </c>
      <c r="F1170" s="58">
        <v>0</v>
      </c>
      <c r="G1170" s="59">
        <f t="shared" si="38"/>
        <v>0</v>
      </c>
      <c r="H1170" s="59">
        <f t="shared" si="37"/>
        <v>0</v>
      </c>
      <c r="I1170" s="60"/>
    </row>
    <row r="1171" spans="1:9" x14ac:dyDescent="0.2">
      <c r="A1171" s="57">
        <v>152</v>
      </c>
      <c r="B1171" s="58">
        <f>Bil!C206</f>
        <v>195</v>
      </c>
      <c r="C1171" s="58">
        <f>Bil!D206</f>
        <v>0</v>
      </c>
      <c r="D1171" s="58">
        <f>Bil!E206</f>
        <v>0</v>
      </c>
      <c r="E1171" s="58">
        <v>0</v>
      </c>
      <c r="F1171" s="58">
        <v>0</v>
      </c>
      <c r="G1171" s="59">
        <f t="shared" si="38"/>
        <v>0</v>
      </c>
      <c r="H1171" s="59">
        <f t="shared" si="37"/>
        <v>0</v>
      </c>
      <c r="I1171" s="60"/>
    </row>
    <row r="1172" spans="1:9" x14ac:dyDescent="0.2">
      <c r="A1172" s="57">
        <v>152</v>
      </c>
      <c r="B1172" s="58">
        <f>Bil!C207</f>
        <v>196</v>
      </c>
      <c r="C1172" s="58">
        <f>Bil!D207</f>
        <v>0</v>
      </c>
      <c r="D1172" s="58">
        <f>Bil!E207</f>
        <v>0</v>
      </c>
      <c r="E1172" s="58">
        <v>0</v>
      </c>
      <c r="F1172" s="58">
        <v>0</v>
      </c>
      <c r="G1172" s="59">
        <f t="shared" si="38"/>
        <v>0</v>
      </c>
      <c r="H1172" s="59">
        <f t="shared" si="37"/>
        <v>0</v>
      </c>
      <c r="I1172" s="60"/>
    </row>
    <row r="1173" spans="1:9" x14ac:dyDescent="0.2">
      <c r="A1173" s="57">
        <v>152</v>
      </c>
      <c r="B1173" s="58">
        <f>Bil!C208</f>
        <v>197</v>
      </c>
      <c r="C1173" s="58">
        <f>Bil!D208</f>
        <v>0</v>
      </c>
      <c r="D1173" s="58">
        <f>Bil!E208</f>
        <v>0</v>
      </c>
      <c r="E1173" s="58">
        <v>0</v>
      </c>
      <c r="F1173" s="58">
        <v>0</v>
      </c>
      <c r="G1173" s="59">
        <f t="shared" si="38"/>
        <v>0</v>
      </c>
      <c r="H1173" s="59">
        <f t="shared" si="37"/>
        <v>0</v>
      </c>
      <c r="I1173" s="60"/>
    </row>
    <row r="1174" spans="1:9" x14ac:dyDescent="0.2">
      <c r="A1174" s="57">
        <v>152</v>
      </c>
      <c r="B1174" s="58">
        <f>Bil!C209</f>
        <v>198</v>
      </c>
      <c r="C1174" s="58">
        <f>Bil!D209</f>
        <v>0</v>
      </c>
      <c r="D1174" s="58">
        <f>Bil!E209</f>
        <v>0</v>
      </c>
      <c r="E1174" s="58">
        <v>0</v>
      </c>
      <c r="F1174" s="58">
        <v>0</v>
      </c>
      <c r="G1174" s="59">
        <f t="shared" si="38"/>
        <v>0</v>
      </c>
      <c r="H1174" s="59">
        <f t="shared" si="37"/>
        <v>0</v>
      </c>
      <c r="I1174" s="60"/>
    </row>
    <row r="1175" spans="1:9" x14ac:dyDescent="0.2">
      <c r="A1175" s="57">
        <v>152</v>
      </c>
      <c r="B1175" s="58">
        <f>Bil!C210</f>
        <v>199</v>
      </c>
      <c r="C1175" s="58">
        <f>Bil!D210</f>
        <v>0</v>
      </c>
      <c r="D1175" s="58">
        <f>Bil!E210</f>
        <v>0</v>
      </c>
      <c r="E1175" s="58">
        <v>0</v>
      </c>
      <c r="F1175" s="58">
        <v>0</v>
      </c>
      <c r="G1175" s="59">
        <f t="shared" si="38"/>
        <v>0</v>
      </c>
      <c r="H1175" s="59">
        <f t="shared" si="37"/>
        <v>0</v>
      </c>
      <c r="I1175" s="60"/>
    </row>
    <row r="1176" spans="1:9" x14ac:dyDescent="0.2">
      <c r="A1176" s="57">
        <v>152</v>
      </c>
      <c r="B1176" s="58">
        <f>Bil!C211</f>
        <v>200</v>
      </c>
      <c r="C1176" s="58">
        <f>Bil!D211</f>
        <v>0</v>
      </c>
      <c r="D1176" s="58">
        <f>Bil!E211</f>
        <v>0</v>
      </c>
      <c r="E1176" s="58">
        <v>0</v>
      </c>
      <c r="F1176" s="58">
        <v>0</v>
      </c>
      <c r="G1176" s="59">
        <f t="shared" si="38"/>
        <v>0</v>
      </c>
      <c r="H1176" s="59">
        <f t="shared" si="37"/>
        <v>0</v>
      </c>
      <c r="I1176" s="60"/>
    </row>
    <row r="1177" spans="1:9" x14ac:dyDescent="0.2">
      <c r="A1177" s="57">
        <v>152</v>
      </c>
      <c r="B1177" s="58">
        <f>Bil!C212</f>
        <v>201</v>
      </c>
      <c r="C1177" s="58">
        <f>Bil!D212</f>
        <v>0</v>
      </c>
      <c r="D1177" s="58">
        <f>Bil!E212</f>
        <v>0</v>
      </c>
      <c r="E1177" s="58">
        <v>0</v>
      </c>
      <c r="F1177" s="58">
        <v>0</v>
      </c>
      <c r="G1177" s="59">
        <f t="shared" si="38"/>
        <v>0</v>
      </c>
      <c r="H1177" s="59">
        <f t="shared" si="37"/>
        <v>0</v>
      </c>
      <c r="I1177" s="60"/>
    </row>
    <row r="1178" spans="1:9" x14ac:dyDescent="0.2">
      <c r="A1178" s="57">
        <v>152</v>
      </c>
      <c r="B1178" s="58">
        <f>Bil!C213</f>
        <v>202</v>
      </c>
      <c r="C1178" s="58">
        <f>Bil!D213</f>
        <v>0</v>
      </c>
      <c r="D1178" s="58">
        <f>Bil!E213</f>
        <v>0</v>
      </c>
      <c r="E1178" s="58">
        <v>0</v>
      </c>
      <c r="F1178" s="58">
        <v>0</v>
      </c>
      <c r="G1178" s="59">
        <f t="shared" si="38"/>
        <v>0</v>
      </c>
      <c r="H1178" s="59">
        <f t="shared" si="37"/>
        <v>0</v>
      </c>
      <c r="I1178" s="60"/>
    </row>
    <row r="1179" spans="1:9" x14ac:dyDescent="0.2">
      <c r="A1179" s="57">
        <v>152</v>
      </c>
      <c r="B1179" s="58">
        <f>Bil!C214</f>
        <v>203</v>
      </c>
      <c r="C1179" s="58">
        <f>Bil!D214</f>
        <v>0</v>
      </c>
      <c r="D1179" s="58">
        <f>Bil!E214</f>
        <v>0</v>
      </c>
      <c r="E1179" s="58">
        <v>0</v>
      </c>
      <c r="F1179" s="58">
        <v>0</v>
      </c>
      <c r="G1179" s="59">
        <f t="shared" si="38"/>
        <v>0</v>
      </c>
      <c r="H1179" s="59">
        <f t="shared" si="37"/>
        <v>0</v>
      </c>
      <c r="I1179" s="60"/>
    </row>
    <row r="1180" spans="1:9" x14ac:dyDescent="0.2">
      <c r="A1180" s="57">
        <v>152</v>
      </c>
      <c r="B1180" s="58">
        <f>Bil!C215</f>
        <v>204</v>
      </c>
      <c r="C1180" s="58">
        <f>Bil!D215</f>
        <v>0</v>
      </c>
      <c r="D1180" s="58">
        <f>Bil!E215</f>
        <v>0</v>
      </c>
      <c r="E1180" s="58">
        <v>0</v>
      </c>
      <c r="F1180" s="58">
        <v>0</v>
      </c>
      <c r="G1180" s="59">
        <f t="shared" si="38"/>
        <v>0</v>
      </c>
      <c r="H1180" s="59">
        <f t="shared" si="37"/>
        <v>0</v>
      </c>
      <c r="I1180" s="60"/>
    </row>
    <row r="1181" spans="1:9" x14ac:dyDescent="0.2">
      <c r="A1181" s="57">
        <v>152</v>
      </c>
      <c r="B1181" s="58">
        <f>Bil!C216</f>
        <v>205</v>
      </c>
      <c r="C1181" s="58">
        <f>Bil!D216</f>
        <v>0</v>
      </c>
      <c r="D1181" s="58">
        <f>Bil!E216</f>
        <v>0</v>
      </c>
      <c r="E1181" s="58">
        <v>0</v>
      </c>
      <c r="F1181" s="58">
        <v>0</v>
      </c>
      <c r="G1181" s="59">
        <f t="shared" si="38"/>
        <v>0</v>
      </c>
      <c r="H1181" s="59">
        <f t="shared" si="37"/>
        <v>0</v>
      </c>
      <c r="I1181" s="60"/>
    </row>
    <row r="1182" spans="1:9" x14ac:dyDescent="0.2">
      <c r="A1182" s="57">
        <v>152</v>
      </c>
      <c r="B1182" s="58">
        <f>Bil!C217</f>
        <v>206</v>
      </c>
      <c r="C1182" s="58">
        <f>Bil!D217</f>
        <v>0</v>
      </c>
      <c r="D1182" s="58">
        <f>Bil!E217</f>
        <v>0</v>
      </c>
      <c r="E1182" s="58">
        <v>0</v>
      </c>
      <c r="F1182" s="58">
        <v>0</v>
      </c>
      <c r="G1182" s="59">
        <f t="shared" si="38"/>
        <v>0</v>
      </c>
      <c r="H1182" s="59">
        <f t="shared" si="37"/>
        <v>0</v>
      </c>
      <c r="I1182" s="60"/>
    </row>
    <row r="1183" spans="1:9" x14ac:dyDescent="0.2">
      <c r="A1183" s="57">
        <v>152</v>
      </c>
      <c r="B1183" s="58">
        <f>Bil!C218</f>
        <v>207</v>
      </c>
      <c r="C1183" s="58">
        <f>Bil!D218</f>
        <v>0</v>
      </c>
      <c r="D1183" s="58">
        <f>Bil!E218</f>
        <v>0</v>
      </c>
      <c r="E1183" s="58">
        <v>0</v>
      </c>
      <c r="F1183" s="58">
        <v>0</v>
      </c>
      <c r="G1183" s="59">
        <f t="shared" si="38"/>
        <v>0</v>
      </c>
      <c r="H1183" s="59">
        <f t="shared" si="37"/>
        <v>0</v>
      </c>
      <c r="I1183" s="60"/>
    </row>
    <row r="1184" spans="1:9" x14ac:dyDescent="0.2">
      <c r="A1184" s="57">
        <v>152</v>
      </c>
      <c r="B1184" s="58">
        <f>Bil!C219</f>
        <v>208</v>
      </c>
      <c r="C1184" s="58">
        <f>Bil!D219</f>
        <v>0</v>
      </c>
      <c r="D1184" s="58">
        <f>Bil!E219</f>
        <v>0</v>
      </c>
      <c r="E1184" s="58">
        <v>0</v>
      </c>
      <c r="F1184" s="58">
        <v>0</v>
      </c>
      <c r="G1184" s="59">
        <f t="shared" si="38"/>
        <v>0</v>
      </c>
      <c r="H1184" s="59">
        <f t="shared" si="37"/>
        <v>0</v>
      </c>
      <c r="I1184" s="60"/>
    </row>
    <row r="1185" spans="1:9" x14ac:dyDescent="0.2">
      <c r="A1185" s="57">
        <v>152</v>
      </c>
      <c r="B1185" s="58">
        <f>Bil!C220</f>
        <v>209</v>
      </c>
      <c r="C1185" s="58">
        <f>Bil!D220</f>
        <v>0</v>
      </c>
      <c r="D1185" s="58">
        <f>Bil!E220</f>
        <v>0</v>
      </c>
      <c r="E1185" s="58">
        <v>0</v>
      </c>
      <c r="F1185" s="58">
        <v>0</v>
      </c>
      <c r="G1185" s="59">
        <f t="shared" si="38"/>
        <v>0</v>
      </c>
      <c r="H1185" s="59">
        <f t="shared" si="37"/>
        <v>0</v>
      </c>
      <c r="I1185" s="60"/>
    </row>
    <row r="1186" spans="1:9" x14ac:dyDescent="0.2">
      <c r="A1186" s="57">
        <v>152</v>
      </c>
      <c r="B1186" s="58">
        <f>Bil!C221</f>
        <v>210</v>
      </c>
      <c r="C1186" s="58">
        <f>Bil!D221</f>
        <v>0</v>
      </c>
      <c r="D1186" s="58">
        <f>Bil!E221</f>
        <v>0</v>
      </c>
      <c r="E1186" s="58">
        <v>0</v>
      </c>
      <c r="F1186" s="58">
        <v>0</v>
      </c>
      <c r="G1186" s="59">
        <f t="shared" si="38"/>
        <v>0</v>
      </c>
      <c r="H1186" s="59">
        <f t="shared" si="37"/>
        <v>0</v>
      </c>
      <c r="I1186" s="60"/>
    </row>
    <row r="1187" spans="1:9" x14ac:dyDescent="0.2">
      <c r="A1187" s="57">
        <v>152</v>
      </c>
      <c r="B1187" s="58">
        <f>Bil!C222</f>
        <v>211</v>
      </c>
      <c r="C1187" s="58">
        <f>Bil!D222</f>
        <v>0</v>
      </c>
      <c r="D1187" s="58">
        <f>Bil!E222</f>
        <v>0</v>
      </c>
      <c r="E1187" s="58">
        <v>0</v>
      </c>
      <c r="F1187" s="58">
        <v>0</v>
      </c>
      <c r="G1187" s="59">
        <f t="shared" si="38"/>
        <v>0</v>
      </c>
      <c r="H1187" s="59">
        <f t="shared" si="37"/>
        <v>0</v>
      </c>
      <c r="I1187" s="60"/>
    </row>
    <row r="1188" spans="1:9" x14ac:dyDescent="0.2">
      <c r="A1188" s="57">
        <v>152</v>
      </c>
      <c r="B1188" s="58">
        <f>Bil!C223</f>
        <v>212</v>
      </c>
      <c r="C1188" s="58">
        <f>Bil!D223</f>
        <v>0</v>
      </c>
      <c r="D1188" s="58">
        <f>Bil!E223</f>
        <v>0</v>
      </c>
      <c r="E1188" s="58">
        <v>0</v>
      </c>
      <c r="F1188" s="58">
        <v>0</v>
      </c>
      <c r="G1188" s="59">
        <f t="shared" si="38"/>
        <v>0</v>
      </c>
      <c r="H1188" s="59">
        <f t="shared" si="37"/>
        <v>0</v>
      </c>
      <c r="I1188" s="60"/>
    </row>
    <row r="1189" spans="1:9" x14ac:dyDescent="0.2">
      <c r="A1189" s="57">
        <v>152</v>
      </c>
      <c r="B1189" s="58">
        <f>Bil!C224</f>
        <v>213</v>
      </c>
      <c r="C1189" s="58">
        <f>Bil!D224</f>
        <v>0</v>
      </c>
      <c r="D1189" s="58">
        <f>Bil!E224</f>
        <v>0</v>
      </c>
      <c r="E1189" s="58">
        <v>0</v>
      </c>
      <c r="F1189" s="58">
        <v>0</v>
      </c>
      <c r="G1189" s="59">
        <f t="shared" si="38"/>
        <v>0</v>
      </c>
      <c r="H1189" s="59">
        <f t="shared" si="37"/>
        <v>0</v>
      </c>
      <c r="I1189" s="60"/>
    </row>
    <row r="1190" spans="1:9" x14ac:dyDescent="0.2">
      <c r="A1190" s="57">
        <v>152</v>
      </c>
      <c r="B1190" s="58">
        <f>Bil!C225</f>
        <v>214</v>
      </c>
      <c r="C1190" s="58">
        <f>Bil!D225</f>
        <v>0</v>
      </c>
      <c r="D1190" s="58">
        <f>Bil!E225</f>
        <v>0</v>
      </c>
      <c r="E1190" s="58">
        <v>0</v>
      </c>
      <c r="F1190" s="58">
        <v>0</v>
      </c>
      <c r="G1190" s="59">
        <f t="shared" si="38"/>
        <v>0</v>
      </c>
      <c r="H1190" s="59">
        <f t="shared" si="37"/>
        <v>0</v>
      </c>
      <c r="I1190" s="60"/>
    </row>
    <row r="1191" spans="1:9" x14ac:dyDescent="0.2">
      <c r="A1191" s="57">
        <v>152</v>
      </c>
      <c r="B1191" s="58">
        <f>Bil!C226</f>
        <v>215</v>
      </c>
      <c r="C1191" s="58">
        <f>Bil!D226</f>
        <v>0</v>
      </c>
      <c r="D1191" s="58">
        <f>Bil!E226</f>
        <v>0</v>
      </c>
      <c r="E1191" s="58">
        <v>0</v>
      </c>
      <c r="F1191" s="58">
        <v>0</v>
      </c>
      <c r="G1191" s="59">
        <f t="shared" si="38"/>
        <v>0</v>
      </c>
      <c r="H1191" s="59">
        <f t="shared" si="37"/>
        <v>0</v>
      </c>
      <c r="I1191" s="60"/>
    </row>
    <row r="1192" spans="1:9" x14ac:dyDescent="0.2">
      <c r="A1192" s="57">
        <v>152</v>
      </c>
      <c r="B1192" s="58">
        <f>Bil!C227</f>
        <v>216</v>
      </c>
      <c r="C1192" s="58">
        <f>Bil!D227</f>
        <v>0</v>
      </c>
      <c r="D1192" s="58">
        <f>Bil!E227</f>
        <v>0</v>
      </c>
      <c r="E1192" s="58">
        <v>0</v>
      </c>
      <c r="F1192" s="58">
        <v>0</v>
      </c>
      <c r="G1192" s="59">
        <f t="shared" si="38"/>
        <v>0</v>
      </c>
      <c r="H1192" s="59">
        <f t="shared" si="37"/>
        <v>0</v>
      </c>
      <c r="I1192" s="60"/>
    </row>
    <row r="1193" spans="1:9" x14ac:dyDescent="0.2">
      <c r="A1193" s="57">
        <v>152</v>
      </c>
      <c r="B1193" s="58">
        <f>Bil!C228</f>
        <v>217</v>
      </c>
      <c r="C1193" s="58">
        <f>Bil!D228</f>
        <v>0</v>
      </c>
      <c r="D1193" s="58">
        <f>Bil!E228</f>
        <v>0</v>
      </c>
      <c r="E1193" s="58">
        <v>0</v>
      </c>
      <c r="F1193" s="58">
        <v>0</v>
      </c>
      <c r="G1193" s="59">
        <f t="shared" si="38"/>
        <v>0</v>
      </c>
      <c r="H1193" s="59">
        <f t="shared" si="37"/>
        <v>0</v>
      </c>
      <c r="I1193" s="60"/>
    </row>
    <row r="1194" spans="1:9" x14ac:dyDescent="0.2">
      <c r="A1194" s="57">
        <v>152</v>
      </c>
      <c r="B1194" s="58">
        <f>Bil!C229</f>
        <v>218</v>
      </c>
      <c r="C1194" s="58">
        <f>Bil!D229</f>
        <v>0</v>
      </c>
      <c r="D1194" s="58">
        <f>Bil!E229</f>
        <v>0</v>
      </c>
      <c r="E1194" s="58">
        <v>0</v>
      </c>
      <c r="F1194" s="58">
        <v>0</v>
      </c>
      <c r="G1194" s="59">
        <f t="shared" si="38"/>
        <v>0</v>
      </c>
      <c r="H1194" s="59">
        <f t="shared" si="37"/>
        <v>0</v>
      </c>
      <c r="I1194" s="60"/>
    </row>
    <row r="1195" spans="1:9" x14ac:dyDescent="0.2">
      <c r="A1195" s="57">
        <v>152</v>
      </c>
      <c r="B1195" s="58">
        <f>Bil!C230</f>
        <v>219</v>
      </c>
      <c r="C1195" s="58">
        <f>Bil!D230</f>
        <v>0</v>
      </c>
      <c r="D1195" s="58">
        <f>Bil!E230</f>
        <v>0</v>
      </c>
      <c r="E1195" s="58">
        <v>0</v>
      </c>
      <c r="F1195" s="58">
        <v>0</v>
      </c>
      <c r="G1195" s="59">
        <f t="shared" si="38"/>
        <v>0</v>
      </c>
      <c r="H1195" s="59">
        <f t="shared" si="37"/>
        <v>0</v>
      </c>
      <c r="I1195" s="60"/>
    </row>
    <row r="1196" spans="1:9" x14ac:dyDescent="0.2">
      <c r="A1196" s="57">
        <v>152</v>
      </c>
      <c r="B1196" s="58">
        <f>Bil!C231</f>
        <v>220</v>
      </c>
      <c r="C1196" s="58">
        <f>Bil!D231</f>
        <v>0</v>
      </c>
      <c r="D1196" s="58">
        <f>Bil!E231</f>
        <v>0</v>
      </c>
      <c r="E1196" s="58">
        <v>0</v>
      </c>
      <c r="F1196" s="58">
        <v>0</v>
      </c>
      <c r="G1196" s="59">
        <f t="shared" si="38"/>
        <v>0</v>
      </c>
      <c r="H1196" s="59">
        <f t="shared" si="37"/>
        <v>0</v>
      </c>
      <c r="I1196" s="60"/>
    </row>
    <row r="1197" spans="1:9" x14ac:dyDescent="0.2">
      <c r="A1197" s="57">
        <v>152</v>
      </c>
      <c r="B1197" s="58">
        <f>Bil!C232</f>
        <v>221</v>
      </c>
      <c r="C1197" s="58">
        <f>Bil!D232</f>
        <v>0</v>
      </c>
      <c r="D1197" s="58">
        <f>Bil!E232</f>
        <v>0</v>
      </c>
      <c r="E1197" s="58">
        <v>0</v>
      </c>
      <c r="F1197" s="58">
        <v>0</v>
      </c>
      <c r="G1197" s="59">
        <f t="shared" si="38"/>
        <v>0</v>
      </c>
      <c r="H1197" s="59">
        <f t="shared" si="37"/>
        <v>0</v>
      </c>
      <c r="I1197" s="60"/>
    </row>
    <row r="1198" spans="1:9" x14ac:dyDescent="0.2">
      <c r="A1198" s="57">
        <v>152</v>
      </c>
      <c r="B1198" s="58">
        <f>Bil!C233</f>
        <v>222</v>
      </c>
      <c r="C1198" s="58">
        <f>Bil!D233</f>
        <v>0</v>
      </c>
      <c r="D1198" s="58">
        <f>Bil!E233</f>
        <v>0</v>
      </c>
      <c r="E1198" s="58">
        <v>0</v>
      </c>
      <c r="F1198" s="58">
        <v>0</v>
      </c>
      <c r="G1198" s="59">
        <f t="shared" si="38"/>
        <v>0</v>
      </c>
      <c r="H1198" s="59">
        <f t="shared" si="37"/>
        <v>0</v>
      </c>
      <c r="I1198" s="60"/>
    </row>
    <row r="1199" spans="1:9" x14ac:dyDescent="0.2">
      <c r="A1199" s="57">
        <v>152</v>
      </c>
      <c r="B1199" s="58">
        <f>Bil!C234</f>
        <v>223</v>
      </c>
      <c r="C1199" s="58">
        <f>Bil!D234</f>
        <v>6253369</v>
      </c>
      <c r="D1199" s="58">
        <f>Bil!E234</f>
        <v>6285183</v>
      </c>
      <c r="E1199" s="58">
        <v>0</v>
      </c>
      <c r="F1199" s="58">
        <v>0</v>
      </c>
      <c r="G1199" s="59">
        <f t="shared" si="38"/>
        <v>4197692.9050000003</v>
      </c>
      <c r="H1199" s="59">
        <f t="shared" si="37"/>
        <v>0</v>
      </c>
      <c r="I1199" s="60"/>
    </row>
    <row r="1200" spans="1:9" x14ac:dyDescent="0.2">
      <c r="A1200" s="57">
        <v>152</v>
      </c>
      <c r="B1200" s="58">
        <f>Bil!C235</f>
        <v>224</v>
      </c>
      <c r="C1200" s="58">
        <f>Bil!D235</f>
        <v>6167446</v>
      </c>
      <c r="D1200" s="58">
        <f>Bil!E235</f>
        <v>6157892</v>
      </c>
      <c r="E1200" s="58">
        <v>0</v>
      </c>
      <c r="F1200" s="58">
        <v>0</v>
      </c>
      <c r="G1200" s="59">
        <f t="shared" si="38"/>
        <v>4140243.52</v>
      </c>
      <c r="H1200" s="59">
        <f t="shared" si="37"/>
        <v>0</v>
      </c>
      <c r="I1200" s="60"/>
    </row>
    <row r="1201" spans="1:9" x14ac:dyDescent="0.2">
      <c r="A1201" s="57">
        <v>152</v>
      </c>
      <c r="B1201" s="58">
        <f>Bil!C236</f>
        <v>225</v>
      </c>
      <c r="C1201" s="58">
        <f>Bil!D236</f>
        <v>6167446</v>
      </c>
      <c r="D1201" s="58">
        <f>Bil!E236</f>
        <v>6157892</v>
      </c>
      <c r="E1201" s="58">
        <v>0</v>
      </c>
      <c r="F1201" s="58">
        <v>0</v>
      </c>
      <c r="G1201" s="59">
        <f t="shared" si="38"/>
        <v>4158726.75</v>
      </c>
      <c r="H1201" s="59">
        <f t="shared" si="37"/>
        <v>0</v>
      </c>
      <c r="I1201" s="60"/>
    </row>
    <row r="1202" spans="1:9" x14ac:dyDescent="0.2">
      <c r="A1202" s="57">
        <v>152</v>
      </c>
      <c r="B1202" s="58">
        <f>Bil!C237</f>
        <v>226</v>
      </c>
      <c r="C1202" s="58">
        <f>Bil!D237</f>
        <v>6167446</v>
      </c>
      <c r="D1202" s="58">
        <f>Bil!E237</f>
        <v>6157892</v>
      </c>
      <c r="E1202" s="58">
        <v>0</v>
      </c>
      <c r="F1202" s="58">
        <v>0</v>
      </c>
      <c r="G1202" s="59">
        <f t="shared" si="38"/>
        <v>4177209.98</v>
      </c>
      <c r="H1202" s="59">
        <f t="shared" si="37"/>
        <v>0</v>
      </c>
      <c r="I1202" s="60"/>
    </row>
    <row r="1203" spans="1:9" x14ac:dyDescent="0.2">
      <c r="A1203" s="57">
        <v>152</v>
      </c>
      <c r="B1203" s="58">
        <f>Bil!C238</f>
        <v>227</v>
      </c>
      <c r="C1203" s="58">
        <f>Bil!D238</f>
        <v>0</v>
      </c>
      <c r="D1203" s="58">
        <f>Bil!E238</f>
        <v>0</v>
      </c>
      <c r="E1203" s="58">
        <v>0</v>
      </c>
      <c r="F1203" s="58">
        <v>0</v>
      </c>
      <c r="G1203" s="59">
        <f t="shared" si="38"/>
        <v>0</v>
      </c>
      <c r="H1203" s="59">
        <f t="shared" si="37"/>
        <v>0</v>
      </c>
      <c r="I1203" s="60"/>
    </row>
    <row r="1204" spans="1:9" x14ac:dyDescent="0.2">
      <c r="A1204" s="57">
        <v>152</v>
      </c>
      <c r="B1204" s="58">
        <f>Bil!C239</f>
        <v>228</v>
      </c>
      <c r="C1204" s="58">
        <f>Bil!D239</f>
        <v>0</v>
      </c>
      <c r="D1204" s="58">
        <f>Bil!E239</f>
        <v>0</v>
      </c>
      <c r="E1204" s="58">
        <v>0</v>
      </c>
      <c r="F1204" s="58">
        <v>0</v>
      </c>
      <c r="G1204" s="59">
        <f t="shared" si="38"/>
        <v>0</v>
      </c>
      <c r="H1204" s="59">
        <f t="shared" si="37"/>
        <v>0</v>
      </c>
      <c r="I1204" s="60"/>
    </row>
    <row r="1205" spans="1:9" x14ac:dyDescent="0.2">
      <c r="A1205" s="57">
        <v>152</v>
      </c>
      <c r="B1205" s="58">
        <f>Bil!C240</f>
        <v>229</v>
      </c>
      <c r="C1205" s="58">
        <f>Bil!D240</f>
        <v>0</v>
      </c>
      <c r="D1205" s="58">
        <f>Bil!E240</f>
        <v>0</v>
      </c>
      <c r="E1205" s="58">
        <v>0</v>
      </c>
      <c r="F1205" s="58">
        <v>0</v>
      </c>
      <c r="G1205" s="59">
        <f t="shared" si="38"/>
        <v>0</v>
      </c>
      <c r="H1205" s="59">
        <f t="shared" si="37"/>
        <v>0</v>
      </c>
      <c r="I1205" s="60"/>
    </row>
    <row r="1206" spans="1:9" x14ac:dyDescent="0.2">
      <c r="A1206" s="57">
        <v>152</v>
      </c>
      <c r="B1206" s="58">
        <f>Bil!C241</f>
        <v>230</v>
      </c>
      <c r="C1206" s="58">
        <f>Bil!D241</f>
        <v>0</v>
      </c>
      <c r="D1206" s="58">
        <f>Bil!E241</f>
        <v>0</v>
      </c>
      <c r="E1206" s="58">
        <v>0</v>
      </c>
      <c r="F1206" s="58">
        <v>0</v>
      </c>
      <c r="G1206" s="59">
        <f t="shared" si="38"/>
        <v>0</v>
      </c>
      <c r="H1206" s="59">
        <f t="shared" si="37"/>
        <v>0</v>
      </c>
      <c r="I1206" s="60"/>
    </row>
    <row r="1207" spans="1:9" x14ac:dyDescent="0.2">
      <c r="A1207" s="57">
        <v>152</v>
      </c>
      <c r="B1207" s="58">
        <f>Bil!C242</f>
        <v>231</v>
      </c>
      <c r="C1207" s="58">
        <f>Bil!D242</f>
        <v>0</v>
      </c>
      <c r="D1207" s="58">
        <f>Bil!E242</f>
        <v>0</v>
      </c>
      <c r="E1207" s="58">
        <v>0</v>
      </c>
      <c r="F1207" s="58">
        <v>0</v>
      </c>
      <c r="G1207" s="59">
        <f t="shared" si="38"/>
        <v>0</v>
      </c>
      <c r="H1207" s="59">
        <f t="shared" si="37"/>
        <v>0</v>
      </c>
      <c r="I1207" s="60"/>
    </row>
    <row r="1208" spans="1:9" x14ac:dyDescent="0.2">
      <c r="A1208" s="57">
        <v>152</v>
      </c>
      <c r="B1208" s="58">
        <f>Bil!C243</f>
        <v>232</v>
      </c>
      <c r="C1208" s="58">
        <f>Bil!D243</f>
        <v>166630</v>
      </c>
      <c r="D1208" s="58">
        <f>Bil!E243</f>
        <v>223820</v>
      </c>
      <c r="E1208" s="58">
        <v>0</v>
      </c>
      <c r="F1208" s="58">
        <v>0</v>
      </c>
      <c r="G1208" s="59">
        <f t="shared" si="38"/>
        <v>142510.64000000001</v>
      </c>
      <c r="H1208" s="59">
        <f t="shared" si="37"/>
        <v>0</v>
      </c>
      <c r="I1208" s="60"/>
    </row>
    <row r="1209" spans="1:9" x14ac:dyDescent="0.2">
      <c r="A1209" s="57">
        <v>152</v>
      </c>
      <c r="B1209" s="58">
        <f>Bil!C244</f>
        <v>233</v>
      </c>
      <c r="C1209" s="58">
        <f>Bil!D244</f>
        <v>166630</v>
      </c>
      <c r="D1209" s="58">
        <f>Bil!E244</f>
        <v>223820</v>
      </c>
      <c r="E1209" s="58">
        <v>0</v>
      </c>
      <c r="F1209" s="58">
        <v>0</v>
      </c>
      <c r="G1209" s="59">
        <f t="shared" si="38"/>
        <v>143124.91</v>
      </c>
      <c r="H1209" s="59">
        <f t="shared" si="37"/>
        <v>0</v>
      </c>
      <c r="I1209" s="60"/>
    </row>
    <row r="1210" spans="1:9" x14ac:dyDescent="0.2">
      <c r="A1210" s="57">
        <v>152</v>
      </c>
      <c r="B1210" s="58">
        <f>Bil!C245</f>
        <v>234</v>
      </c>
      <c r="C1210" s="58">
        <f>Bil!D245</f>
        <v>0</v>
      </c>
      <c r="D1210" s="58">
        <f>Bil!E245</f>
        <v>0</v>
      </c>
      <c r="E1210" s="58">
        <v>0</v>
      </c>
      <c r="F1210" s="58">
        <v>0</v>
      </c>
      <c r="G1210" s="59">
        <f t="shared" si="38"/>
        <v>0</v>
      </c>
      <c r="H1210" s="59">
        <f t="shared" si="37"/>
        <v>0</v>
      </c>
      <c r="I1210" s="60"/>
    </row>
    <row r="1211" spans="1:9" x14ac:dyDescent="0.2">
      <c r="A1211" s="57">
        <v>152</v>
      </c>
      <c r="B1211" s="58">
        <f>Bil!C246</f>
        <v>235</v>
      </c>
      <c r="C1211" s="58">
        <f>Bil!D246</f>
        <v>0</v>
      </c>
      <c r="D1211" s="58">
        <f>Bil!E246</f>
        <v>0</v>
      </c>
      <c r="E1211" s="58">
        <v>0</v>
      </c>
      <c r="F1211" s="58">
        <v>0</v>
      </c>
      <c r="G1211" s="59">
        <f t="shared" si="38"/>
        <v>0</v>
      </c>
      <c r="H1211" s="59">
        <f t="shared" si="37"/>
        <v>0</v>
      </c>
      <c r="I1211" s="60"/>
    </row>
    <row r="1212" spans="1:9" x14ac:dyDescent="0.2">
      <c r="A1212" s="57">
        <v>152</v>
      </c>
      <c r="B1212" s="58">
        <f>Bil!C247</f>
        <v>236</v>
      </c>
      <c r="C1212" s="58">
        <f>Bil!D247</f>
        <v>96414</v>
      </c>
      <c r="D1212" s="58">
        <f>Bil!E247</f>
        <v>97515</v>
      </c>
      <c r="E1212" s="58">
        <v>0</v>
      </c>
      <c r="F1212" s="58">
        <v>0</v>
      </c>
      <c r="G1212" s="59">
        <f t="shared" si="38"/>
        <v>68780.783999999985</v>
      </c>
      <c r="H1212" s="59">
        <f t="shared" si="37"/>
        <v>0</v>
      </c>
      <c r="I1212" s="60"/>
    </row>
    <row r="1213" spans="1:9" x14ac:dyDescent="0.2">
      <c r="A1213" s="57">
        <v>152</v>
      </c>
      <c r="B1213" s="58">
        <f>Bil!C248</f>
        <v>237</v>
      </c>
      <c r="C1213" s="58">
        <f>Bil!D248</f>
        <v>0</v>
      </c>
      <c r="D1213" s="58">
        <f>Bil!E248</f>
        <v>0</v>
      </c>
      <c r="E1213" s="58">
        <v>0</v>
      </c>
      <c r="F1213" s="58">
        <v>0</v>
      </c>
      <c r="G1213" s="59">
        <f t="shared" si="38"/>
        <v>0</v>
      </c>
      <c r="H1213" s="59">
        <f t="shared" si="37"/>
        <v>0</v>
      </c>
      <c r="I1213" s="60"/>
    </row>
    <row r="1214" spans="1:9" x14ac:dyDescent="0.2">
      <c r="A1214" s="57">
        <v>152</v>
      </c>
      <c r="B1214" s="58">
        <f>Bil!C249</f>
        <v>238</v>
      </c>
      <c r="C1214" s="58">
        <f>Bil!D249</f>
        <v>96414</v>
      </c>
      <c r="D1214" s="58">
        <f>Bil!E249</f>
        <v>97515</v>
      </c>
      <c r="E1214" s="58">
        <v>0</v>
      </c>
      <c r="F1214" s="58">
        <v>0</v>
      </c>
      <c r="G1214" s="59">
        <f t="shared" si="38"/>
        <v>69363.671999999991</v>
      </c>
      <c r="H1214" s="59">
        <f t="shared" si="37"/>
        <v>0</v>
      </c>
      <c r="I1214" s="60"/>
    </row>
    <row r="1215" spans="1:9" x14ac:dyDescent="0.2">
      <c r="A1215" s="57">
        <v>152</v>
      </c>
      <c r="B1215" s="58">
        <f>Bil!C250</f>
        <v>239</v>
      </c>
      <c r="C1215" s="58">
        <f>Bil!D250</f>
        <v>0</v>
      </c>
      <c r="D1215" s="58">
        <f>Bil!E250</f>
        <v>0</v>
      </c>
      <c r="E1215" s="58">
        <v>0</v>
      </c>
      <c r="F1215" s="58">
        <v>0</v>
      </c>
      <c r="G1215" s="59">
        <f t="shared" si="38"/>
        <v>0</v>
      </c>
      <c r="H1215" s="59">
        <f t="shared" si="37"/>
        <v>0</v>
      </c>
      <c r="I1215" s="60"/>
    </row>
    <row r="1216" spans="1:9" x14ac:dyDescent="0.2">
      <c r="A1216" s="57">
        <v>152</v>
      </c>
      <c r="B1216" s="58">
        <f>Bil!C251</f>
        <v>240</v>
      </c>
      <c r="C1216" s="58">
        <f>Bil!D251</f>
        <v>15707</v>
      </c>
      <c r="D1216" s="58">
        <f>Bil!E251</f>
        <v>986</v>
      </c>
      <c r="E1216" s="58">
        <v>0</v>
      </c>
      <c r="F1216" s="58">
        <v>0</v>
      </c>
      <c r="G1216" s="59">
        <f t="shared" si="38"/>
        <v>4242.96</v>
      </c>
      <c r="H1216" s="59">
        <f t="shared" si="37"/>
        <v>0</v>
      </c>
      <c r="I1216" s="60"/>
    </row>
    <row r="1217" spans="1:9" x14ac:dyDescent="0.2">
      <c r="A1217" s="57">
        <v>152</v>
      </c>
      <c r="B1217" s="58">
        <f>Bil!C252</f>
        <v>241</v>
      </c>
      <c r="C1217" s="58">
        <f>Bil!D252</f>
        <v>0</v>
      </c>
      <c r="D1217" s="58">
        <f>Bil!E252</f>
        <v>0</v>
      </c>
      <c r="E1217" s="58">
        <v>0</v>
      </c>
      <c r="F1217" s="58">
        <v>0</v>
      </c>
      <c r="G1217" s="59">
        <f t="shared" si="38"/>
        <v>0</v>
      </c>
      <c r="H1217" s="59">
        <f t="shared" si="37"/>
        <v>0</v>
      </c>
      <c r="I1217" s="60"/>
    </row>
    <row r="1218" spans="1:9" x14ac:dyDescent="0.2">
      <c r="A1218" s="57">
        <v>152</v>
      </c>
      <c r="B1218" s="58">
        <f>Bil!C253</f>
        <v>242</v>
      </c>
      <c r="C1218" s="58">
        <f>Bil!D253</f>
        <v>0</v>
      </c>
      <c r="D1218" s="58">
        <f>Bil!E253</f>
        <v>0</v>
      </c>
      <c r="E1218" s="58">
        <v>0</v>
      </c>
      <c r="F1218" s="58">
        <v>0</v>
      </c>
      <c r="G1218" s="59">
        <f t="shared" si="38"/>
        <v>0</v>
      </c>
      <c r="H1218" s="59">
        <f t="shared" ref="H1218:H1281" si="39">ABS(C1218-ROUND(C1218,0))+ABS(D1218-ROUND(D1218,0))</f>
        <v>0</v>
      </c>
      <c r="I1218" s="60"/>
    </row>
    <row r="1219" spans="1:9" x14ac:dyDescent="0.2">
      <c r="A1219" s="57">
        <v>152</v>
      </c>
      <c r="B1219" s="58">
        <f>Bil!C254</f>
        <v>243</v>
      </c>
      <c r="C1219" s="58">
        <f>Bil!D254</f>
        <v>0</v>
      </c>
      <c r="D1219" s="58">
        <f>Bil!E254</f>
        <v>0</v>
      </c>
      <c r="E1219" s="58">
        <v>0</v>
      </c>
      <c r="F1219" s="58">
        <v>0</v>
      </c>
      <c r="G1219" s="59">
        <f t="shared" si="38"/>
        <v>0</v>
      </c>
      <c r="H1219" s="59">
        <f t="shared" si="39"/>
        <v>0</v>
      </c>
      <c r="I1219" s="60"/>
    </row>
    <row r="1220" spans="1:9" x14ac:dyDescent="0.2">
      <c r="A1220" s="57">
        <v>152</v>
      </c>
      <c r="B1220" s="58">
        <f>Bil!C255</f>
        <v>244</v>
      </c>
      <c r="C1220" s="58">
        <f>Bil!D255</f>
        <v>0</v>
      </c>
      <c r="D1220" s="58">
        <f>Bil!E255</f>
        <v>0</v>
      </c>
      <c r="E1220" s="58">
        <v>0</v>
      </c>
      <c r="F1220" s="58">
        <v>0</v>
      </c>
      <c r="G1220" s="59">
        <f t="shared" si="38"/>
        <v>0</v>
      </c>
      <c r="H1220" s="59">
        <f t="shared" si="39"/>
        <v>0</v>
      </c>
      <c r="I1220" s="60"/>
    </row>
    <row r="1221" spans="1:9" x14ac:dyDescent="0.2">
      <c r="A1221" s="57">
        <v>152</v>
      </c>
      <c r="B1221" s="58">
        <f>Bil!C256</f>
        <v>245</v>
      </c>
      <c r="C1221" s="58">
        <f>Bil!D256</f>
        <v>0</v>
      </c>
      <c r="D1221" s="58">
        <f>Bil!E256</f>
        <v>0</v>
      </c>
      <c r="E1221" s="58">
        <v>0</v>
      </c>
      <c r="F1221" s="58">
        <v>0</v>
      </c>
      <c r="G1221" s="59">
        <f t="shared" si="38"/>
        <v>0</v>
      </c>
      <c r="H1221" s="59">
        <f t="shared" si="39"/>
        <v>0</v>
      </c>
      <c r="I1221" s="60"/>
    </row>
    <row r="1222" spans="1:9" x14ac:dyDescent="0.2">
      <c r="A1222" s="57">
        <v>152</v>
      </c>
      <c r="B1222" s="58">
        <f>Bil!C258</f>
        <v>246</v>
      </c>
      <c r="C1222" s="58">
        <f>Bil!D258</f>
        <v>0</v>
      </c>
      <c r="D1222" s="58">
        <f>Bil!E258</f>
        <v>0</v>
      </c>
      <c r="E1222" s="58">
        <v>0</v>
      </c>
      <c r="F1222" s="58">
        <v>0</v>
      </c>
      <c r="G1222" s="59">
        <f t="shared" si="38"/>
        <v>0</v>
      </c>
      <c r="H1222" s="59">
        <f t="shared" si="39"/>
        <v>0</v>
      </c>
      <c r="I1222" s="60"/>
    </row>
    <row r="1223" spans="1:9" x14ac:dyDescent="0.2">
      <c r="A1223" s="57">
        <v>152</v>
      </c>
      <c r="B1223" s="58">
        <f>Bil!C259</f>
        <v>247</v>
      </c>
      <c r="C1223" s="58">
        <f>Bil!D259</f>
        <v>0</v>
      </c>
      <c r="D1223" s="58">
        <f>Bil!E259</f>
        <v>0</v>
      </c>
      <c r="E1223" s="58">
        <v>0</v>
      </c>
      <c r="F1223" s="58">
        <v>0</v>
      </c>
      <c r="G1223" s="59">
        <f t="shared" si="38"/>
        <v>0</v>
      </c>
      <c r="H1223" s="59">
        <f t="shared" si="39"/>
        <v>0</v>
      </c>
      <c r="I1223" s="60"/>
    </row>
    <row r="1224" spans="1:9" x14ac:dyDescent="0.2">
      <c r="A1224" s="57">
        <v>152</v>
      </c>
      <c r="B1224" s="58">
        <f>Bil!C260</f>
        <v>248</v>
      </c>
      <c r="C1224" s="58">
        <f>Bil!D260</f>
        <v>719</v>
      </c>
      <c r="D1224" s="58">
        <f>Bil!E260</f>
        <v>125</v>
      </c>
      <c r="E1224" s="58">
        <v>0</v>
      </c>
      <c r="F1224" s="58">
        <v>0</v>
      </c>
      <c r="G1224" s="59">
        <f t="shared" si="38"/>
        <v>240.31200000000001</v>
      </c>
      <c r="H1224" s="59">
        <f t="shared" si="39"/>
        <v>0</v>
      </c>
      <c r="I1224" s="60"/>
    </row>
    <row r="1225" spans="1:9" x14ac:dyDescent="0.2">
      <c r="A1225" s="57">
        <v>152</v>
      </c>
      <c r="B1225" s="58">
        <f>Bil!C261</f>
        <v>249</v>
      </c>
      <c r="C1225" s="58">
        <f>Bil!D261</f>
        <v>132861</v>
      </c>
      <c r="D1225" s="58">
        <f>Bil!E261</f>
        <v>176582</v>
      </c>
      <c r="E1225" s="58">
        <v>0</v>
      </c>
      <c r="F1225" s="58">
        <v>0</v>
      </c>
      <c r="G1225" s="59">
        <f t="shared" si="38"/>
        <v>121020.22500000001</v>
      </c>
      <c r="H1225" s="59">
        <f t="shared" si="39"/>
        <v>0</v>
      </c>
      <c r="I1225" s="60"/>
    </row>
    <row r="1226" spans="1:9" x14ac:dyDescent="0.2">
      <c r="A1226" s="57">
        <v>152</v>
      </c>
      <c r="B1226" s="58">
        <f>Bil!C262</f>
        <v>250</v>
      </c>
      <c r="C1226" s="58">
        <f>Bil!D262</f>
        <v>0</v>
      </c>
      <c r="D1226" s="58">
        <f>Bil!E262</f>
        <v>0</v>
      </c>
      <c r="E1226" s="58">
        <v>0</v>
      </c>
      <c r="F1226" s="58">
        <v>0</v>
      </c>
      <c r="G1226" s="59">
        <f t="shared" si="38"/>
        <v>0</v>
      </c>
      <c r="H1226" s="59">
        <f t="shared" si="39"/>
        <v>0</v>
      </c>
      <c r="I1226" s="60"/>
    </row>
    <row r="1227" spans="1:9" x14ac:dyDescent="0.2">
      <c r="A1227" s="57">
        <v>152</v>
      </c>
      <c r="B1227" s="58">
        <f>Bil!C263</f>
        <v>251</v>
      </c>
      <c r="C1227" s="58">
        <f>Bil!D263</f>
        <v>0</v>
      </c>
      <c r="D1227" s="58">
        <f>Bil!E263</f>
        <v>0</v>
      </c>
      <c r="E1227" s="58">
        <v>0</v>
      </c>
      <c r="F1227" s="58">
        <v>0</v>
      </c>
      <c r="G1227" s="59">
        <f t="shared" si="38"/>
        <v>0</v>
      </c>
      <c r="H1227" s="59">
        <f t="shared" si="39"/>
        <v>0</v>
      </c>
      <c r="I1227" s="60"/>
    </row>
    <row r="1228" spans="1:9" x14ac:dyDescent="0.2">
      <c r="A1228" s="57">
        <v>152</v>
      </c>
      <c r="B1228" s="58">
        <f>Bil!C264</f>
        <v>252</v>
      </c>
      <c r="C1228" s="58">
        <f>Bil!D264</f>
        <v>0</v>
      </c>
      <c r="D1228" s="58">
        <f>Bil!E264</f>
        <v>0</v>
      </c>
      <c r="E1228" s="58">
        <v>0</v>
      </c>
      <c r="F1228" s="58">
        <v>0</v>
      </c>
      <c r="G1228" s="59">
        <f t="shared" si="38"/>
        <v>0</v>
      </c>
      <c r="H1228" s="59">
        <f t="shared" si="39"/>
        <v>0</v>
      </c>
      <c r="I1228" s="60"/>
    </row>
    <row r="1229" spans="1:9" x14ac:dyDescent="0.2">
      <c r="A1229" s="57">
        <v>152</v>
      </c>
      <c r="B1229" s="58">
        <f>Bil!C265</f>
        <v>253</v>
      </c>
      <c r="C1229" s="58">
        <f>Bil!D265</f>
        <v>0</v>
      </c>
      <c r="D1229" s="58">
        <f>Bil!E265</f>
        <v>0</v>
      </c>
      <c r="E1229" s="58">
        <v>0</v>
      </c>
      <c r="F1229" s="58">
        <v>0</v>
      </c>
      <c r="G1229" s="59">
        <f t="shared" si="38"/>
        <v>0</v>
      </c>
      <c r="H1229" s="59">
        <f t="shared" si="39"/>
        <v>0</v>
      </c>
      <c r="I1229" s="60"/>
    </row>
    <row r="1230" spans="1:9" x14ac:dyDescent="0.2">
      <c r="A1230" s="57">
        <v>152</v>
      </c>
      <c r="B1230" s="58">
        <f>Bil!C266</f>
        <v>254</v>
      </c>
      <c r="C1230" s="58">
        <f>Bil!D266</f>
        <v>0</v>
      </c>
      <c r="D1230" s="58">
        <f>Bil!E266</f>
        <v>0</v>
      </c>
      <c r="E1230" s="58">
        <v>0</v>
      </c>
      <c r="F1230" s="58">
        <v>0</v>
      </c>
      <c r="G1230" s="59">
        <f t="shared" si="38"/>
        <v>0</v>
      </c>
      <c r="H1230" s="59">
        <f t="shared" si="39"/>
        <v>0</v>
      </c>
      <c r="I1230" s="60"/>
    </row>
    <row r="1231" spans="1:9" x14ac:dyDescent="0.2">
      <c r="A1231" s="57">
        <v>152</v>
      </c>
      <c r="B1231" s="58">
        <f>Bil!C267</f>
        <v>255</v>
      </c>
      <c r="C1231" s="58">
        <f>Bil!D267</f>
        <v>0</v>
      </c>
      <c r="D1231" s="58">
        <f>Bil!E267</f>
        <v>0</v>
      </c>
      <c r="E1231" s="58">
        <v>0</v>
      </c>
      <c r="F1231" s="58">
        <v>0</v>
      </c>
      <c r="G1231" s="59">
        <f t="shared" si="38"/>
        <v>0</v>
      </c>
      <c r="H1231" s="59">
        <f t="shared" si="39"/>
        <v>0</v>
      </c>
      <c r="I1231" s="60"/>
    </row>
    <row r="1232" spans="1:9" x14ac:dyDescent="0.2">
      <c r="A1232" s="57">
        <v>152</v>
      </c>
      <c r="B1232" s="58">
        <f>Bil!C268</f>
        <v>256</v>
      </c>
      <c r="C1232" s="58">
        <f>Bil!D268</f>
        <v>0</v>
      </c>
      <c r="D1232" s="58">
        <f>Bil!E268</f>
        <v>0</v>
      </c>
      <c r="E1232" s="58">
        <v>0</v>
      </c>
      <c r="F1232" s="58">
        <v>0</v>
      </c>
      <c r="G1232" s="59">
        <f t="shared" si="38"/>
        <v>0</v>
      </c>
      <c r="H1232" s="59">
        <f t="shared" si="39"/>
        <v>0</v>
      </c>
      <c r="I1232" s="60"/>
    </row>
    <row r="1233" spans="1:9" x14ac:dyDescent="0.2">
      <c r="A1233" s="57">
        <v>152</v>
      </c>
      <c r="B1233" s="58">
        <f>Bil!C269</f>
        <v>257</v>
      </c>
      <c r="C1233" s="58">
        <f>Bil!D269</f>
        <v>0</v>
      </c>
      <c r="D1233" s="58">
        <f>Bil!E269</f>
        <v>0</v>
      </c>
      <c r="E1233" s="58">
        <v>0</v>
      </c>
      <c r="F1233" s="58">
        <v>0</v>
      </c>
      <c r="G1233" s="59">
        <f t="shared" ref="G1233:G1296" si="40">B1233/1000*C1233+B1233/500*D1233</f>
        <v>0</v>
      </c>
      <c r="H1233" s="59">
        <f t="shared" si="39"/>
        <v>0</v>
      </c>
      <c r="I1233" s="60"/>
    </row>
    <row r="1234" spans="1:9" x14ac:dyDescent="0.2">
      <c r="A1234" s="57">
        <v>152</v>
      </c>
      <c r="B1234" s="58">
        <f>Bil!C270</f>
        <v>258</v>
      </c>
      <c r="C1234" s="58">
        <f>Bil!D270</f>
        <v>0</v>
      </c>
      <c r="D1234" s="58">
        <f>Bil!E270</f>
        <v>0</v>
      </c>
      <c r="E1234" s="58">
        <v>0</v>
      </c>
      <c r="F1234" s="58">
        <v>0</v>
      </c>
      <c r="G1234" s="59">
        <f t="shared" si="40"/>
        <v>0</v>
      </c>
      <c r="H1234" s="59">
        <f t="shared" si="39"/>
        <v>0</v>
      </c>
      <c r="I1234" s="60"/>
    </row>
    <row r="1235" spans="1:9" x14ac:dyDescent="0.2">
      <c r="A1235" s="57">
        <v>152</v>
      </c>
      <c r="B1235" s="58">
        <f>Bil!C271</f>
        <v>259</v>
      </c>
      <c r="C1235" s="58">
        <f>Bil!D271</f>
        <v>0</v>
      </c>
      <c r="D1235" s="58">
        <f>Bil!E271</f>
        <v>0</v>
      </c>
      <c r="E1235" s="58">
        <v>0</v>
      </c>
      <c r="F1235" s="58">
        <v>0</v>
      </c>
      <c r="G1235" s="59">
        <f t="shared" si="40"/>
        <v>0</v>
      </c>
      <c r="H1235" s="59">
        <f t="shared" si="39"/>
        <v>0</v>
      </c>
      <c r="I1235" s="60"/>
    </row>
    <row r="1236" spans="1:9" x14ac:dyDescent="0.2">
      <c r="A1236" s="57">
        <v>152</v>
      </c>
      <c r="B1236" s="58">
        <f>Bil!C272</f>
        <v>260</v>
      </c>
      <c r="C1236" s="58">
        <f>Bil!D272</f>
        <v>0</v>
      </c>
      <c r="D1236" s="58">
        <f>Bil!E272</f>
        <v>0</v>
      </c>
      <c r="E1236" s="58">
        <v>0</v>
      </c>
      <c r="F1236" s="58">
        <v>0</v>
      </c>
      <c r="G1236" s="59">
        <f t="shared" si="40"/>
        <v>0</v>
      </c>
      <c r="H1236" s="59">
        <f t="shared" si="39"/>
        <v>0</v>
      </c>
      <c r="I1236" s="60"/>
    </row>
    <row r="1237" spans="1:9" x14ac:dyDescent="0.2">
      <c r="A1237" s="57">
        <v>152</v>
      </c>
      <c r="B1237" s="58">
        <f>Bil!C273</f>
        <v>261</v>
      </c>
      <c r="C1237" s="58">
        <f>Bil!D273</f>
        <v>0</v>
      </c>
      <c r="D1237" s="58">
        <f>Bil!E273</f>
        <v>0</v>
      </c>
      <c r="E1237" s="58">
        <v>0</v>
      </c>
      <c r="F1237" s="58">
        <v>0</v>
      </c>
      <c r="G1237" s="59">
        <f t="shared" si="40"/>
        <v>0</v>
      </c>
      <c r="H1237" s="59">
        <f t="shared" si="39"/>
        <v>0</v>
      </c>
      <c r="I1237" s="60"/>
    </row>
    <row r="1238" spans="1:9" x14ac:dyDescent="0.2">
      <c r="A1238" s="57">
        <v>152</v>
      </c>
      <c r="B1238" s="58">
        <f>Bil!C274</f>
        <v>262</v>
      </c>
      <c r="C1238" s="58">
        <f>Bil!D274</f>
        <v>0</v>
      </c>
      <c r="D1238" s="58">
        <f>Bil!E274</f>
        <v>0</v>
      </c>
      <c r="E1238" s="58">
        <v>0</v>
      </c>
      <c r="F1238" s="58">
        <v>0</v>
      </c>
      <c r="G1238" s="59">
        <f t="shared" si="40"/>
        <v>0</v>
      </c>
      <c r="H1238" s="59">
        <f t="shared" si="39"/>
        <v>0</v>
      </c>
      <c r="I1238" s="60"/>
    </row>
    <row r="1239" spans="1:9" x14ac:dyDescent="0.2">
      <c r="A1239" s="57">
        <v>152</v>
      </c>
      <c r="B1239" s="58">
        <f>Bil!C275</f>
        <v>263</v>
      </c>
      <c r="C1239" s="58">
        <f>Bil!D275</f>
        <v>0</v>
      </c>
      <c r="D1239" s="58">
        <f>Bil!E275</f>
        <v>0</v>
      </c>
      <c r="E1239" s="58">
        <v>0</v>
      </c>
      <c r="F1239" s="58">
        <v>0</v>
      </c>
      <c r="G1239" s="59">
        <f t="shared" si="40"/>
        <v>0</v>
      </c>
      <c r="H1239" s="59">
        <f t="shared" si="39"/>
        <v>0</v>
      </c>
      <c r="I1239" s="60"/>
    </row>
    <row r="1240" spans="1:9" x14ac:dyDescent="0.2">
      <c r="A1240" s="57">
        <v>152</v>
      </c>
      <c r="B1240" s="58">
        <f>Bil!C276</f>
        <v>264</v>
      </c>
      <c r="C1240" s="58">
        <f>Bil!D276</f>
        <v>0</v>
      </c>
      <c r="D1240" s="58">
        <f>Bil!E276</f>
        <v>0</v>
      </c>
      <c r="E1240" s="58">
        <v>0</v>
      </c>
      <c r="F1240" s="58">
        <v>0</v>
      </c>
      <c r="G1240" s="59">
        <f t="shared" si="40"/>
        <v>0</v>
      </c>
      <c r="H1240" s="59">
        <f t="shared" si="39"/>
        <v>0</v>
      </c>
      <c r="I1240" s="60"/>
    </row>
    <row r="1241" spans="1:9" x14ac:dyDescent="0.2">
      <c r="A1241" s="57">
        <v>152</v>
      </c>
      <c r="B1241" s="58">
        <f>Bil!C277</f>
        <v>265</v>
      </c>
      <c r="C1241" s="58">
        <f>Bil!D277</f>
        <v>0</v>
      </c>
      <c r="D1241" s="58">
        <f>Bil!E277</f>
        <v>0</v>
      </c>
      <c r="E1241" s="58">
        <v>0</v>
      </c>
      <c r="F1241" s="58">
        <v>0</v>
      </c>
      <c r="G1241" s="59">
        <f t="shared" si="40"/>
        <v>0</v>
      </c>
      <c r="H1241" s="59">
        <f t="shared" si="39"/>
        <v>0</v>
      </c>
      <c r="I1241" s="60"/>
    </row>
    <row r="1242" spans="1:9" x14ac:dyDescent="0.2">
      <c r="A1242" s="57">
        <v>152</v>
      </c>
      <c r="B1242" s="58">
        <f>Bil!C278</f>
        <v>266</v>
      </c>
      <c r="C1242" s="58">
        <f>Bil!D278</f>
        <v>0</v>
      </c>
      <c r="D1242" s="58">
        <f>Bil!E278</f>
        <v>0</v>
      </c>
      <c r="E1242" s="58">
        <v>0</v>
      </c>
      <c r="F1242" s="58">
        <v>0</v>
      </c>
      <c r="G1242" s="59">
        <f t="shared" si="40"/>
        <v>0</v>
      </c>
      <c r="H1242" s="59">
        <f t="shared" si="39"/>
        <v>0</v>
      </c>
      <c r="I1242" s="60"/>
    </row>
    <row r="1243" spans="1:9" x14ac:dyDescent="0.2">
      <c r="A1243" s="57">
        <v>152</v>
      </c>
      <c r="B1243" s="58">
        <f>Bil!C279</f>
        <v>267</v>
      </c>
      <c r="C1243" s="58">
        <f>Bil!D279</f>
        <v>0</v>
      </c>
      <c r="D1243" s="58">
        <f>Bil!E279</f>
        <v>0</v>
      </c>
      <c r="E1243" s="58">
        <v>0</v>
      </c>
      <c r="F1243" s="58">
        <v>0</v>
      </c>
      <c r="G1243" s="59">
        <f t="shared" si="40"/>
        <v>0</v>
      </c>
      <c r="H1243" s="59">
        <f t="shared" si="39"/>
        <v>0</v>
      </c>
      <c r="I1243" s="60"/>
    </row>
    <row r="1244" spans="1:9" x14ac:dyDescent="0.2">
      <c r="A1244" s="57">
        <v>152</v>
      </c>
      <c r="B1244" s="58">
        <f>Bil!C280</f>
        <v>268</v>
      </c>
      <c r="C1244" s="58">
        <f>Bil!D280</f>
        <v>0</v>
      </c>
      <c r="D1244" s="58">
        <f>Bil!E280</f>
        <v>0</v>
      </c>
      <c r="E1244" s="58">
        <v>0</v>
      </c>
      <c r="F1244" s="58">
        <v>0</v>
      </c>
      <c r="G1244" s="59">
        <f t="shared" si="40"/>
        <v>0</v>
      </c>
      <c r="H1244" s="59">
        <f t="shared" si="39"/>
        <v>0</v>
      </c>
      <c r="I1244" s="60"/>
    </row>
    <row r="1245" spans="1:9" x14ac:dyDescent="0.2">
      <c r="A1245" s="57">
        <v>152</v>
      </c>
      <c r="B1245" s="58">
        <f>Bil!C281</f>
        <v>269</v>
      </c>
      <c r="C1245" s="58">
        <f>Bil!D281</f>
        <v>0</v>
      </c>
      <c r="D1245" s="58">
        <f>Bil!E281</f>
        <v>0</v>
      </c>
      <c r="E1245" s="58">
        <v>0</v>
      </c>
      <c r="F1245" s="58">
        <v>0</v>
      </c>
      <c r="G1245" s="59">
        <f t="shared" si="40"/>
        <v>0</v>
      </c>
      <c r="H1245" s="59">
        <f t="shared" si="39"/>
        <v>0</v>
      </c>
      <c r="I1245" s="60"/>
    </row>
    <row r="1246" spans="1:9" x14ac:dyDescent="0.2">
      <c r="A1246" s="57">
        <v>152</v>
      </c>
      <c r="B1246" s="58">
        <f>Bil!C282</f>
        <v>270</v>
      </c>
      <c r="C1246" s="58">
        <f>Bil!D282</f>
        <v>0</v>
      </c>
      <c r="D1246" s="58">
        <f>Bil!E282</f>
        <v>0</v>
      </c>
      <c r="E1246" s="58">
        <v>0</v>
      </c>
      <c r="F1246" s="58">
        <v>0</v>
      </c>
      <c r="G1246" s="59">
        <f t="shared" si="40"/>
        <v>0</v>
      </c>
      <c r="H1246" s="59">
        <f t="shared" si="39"/>
        <v>0</v>
      </c>
      <c r="I1246" s="60"/>
    </row>
    <row r="1247" spans="1:9" x14ac:dyDescent="0.2">
      <c r="A1247" s="57">
        <v>152</v>
      </c>
      <c r="B1247" s="58">
        <f>Bil!C283</f>
        <v>271</v>
      </c>
      <c r="C1247" s="58">
        <f>Bil!D283</f>
        <v>0</v>
      </c>
      <c r="D1247" s="58">
        <f>Bil!E283</f>
        <v>0</v>
      </c>
      <c r="E1247" s="58">
        <v>0</v>
      </c>
      <c r="F1247" s="58">
        <v>0</v>
      </c>
      <c r="G1247" s="59">
        <f t="shared" si="40"/>
        <v>0</v>
      </c>
      <c r="H1247" s="59">
        <f t="shared" si="39"/>
        <v>0</v>
      </c>
      <c r="I1247" s="60"/>
    </row>
    <row r="1248" spans="1:9" x14ac:dyDescent="0.2">
      <c r="A1248" s="57">
        <v>152</v>
      </c>
      <c r="B1248" s="58">
        <f>Bil!C284</f>
        <v>272</v>
      </c>
      <c r="C1248" s="58">
        <f>Bil!D284</f>
        <v>0</v>
      </c>
      <c r="D1248" s="58">
        <f>Bil!E284</f>
        <v>0</v>
      </c>
      <c r="E1248" s="58">
        <v>0</v>
      </c>
      <c r="F1248" s="58">
        <v>0</v>
      </c>
      <c r="G1248" s="59">
        <f t="shared" si="40"/>
        <v>0</v>
      </c>
      <c r="H1248" s="59">
        <f t="shared" si="39"/>
        <v>0</v>
      </c>
      <c r="I1248" s="60"/>
    </row>
    <row r="1249" spans="1:9" x14ac:dyDescent="0.2">
      <c r="A1249" s="57">
        <v>152</v>
      </c>
      <c r="B1249" s="58">
        <f>Bil!C285</f>
        <v>273</v>
      </c>
      <c r="C1249" s="58">
        <f>Bil!D285</f>
        <v>0</v>
      </c>
      <c r="D1249" s="58">
        <f>Bil!E285</f>
        <v>0</v>
      </c>
      <c r="E1249" s="58">
        <v>0</v>
      </c>
      <c r="F1249" s="58">
        <v>0</v>
      </c>
      <c r="G1249" s="59">
        <f t="shared" si="40"/>
        <v>0</v>
      </c>
      <c r="H1249" s="59">
        <f t="shared" si="39"/>
        <v>0</v>
      </c>
      <c r="I1249" s="60"/>
    </row>
    <row r="1250" spans="1:9" x14ac:dyDescent="0.2">
      <c r="A1250" s="57">
        <v>152</v>
      </c>
      <c r="B1250" s="58">
        <f>Bil!C286</f>
        <v>274</v>
      </c>
      <c r="C1250" s="58">
        <f>Bil!D286</f>
        <v>117872</v>
      </c>
      <c r="D1250" s="58">
        <f>Bil!E286</f>
        <v>175721</v>
      </c>
      <c r="E1250" s="58">
        <v>0</v>
      </c>
      <c r="F1250" s="58">
        <v>0</v>
      </c>
      <c r="G1250" s="59">
        <f t="shared" si="40"/>
        <v>128592.03600000001</v>
      </c>
      <c r="H1250" s="59">
        <f t="shared" si="39"/>
        <v>0</v>
      </c>
      <c r="I1250" s="60"/>
    </row>
    <row r="1251" spans="1:9" x14ac:dyDescent="0.2">
      <c r="A1251" s="57">
        <v>152</v>
      </c>
      <c r="B1251" s="58">
        <f>Bil!C287</f>
        <v>275</v>
      </c>
      <c r="C1251" s="58">
        <f>Bil!D287</f>
        <v>0</v>
      </c>
      <c r="D1251" s="58">
        <f>Bil!E287</f>
        <v>0</v>
      </c>
      <c r="E1251" s="58">
        <v>0</v>
      </c>
      <c r="F1251" s="58">
        <v>0</v>
      </c>
      <c r="G1251" s="59">
        <f t="shared" si="40"/>
        <v>0</v>
      </c>
      <c r="H1251" s="59">
        <f t="shared" si="39"/>
        <v>0</v>
      </c>
      <c r="I1251" s="60"/>
    </row>
    <row r="1252" spans="1:9" x14ac:dyDescent="0.2">
      <c r="A1252" s="57">
        <v>152</v>
      </c>
      <c r="B1252" s="58">
        <f>Bil!C288</f>
        <v>276</v>
      </c>
      <c r="C1252" s="58">
        <f>Bil!D288</f>
        <v>44657</v>
      </c>
      <c r="D1252" s="58">
        <f>Bil!E288</f>
        <v>49416</v>
      </c>
      <c r="E1252" s="58">
        <v>0</v>
      </c>
      <c r="F1252" s="58">
        <v>0</v>
      </c>
      <c r="G1252" s="59">
        <f t="shared" si="40"/>
        <v>39602.964</v>
      </c>
      <c r="H1252" s="59">
        <f t="shared" si="39"/>
        <v>0</v>
      </c>
      <c r="I1252" s="60"/>
    </row>
    <row r="1253" spans="1:9" x14ac:dyDescent="0.2">
      <c r="A1253" s="57">
        <v>152</v>
      </c>
      <c r="B1253" s="58">
        <f>Bil!C289</f>
        <v>277</v>
      </c>
      <c r="C1253" s="58">
        <f>Bil!D289</f>
        <v>4000</v>
      </c>
      <c r="D1253" s="58">
        <f>Bil!E289</f>
        <v>0</v>
      </c>
      <c r="E1253" s="58">
        <v>0</v>
      </c>
      <c r="F1253" s="58">
        <v>0</v>
      </c>
      <c r="G1253" s="59">
        <f t="shared" si="40"/>
        <v>1108</v>
      </c>
      <c r="H1253" s="59">
        <f t="shared" si="39"/>
        <v>0</v>
      </c>
      <c r="I1253" s="60"/>
    </row>
    <row r="1254" spans="1:9" x14ac:dyDescent="0.2">
      <c r="A1254" s="57">
        <v>152</v>
      </c>
      <c r="B1254" s="58">
        <f>Bil!C290</f>
        <v>278</v>
      </c>
      <c r="C1254" s="58">
        <f>Bil!D290</f>
        <v>0</v>
      </c>
      <c r="D1254" s="58">
        <f>Bil!E290</f>
        <v>0</v>
      </c>
      <c r="E1254" s="58">
        <v>0</v>
      </c>
      <c r="F1254" s="58">
        <v>0</v>
      </c>
      <c r="G1254" s="59">
        <f t="shared" si="40"/>
        <v>0</v>
      </c>
      <c r="H1254" s="59">
        <f t="shared" si="39"/>
        <v>0</v>
      </c>
      <c r="I1254" s="60"/>
    </row>
    <row r="1255" spans="1:9" x14ac:dyDescent="0.2">
      <c r="A1255" s="57">
        <v>152</v>
      </c>
      <c r="B1255" s="58">
        <f>Bil!C291</f>
        <v>279</v>
      </c>
      <c r="C1255" s="58">
        <f>Bil!D291</f>
        <v>0</v>
      </c>
      <c r="D1255" s="58">
        <f>Bil!E291</f>
        <v>0</v>
      </c>
      <c r="E1255" s="58">
        <v>0</v>
      </c>
      <c r="F1255" s="58">
        <v>0</v>
      </c>
      <c r="G1255" s="59">
        <f t="shared" si="40"/>
        <v>0</v>
      </c>
      <c r="H1255" s="59">
        <f t="shared" si="39"/>
        <v>0</v>
      </c>
      <c r="I1255" s="60"/>
    </row>
    <row r="1256" spans="1:9" x14ac:dyDescent="0.2">
      <c r="A1256" s="57">
        <v>152</v>
      </c>
      <c r="B1256" s="58">
        <f>Bil!C292</f>
        <v>280</v>
      </c>
      <c r="C1256" s="58">
        <f>Bil!D292</f>
        <v>0</v>
      </c>
      <c r="D1256" s="58">
        <f>Bil!E292</f>
        <v>0</v>
      </c>
      <c r="E1256" s="58">
        <v>0</v>
      </c>
      <c r="F1256" s="58">
        <v>0</v>
      </c>
      <c r="G1256" s="59">
        <f t="shared" si="40"/>
        <v>0</v>
      </c>
      <c r="H1256" s="59">
        <f t="shared" si="39"/>
        <v>0</v>
      </c>
      <c r="I1256" s="60"/>
    </row>
    <row r="1257" spans="1:9" x14ac:dyDescent="0.2">
      <c r="A1257" s="57">
        <v>152</v>
      </c>
      <c r="B1257" s="58">
        <f>Bil!C293</f>
        <v>281</v>
      </c>
      <c r="C1257" s="58">
        <f>Bil!D293</f>
        <v>0</v>
      </c>
      <c r="D1257" s="58">
        <f>Bil!E293</f>
        <v>0</v>
      </c>
      <c r="E1257" s="58">
        <v>0</v>
      </c>
      <c r="F1257" s="58">
        <v>0</v>
      </c>
      <c r="G1257" s="59">
        <f t="shared" si="40"/>
        <v>0</v>
      </c>
      <c r="H1257" s="59">
        <f t="shared" si="39"/>
        <v>0</v>
      </c>
      <c r="I1257" s="60"/>
    </row>
    <row r="1258" spans="1:9" x14ac:dyDescent="0.2">
      <c r="A1258" s="57">
        <v>152</v>
      </c>
      <c r="B1258" s="58">
        <f>Bil!C294</f>
        <v>282</v>
      </c>
      <c r="C1258" s="58">
        <f>Bil!D294</f>
        <v>0</v>
      </c>
      <c r="D1258" s="58">
        <f>Bil!E294</f>
        <v>0</v>
      </c>
      <c r="E1258" s="58">
        <v>0</v>
      </c>
      <c r="F1258" s="58">
        <v>0</v>
      </c>
      <c r="G1258" s="59">
        <f t="shared" si="40"/>
        <v>0</v>
      </c>
      <c r="H1258" s="59">
        <f t="shared" si="39"/>
        <v>0</v>
      </c>
      <c r="I1258" s="60"/>
    </row>
    <row r="1259" spans="1:9" x14ac:dyDescent="0.2">
      <c r="A1259" s="57">
        <v>152</v>
      </c>
      <c r="B1259" s="58">
        <f>Bil!C295</f>
        <v>283</v>
      </c>
      <c r="C1259" s="58">
        <f>Bil!D295</f>
        <v>0</v>
      </c>
      <c r="D1259" s="58">
        <f>Bil!E295</f>
        <v>0</v>
      </c>
      <c r="E1259" s="58">
        <v>0</v>
      </c>
      <c r="F1259" s="58">
        <v>0</v>
      </c>
      <c r="G1259" s="59">
        <f t="shared" si="40"/>
        <v>0</v>
      </c>
      <c r="H1259" s="59">
        <f t="shared" si="39"/>
        <v>0</v>
      </c>
      <c r="I1259" s="60"/>
    </row>
    <row r="1260" spans="1:9" x14ac:dyDescent="0.2">
      <c r="A1260" s="57">
        <v>152</v>
      </c>
      <c r="B1260" s="58">
        <f>Bil!C296</f>
        <v>284</v>
      </c>
      <c r="C1260" s="58">
        <f>Bil!D296</f>
        <v>0</v>
      </c>
      <c r="D1260" s="58">
        <f>Bil!E296</f>
        <v>0</v>
      </c>
      <c r="E1260" s="58">
        <v>0</v>
      </c>
      <c r="F1260" s="58">
        <v>0</v>
      </c>
      <c r="G1260" s="59">
        <f t="shared" si="40"/>
        <v>0</v>
      </c>
      <c r="H1260" s="59">
        <f t="shared" si="39"/>
        <v>0</v>
      </c>
      <c r="I1260" s="60"/>
    </row>
    <row r="1261" spans="1:9" x14ac:dyDescent="0.2">
      <c r="A1261" s="57">
        <v>152</v>
      </c>
      <c r="B1261" s="58">
        <f>Bil!C297</f>
        <v>285</v>
      </c>
      <c r="C1261" s="58">
        <f>Bil!D297</f>
        <v>0</v>
      </c>
      <c r="D1261" s="58">
        <f>Bil!E297</f>
        <v>0</v>
      </c>
      <c r="E1261" s="58">
        <v>0</v>
      </c>
      <c r="F1261" s="58">
        <v>0</v>
      </c>
      <c r="G1261" s="59">
        <f t="shared" si="40"/>
        <v>0</v>
      </c>
      <c r="H1261" s="59">
        <f t="shared" si="39"/>
        <v>0</v>
      </c>
      <c r="I1261" s="60"/>
    </row>
    <row r="1262" spans="1:9" x14ac:dyDescent="0.2">
      <c r="A1262" s="57">
        <v>152</v>
      </c>
      <c r="B1262" s="58">
        <f>Bil!C298</f>
        <v>286</v>
      </c>
      <c r="C1262" s="58">
        <f>Bil!D298</f>
        <v>0</v>
      </c>
      <c r="D1262" s="58">
        <f>Bil!E298</f>
        <v>0</v>
      </c>
      <c r="E1262" s="58">
        <v>0</v>
      </c>
      <c r="F1262" s="58">
        <v>0</v>
      </c>
      <c r="G1262" s="59">
        <f t="shared" si="40"/>
        <v>0</v>
      </c>
      <c r="H1262" s="59">
        <f t="shared" si="39"/>
        <v>0</v>
      </c>
      <c r="I1262" s="60"/>
    </row>
    <row r="1263" spans="1:9" x14ac:dyDescent="0.2">
      <c r="A1263" s="57">
        <v>152</v>
      </c>
      <c r="B1263" s="58">
        <f>Bil!C299</f>
        <v>287</v>
      </c>
      <c r="C1263" s="58">
        <f>Bil!D299</f>
        <v>0</v>
      </c>
      <c r="D1263" s="58">
        <f>Bil!E299</f>
        <v>0</v>
      </c>
      <c r="E1263" s="58">
        <v>0</v>
      </c>
      <c r="F1263" s="58">
        <v>0</v>
      </c>
      <c r="G1263" s="59">
        <f t="shared" si="40"/>
        <v>0</v>
      </c>
      <c r="H1263" s="59">
        <f t="shared" si="39"/>
        <v>0</v>
      </c>
      <c r="I1263" s="60"/>
    </row>
    <row r="1264" spans="1:9" x14ac:dyDescent="0.2">
      <c r="A1264" s="57">
        <v>152</v>
      </c>
      <c r="B1264" s="58">
        <f>Bil!C300</f>
        <v>288</v>
      </c>
      <c r="C1264" s="58">
        <f>Bil!D300</f>
        <v>0</v>
      </c>
      <c r="D1264" s="58">
        <f>Bil!E300</f>
        <v>0</v>
      </c>
      <c r="E1264" s="58">
        <v>0</v>
      </c>
      <c r="F1264" s="58">
        <v>0</v>
      </c>
      <c r="G1264" s="59">
        <f t="shared" si="40"/>
        <v>0</v>
      </c>
      <c r="H1264" s="59">
        <f t="shared" si="39"/>
        <v>0</v>
      </c>
      <c r="I1264" s="60"/>
    </row>
    <row r="1265" spans="1:9" x14ac:dyDescent="0.2">
      <c r="A1265" s="57">
        <v>152</v>
      </c>
      <c r="B1265" s="58">
        <f>Bil!C301</f>
        <v>289</v>
      </c>
      <c r="C1265" s="58">
        <f>Bil!D301</f>
        <v>0</v>
      </c>
      <c r="D1265" s="58">
        <f>Bil!E301</f>
        <v>0</v>
      </c>
      <c r="E1265" s="58">
        <v>0</v>
      </c>
      <c r="F1265" s="58">
        <v>0</v>
      </c>
      <c r="G1265" s="59">
        <f t="shared" si="40"/>
        <v>0</v>
      </c>
      <c r="H1265" s="59">
        <f t="shared" si="39"/>
        <v>0</v>
      </c>
      <c r="I1265" s="60"/>
    </row>
    <row r="1266" spans="1:9" x14ac:dyDescent="0.2">
      <c r="A1266" s="57">
        <v>152</v>
      </c>
      <c r="B1266" s="58">
        <f>Bil!C302</f>
        <v>290</v>
      </c>
      <c r="C1266" s="58">
        <f>Bil!D302</f>
        <v>0</v>
      </c>
      <c r="D1266" s="58">
        <f>Bil!E302</f>
        <v>0</v>
      </c>
      <c r="E1266" s="58">
        <v>0</v>
      </c>
      <c r="F1266" s="58">
        <v>0</v>
      </c>
      <c r="G1266" s="59">
        <f t="shared" si="40"/>
        <v>0</v>
      </c>
      <c r="H1266" s="59">
        <f t="shared" si="39"/>
        <v>0</v>
      </c>
      <c r="I1266" s="60"/>
    </row>
    <row r="1267" spans="1:9" x14ac:dyDescent="0.2">
      <c r="A1267" s="57">
        <v>152</v>
      </c>
      <c r="B1267" s="58">
        <f>Bil!C303</f>
        <v>291</v>
      </c>
      <c r="C1267" s="58">
        <f>Bil!D303</f>
        <v>0</v>
      </c>
      <c r="D1267" s="58">
        <f>Bil!E303</f>
        <v>0</v>
      </c>
      <c r="E1267" s="58">
        <v>0</v>
      </c>
      <c r="F1267" s="58">
        <v>0</v>
      </c>
      <c r="G1267" s="59">
        <f t="shared" si="40"/>
        <v>0</v>
      </c>
      <c r="H1267" s="59">
        <f t="shared" si="39"/>
        <v>0</v>
      </c>
      <c r="I1267" s="60"/>
    </row>
    <row r="1268" spans="1:9" x14ac:dyDescent="0.2">
      <c r="A1268" s="57">
        <v>152</v>
      </c>
      <c r="B1268" s="58">
        <f>Bil!C304</f>
        <v>292</v>
      </c>
      <c r="C1268" s="58">
        <f>Bil!D304</f>
        <v>0</v>
      </c>
      <c r="D1268" s="58">
        <f>Bil!E304</f>
        <v>0</v>
      </c>
      <c r="E1268" s="58">
        <v>0</v>
      </c>
      <c r="F1268" s="58">
        <v>0</v>
      </c>
      <c r="G1268" s="59">
        <f t="shared" si="40"/>
        <v>0</v>
      </c>
      <c r="H1268" s="59">
        <f t="shared" si="39"/>
        <v>0</v>
      </c>
      <c r="I1268" s="60"/>
    </row>
    <row r="1269" spans="1:9" x14ac:dyDescent="0.2">
      <c r="A1269" s="57">
        <v>152</v>
      </c>
      <c r="B1269" s="58">
        <f>Bil!C305</f>
        <v>293</v>
      </c>
      <c r="C1269" s="58">
        <f>Bil!D305</f>
        <v>0</v>
      </c>
      <c r="D1269" s="58">
        <f>Bil!E305</f>
        <v>0</v>
      </c>
      <c r="E1269" s="58">
        <v>0</v>
      </c>
      <c r="F1269" s="58">
        <v>0</v>
      </c>
      <c r="G1269" s="59">
        <f t="shared" si="40"/>
        <v>0</v>
      </c>
      <c r="H1269" s="59">
        <f t="shared" si="39"/>
        <v>0</v>
      </c>
      <c r="I1269" s="60"/>
    </row>
    <row r="1270" spans="1:9" x14ac:dyDescent="0.2">
      <c r="A1270" s="57">
        <v>152</v>
      </c>
      <c r="B1270" s="58">
        <f>Bil!C306</f>
        <v>294</v>
      </c>
      <c r="C1270" s="58">
        <f>Bil!D306</f>
        <v>0</v>
      </c>
      <c r="D1270" s="58">
        <f>Bil!E306</f>
        <v>0</v>
      </c>
      <c r="E1270" s="58">
        <v>0</v>
      </c>
      <c r="F1270" s="58">
        <v>0</v>
      </c>
      <c r="G1270" s="59">
        <f t="shared" si="40"/>
        <v>0</v>
      </c>
      <c r="H1270" s="59">
        <f t="shared" si="39"/>
        <v>0</v>
      </c>
      <c r="I1270" s="60"/>
    </row>
    <row r="1271" spans="1:9" x14ac:dyDescent="0.2">
      <c r="A1271" s="57">
        <v>152</v>
      </c>
      <c r="B1271" s="58">
        <f>Bil!C307</f>
        <v>295</v>
      </c>
      <c r="C1271" s="58">
        <f>Bil!D307</f>
        <v>0</v>
      </c>
      <c r="D1271" s="58">
        <f>Bil!E307</f>
        <v>0</v>
      </c>
      <c r="E1271" s="58">
        <v>0</v>
      </c>
      <c r="F1271" s="58">
        <v>0</v>
      </c>
      <c r="G1271" s="59">
        <f t="shared" si="40"/>
        <v>0</v>
      </c>
      <c r="H1271" s="59">
        <f t="shared" si="39"/>
        <v>0</v>
      </c>
      <c r="I1271" s="60"/>
    </row>
    <row r="1272" spans="1:9" x14ac:dyDescent="0.2">
      <c r="A1272" s="57">
        <v>152</v>
      </c>
      <c r="B1272" s="58">
        <f>Bil!C308</f>
        <v>296</v>
      </c>
      <c r="C1272" s="58">
        <f>Bil!D308</f>
        <v>0</v>
      </c>
      <c r="D1272" s="58">
        <f>Bil!E308</f>
        <v>0</v>
      </c>
      <c r="E1272" s="58">
        <v>0</v>
      </c>
      <c r="F1272" s="58">
        <v>0</v>
      </c>
      <c r="G1272" s="59">
        <f t="shared" si="40"/>
        <v>0</v>
      </c>
      <c r="H1272" s="59">
        <f t="shared" si="39"/>
        <v>0</v>
      </c>
      <c r="I1272" s="60"/>
    </row>
    <row r="1273" spans="1:9" x14ac:dyDescent="0.2">
      <c r="A1273" s="57">
        <v>152</v>
      </c>
      <c r="B1273" s="58">
        <f>Bil!C309</f>
        <v>297</v>
      </c>
      <c r="C1273" s="58">
        <f>Bil!D309</f>
        <v>0</v>
      </c>
      <c r="D1273" s="58">
        <f>Bil!E309</f>
        <v>0</v>
      </c>
      <c r="E1273" s="58">
        <v>0</v>
      </c>
      <c r="F1273" s="58">
        <v>0</v>
      </c>
      <c r="G1273" s="59">
        <f t="shared" si="40"/>
        <v>0</v>
      </c>
      <c r="H1273" s="59">
        <f t="shared" si="39"/>
        <v>0</v>
      </c>
      <c r="I1273" s="60"/>
    </row>
    <row r="1274" spans="1:9" x14ac:dyDescent="0.2">
      <c r="A1274" s="57">
        <v>152</v>
      </c>
      <c r="B1274" s="58">
        <f>Bil!C310</f>
        <v>298</v>
      </c>
      <c r="C1274" s="58">
        <f>Bil!D310</f>
        <v>0</v>
      </c>
      <c r="D1274" s="58">
        <f>Bil!E310</f>
        <v>0</v>
      </c>
      <c r="E1274" s="58">
        <v>0</v>
      </c>
      <c r="F1274" s="58">
        <v>0</v>
      </c>
      <c r="G1274" s="59">
        <f t="shared" si="40"/>
        <v>0</v>
      </c>
      <c r="H1274" s="59">
        <f t="shared" si="39"/>
        <v>0</v>
      </c>
      <c r="I1274" s="60"/>
    </row>
    <row r="1275" spans="1:9" x14ac:dyDescent="0.2">
      <c r="A1275" s="57">
        <v>152</v>
      </c>
      <c r="B1275" s="58">
        <f>Bil!C311</f>
        <v>299</v>
      </c>
      <c r="C1275" s="58">
        <f>Bil!D311</f>
        <v>0</v>
      </c>
      <c r="D1275" s="58">
        <f>Bil!E311</f>
        <v>0</v>
      </c>
      <c r="E1275" s="58">
        <v>0</v>
      </c>
      <c r="F1275" s="58">
        <v>0</v>
      </c>
      <c r="G1275" s="59">
        <f t="shared" si="40"/>
        <v>0</v>
      </c>
      <c r="H1275" s="59">
        <f t="shared" si="39"/>
        <v>0</v>
      </c>
      <c r="I1275" s="60"/>
    </row>
    <row r="1276" spans="1:9" x14ac:dyDescent="0.2">
      <c r="A1276" s="57">
        <v>152</v>
      </c>
      <c r="B1276" s="58">
        <f>Bil!C312</f>
        <v>300</v>
      </c>
      <c r="C1276" s="58">
        <f>Bil!D312</f>
        <v>0</v>
      </c>
      <c r="D1276" s="58">
        <f>Bil!E312</f>
        <v>0</v>
      </c>
      <c r="E1276" s="58">
        <v>0</v>
      </c>
      <c r="F1276" s="58">
        <v>0</v>
      </c>
      <c r="G1276" s="59">
        <f t="shared" si="40"/>
        <v>0</v>
      </c>
      <c r="H1276" s="59">
        <f t="shared" si="39"/>
        <v>0</v>
      </c>
      <c r="I1276" s="60"/>
    </row>
    <row r="1277" spans="1:9" x14ac:dyDescent="0.2">
      <c r="A1277" s="57">
        <v>152</v>
      </c>
      <c r="B1277" s="58">
        <f>Bil!C313</f>
        <v>301</v>
      </c>
      <c r="C1277" s="58">
        <f>Bil!D313</f>
        <v>0</v>
      </c>
      <c r="D1277" s="58">
        <f>Bil!E313</f>
        <v>0</v>
      </c>
      <c r="E1277" s="58">
        <v>0</v>
      </c>
      <c r="F1277" s="58">
        <v>0</v>
      </c>
      <c r="G1277" s="59">
        <f t="shared" si="40"/>
        <v>0</v>
      </c>
      <c r="H1277" s="59">
        <f t="shared" si="39"/>
        <v>0</v>
      </c>
      <c r="I1277" s="60"/>
    </row>
    <row r="1278" spans="1:9" x14ac:dyDescent="0.2">
      <c r="A1278" s="57">
        <v>152</v>
      </c>
      <c r="B1278" s="58">
        <f>Bil!C314</f>
        <v>302</v>
      </c>
      <c r="C1278" s="58">
        <f>Bil!D314</f>
        <v>0</v>
      </c>
      <c r="D1278" s="58">
        <f>Bil!E314</f>
        <v>0</v>
      </c>
      <c r="E1278" s="58">
        <v>0</v>
      </c>
      <c r="F1278" s="58">
        <v>0</v>
      </c>
      <c r="G1278" s="59">
        <f t="shared" si="40"/>
        <v>0</v>
      </c>
      <c r="H1278" s="59">
        <f t="shared" si="39"/>
        <v>0</v>
      </c>
      <c r="I1278" s="60"/>
    </row>
    <row r="1279" spans="1:9" x14ac:dyDescent="0.2">
      <c r="A1279" s="57">
        <v>152</v>
      </c>
      <c r="B1279" s="58">
        <f>Bil!C315</f>
        <v>303</v>
      </c>
      <c r="C1279" s="58">
        <f>Bil!D315</f>
        <v>0</v>
      </c>
      <c r="D1279" s="58">
        <f>Bil!E315</f>
        <v>0</v>
      </c>
      <c r="E1279" s="58">
        <v>0</v>
      </c>
      <c r="F1279" s="58">
        <v>0</v>
      </c>
      <c r="G1279" s="59">
        <f t="shared" si="40"/>
        <v>0</v>
      </c>
      <c r="H1279" s="59">
        <f t="shared" si="39"/>
        <v>0</v>
      </c>
      <c r="I1279" s="60"/>
    </row>
    <row r="1280" spans="1:9" x14ac:dyDescent="0.2">
      <c r="A1280" s="57">
        <v>152</v>
      </c>
      <c r="B1280" s="58">
        <f>Bil!C316</f>
        <v>304</v>
      </c>
      <c r="C1280" s="58">
        <f>Bil!D316</f>
        <v>0</v>
      </c>
      <c r="D1280" s="58">
        <f>Bil!E316</f>
        <v>0</v>
      </c>
      <c r="E1280" s="58">
        <v>0</v>
      </c>
      <c r="F1280" s="58">
        <v>0</v>
      </c>
      <c r="G1280" s="59">
        <f t="shared" si="40"/>
        <v>0</v>
      </c>
      <c r="H1280" s="59">
        <f t="shared" si="39"/>
        <v>0</v>
      </c>
      <c r="I1280" s="60"/>
    </row>
    <row r="1281" spans="1:9" x14ac:dyDescent="0.2">
      <c r="A1281" s="57">
        <v>152</v>
      </c>
      <c r="B1281" s="58">
        <f>Bil!C317</f>
        <v>305</v>
      </c>
      <c r="C1281" s="58">
        <f>Bil!D317</f>
        <v>0</v>
      </c>
      <c r="D1281" s="58">
        <f>Bil!E317</f>
        <v>0</v>
      </c>
      <c r="E1281" s="58">
        <v>0</v>
      </c>
      <c r="F1281" s="58">
        <v>0</v>
      </c>
      <c r="G1281" s="59">
        <f t="shared" si="40"/>
        <v>0</v>
      </c>
      <c r="H1281" s="59">
        <f t="shared" si="39"/>
        <v>0</v>
      </c>
      <c r="I1281" s="60"/>
    </row>
    <row r="1282" spans="1:9" x14ac:dyDescent="0.2">
      <c r="A1282" s="57">
        <v>152</v>
      </c>
      <c r="B1282" s="58">
        <f>Bil!C318</f>
        <v>306</v>
      </c>
      <c r="C1282" s="58">
        <f>Bil!D318</f>
        <v>0</v>
      </c>
      <c r="D1282" s="58">
        <f>Bil!E318</f>
        <v>0</v>
      </c>
      <c r="E1282" s="58">
        <v>0</v>
      </c>
      <c r="F1282" s="58">
        <v>0</v>
      </c>
      <c r="G1282" s="59">
        <f t="shared" si="40"/>
        <v>0</v>
      </c>
      <c r="H1282" s="59">
        <f t="shared" ref="H1282:H1345" si="41">ABS(C1282-ROUND(C1282,0))+ABS(D1282-ROUND(D1282,0))</f>
        <v>0</v>
      </c>
      <c r="I1282" s="60"/>
    </row>
    <row r="1283" spans="1:9" x14ac:dyDescent="0.2">
      <c r="A1283" s="57">
        <v>152</v>
      </c>
      <c r="B1283" s="58">
        <f>Bil!C319</f>
        <v>307</v>
      </c>
      <c r="C1283" s="58">
        <f>Bil!D319</f>
        <v>0</v>
      </c>
      <c r="D1283" s="58">
        <f>Bil!E319</f>
        <v>0</v>
      </c>
      <c r="E1283" s="58">
        <v>0</v>
      </c>
      <c r="F1283" s="58">
        <v>0</v>
      </c>
      <c r="G1283" s="59">
        <f t="shared" si="40"/>
        <v>0</v>
      </c>
      <c r="H1283" s="59">
        <f t="shared" si="41"/>
        <v>0</v>
      </c>
      <c r="I1283" s="60"/>
    </row>
    <row r="1284" spans="1:9" x14ac:dyDescent="0.2">
      <c r="A1284" s="57">
        <v>152</v>
      </c>
      <c r="B1284" s="58">
        <f>Bil!C320</f>
        <v>308</v>
      </c>
      <c r="C1284" s="58">
        <f>Bil!D320</f>
        <v>0</v>
      </c>
      <c r="D1284" s="58">
        <f>Bil!E320</f>
        <v>0</v>
      </c>
      <c r="E1284" s="58">
        <v>0</v>
      </c>
      <c r="F1284" s="58">
        <v>0</v>
      </c>
      <c r="G1284" s="59">
        <f t="shared" si="40"/>
        <v>0</v>
      </c>
      <c r="H1284" s="59">
        <f t="shared" si="41"/>
        <v>0</v>
      </c>
      <c r="I1284" s="60"/>
    </row>
    <row r="1285" spans="1:9" x14ac:dyDescent="0.2">
      <c r="A1285" s="57">
        <v>152</v>
      </c>
      <c r="B1285" s="58">
        <f>Bil!C321</f>
        <v>309</v>
      </c>
      <c r="C1285" s="58">
        <f>Bil!D321</f>
        <v>0</v>
      </c>
      <c r="D1285" s="58">
        <f>Bil!E321</f>
        <v>0</v>
      </c>
      <c r="E1285" s="58">
        <v>0</v>
      </c>
      <c r="F1285" s="58">
        <v>0</v>
      </c>
      <c r="G1285" s="59">
        <f t="shared" si="40"/>
        <v>0</v>
      </c>
      <c r="H1285" s="59">
        <f t="shared" si="41"/>
        <v>0</v>
      </c>
      <c r="I1285" s="60"/>
    </row>
    <row r="1286" spans="1:9" x14ac:dyDescent="0.2">
      <c r="A1286" s="66">
        <v>152</v>
      </c>
      <c r="B1286" s="67">
        <f>Bil!C322</f>
        <v>310</v>
      </c>
      <c r="C1286" s="67">
        <f>Bil!D322</f>
        <v>0</v>
      </c>
      <c r="D1286" s="67">
        <f>Bil!E322</f>
        <v>0</v>
      </c>
      <c r="E1286" s="67">
        <v>0</v>
      </c>
      <c r="F1286" s="67">
        <v>0</v>
      </c>
      <c r="G1286" s="68">
        <f t="shared" si="40"/>
        <v>0</v>
      </c>
      <c r="H1286" s="68">
        <f t="shared" si="41"/>
        <v>0</v>
      </c>
      <c r="I1286" s="69"/>
    </row>
    <row r="1287" spans="1:9" x14ac:dyDescent="0.2">
      <c r="A1287" s="62">
        <v>154</v>
      </c>
      <c r="B1287" s="63">
        <f>RasF!C12</f>
        <v>1</v>
      </c>
      <c r="C1287" s="63">
        <f>RasF!D12</f>
        <v>0</v>
      </c>
      <c r="D1287" s="63">
        <f>RasF!E12</f>
        <v>0</v>
      </c>
      <c r="E1287" s="63">
        <v>0</v>
      </c>
      <c r="F1287" s="63">
        <v>0</v>
      </c>
      <c r="G1287" s="64">
        <f t="shared" si="40"/>
        <v>0</v>
      </c>
      <c r="H1287" s="64">
        <f t="shared" si="41"/>
        <v>0</v>
      </c>
      <c r="I1287" s="65"/>
    </row>
    <row r="1288" spans="1:9" x14ac:dyDescent="0.2">
      <c r="A1288" s="57">
        <v>154</v>
      </c>
      <c r="B1288" s="58">
        <f>RasF!C13</f>
        <v>2</v>
      </c>
      <c r="C1288" s="58">
        <f>RasF!D13</f>
        <v>0</v>
      </c>
      <c r="D1288" s="58">
        <f>RasF!E13</f>
        <v>0</v>
      </c>
      <c r="E1288" s="58">
        <v>0</v>
      </c>
      <c r="F1288" s="58">
        <v>0</v>
      </c>
      <c r="G1288" s="59">
        <f t="shared" si="40"/>
        <v>0</v>
      </c>
      <c r="H1288" s="59">
        <f t="shared" si="41"/>
        <v>0</v>
      </c>
      <c r="I1288" s="60"/>
    </row>
    <row r="1289" spans="1:9" x14ac:dyDescent="0.2">
      <c r="A1289" s="57">
        <v>154</v>
      </c>
      <c r="B1289" s="58">
        <f>RasF!C14</f>
        <v>3</v>
      </c>
      <c r="C1289" s="58">
        <f>RasF!D14</f>
        <v>0</v>
      </c>
      <c r="D1289" s="58">
        <f>RasF!E14</f>
        <v>0</v>
      </c>
      <c r="E1289" s="58">
        <v>0</v>
      </c>
      <c r="F1289" s="58">
        <v>0</v>
      </c>
      <c r="G1289" s="59">
        <f t="shared" si="40"/>
        <v>0</v>
      </c>
      <c r="H1289" s="59">
        <f t="shared" si="41"/>
        <v>0</v>
      </c>
      <c r="I1289" s="60"/>
    </row>
    <row r="1290" spans="1:9" x14ac:dyDescent="0.2">
      <c r="A1290" s="57">
        <v>154</v>
      </c>
      <c r="B1290" s="58">
        <f>RasF!C15</f>
        <v>4</v>
      </c>
      <c r="C1290" s="58">
        <f>RasF!D15</f>
        <v>0</v>
      </c>
      <c r="D1290" s="58">
        <f>RasF!E15</f>
        <v>0</v>
      </c>
      <c r="E1290" s="58">
        <v>0</v>
      </c>
      <c r="F1290" s="58">
        <v>0</v>
      </c>
      <c r="G1290" s="59">
        <f t="shared" si="40"/>
        <v>0</v>
      </c>
      <c r="H1290" s="59">
        <f t="shared" si="41"/>
        <v>0</v>
      </c>
      <c r="I1290" s="60"/>
    </row>
    <row r="1291" spans="1:9" x14ac:dyDescent="0.2">
      <c r="A1291" s="57">
        <v>154</v>
      </c>
      <c r="B1291" s="58">
        <f>RasF!C16</f>
        <v>5</v>
      </c>
      <c r="C1291" s="58">
        <f>RasF!D16</f>
        <v>0</v>
      </c>
      <c r="D1291" s="58">
        <f>RasF!E16</f>
        <v>0</v>
      </c>
      <c r="E1291" s="58">
        <v>0</v>
      </c>
      <c r="F1291" s="58">
        <v>0</v>
      </c>
      <c r="G1291" s="59">
        <f t="shared" si="40"/>
        <v>0</v>
      </c>
      <c r="H1291" s="59">
        <f t="shared" si="41"/>
        <v>0</v>
      </c>
      <c r="I1291" s="60"/>
    </row>
    <row r="1292" spans="1:9" x14ac:dyDescent="0.2">
      <c r="A1292" s="57">
        <v>154</v>
      </c>
      <c r="B1292" s="58">
        <f>RasF!C17</f>
        <v>6</v>
      </c>
      <c r="C1292" s="58">
        <f>RasF!D17</f>
        <v>0</v>
      </c>
      <c r="D1292" s="58">
        <f>RasF!E17</f>
        <v>0</v>
      </c>
      <c r="E1292" s="58">
        <v>0</v>
      </c>
      <c r="F1292" s="58">
        <v>0</v>
      </c>
      <c r="G1292" s="59">
        <f t="shared" si="40"/>
        <v>0</v>
      </c>
      <c r="H1292" s="59">
        <f t="shared" si="41"/>
        <v>0</v>
      </c>
      <c r="I1292" s="60"/>
    </row>
    <row r="1293" spans="1:9" x14ac:dyDescent="0.2">
      <c r="A1293" s="57">
        <v>154</v>
      </c>
      <c r="B1293" s="58">
        <f>RasF!C18</f>
        <v>7</v>
      </c>
      <c r="C1293" s="58">
        <f>RasF!D18</f>
        <v>0</v>
      </c>
      <c r="D1293" s="58">
        <f>RasF!E18</f>
        <v>0</v>
      </c>
      <c r="E1293" s="58">
        <v>0</v>
      </c>
      <c r="F1293" s="58">
        <v>0</v>
      </c>
      <c r="G1293" s="59">
        <f t="shared" si="40"/>
        <v>0</v>
      </c>
      <c r="H1293" s="59">
        <f t="shared" si="41"/>
        <v>0</v>
      </c>
      <c r="I1293" s="60"/>
    </row>
    <row r="1294" spans="1:9" x14ac:dyDescent="0.2">
      <c r="A1294" s="57">
        <v>154</v>
      </c>
      <c r="B1294" s="58">
        <f>RasF!C19</f>
        <v>8</v>
      </c>
      <c r="C1294" s="58">
        <f>RasF!D19</f>
        <v>0</v>
      </c>
      <c r="D1294" s="58">
        <f>RasF!E19</f>
        <v>0</v>
      </c>
      <c r="E1294" s="58">
        <v>0</v>
      </c>
      <c r="F1294" s="58">
        <v>0</v>
      </c>
      <c r="G1294" s="59">
        <f t="shared" si="40"/>
        <v>0</v>
      </c>
      <c r="H1294" s="59">
        <f t="shared" si="41"/>
        <v>0</v>
      </c>
      <c r="I1294" s="60"/>
    </row>
    <row r="1295" spans="1:9" x14ac:dyDescent="0.2">
      <c r="A1295" s="57">
        <v>154</v>
      </c>
      <c r="B1295" s="58">
        <f>RasF!C20</f>
        <v>9</v>
      </c>
      <c r="C1295" s="58">
        <f>RasF!D20</f>
        <v>0</v>
      </c>
      <c r="D1295" s="58">
        <f>RasF!E20</f>
        <v>0</v>
      </c>
      <c r="E1295" s="58">
        <v>0</v>
      </c>
      <c r="F1295" s="58">
        <v>0</v>
      </c>
      <c r="G1295" s="59">
        <f t="shared" si="40"/>
        <v>0</v>
      </c>
      <c r="H1295" s="59">
        <f t="shared" si="41"/>
        <v>0</v>
      </c>
      <c r="I1295" s="60"/>
    </row>
    <row r="1296" spans="1:9" x14ac:dyDescent="0.2">
      <c r="A1296" s="57">
        <v>154</v>
      </c>
      <c r="B1296" s="58">
        <f>RasF!C21</f>
        <v>10</v>
      </c>
      <c r="C1296" s="58">
        <f>RasF!D21</f>
        <v>0</v>
      </c>
      <c r="D1296" s="58">
        <f>RasF!E21</f>
        <v>0</v>
      </c>
      <c r="E1296" s="58">
        <v>0</v>
      </c>
      <c r="F1296" s="58">
        <v>0</v>
      </c>
      <c r="G1296" s="59">
        <f t="shared" si="40"/>
        <v>0</v>
      </c>
      <c r="H1296" s="59">
        <f t="shared" si="41"/>
        <v>0</v>
      </c>
      <c r="I1296" s="60"/>
    </row>
    <row r="1297" spans="1:9" x14ac:dyDescent="0.2">
      <c r="A1297" s="57">
        <v>154</v>
      </c>
      <c r="B1297" s="58">
        <f>RasF!C22</f>
        <v>11</v>
      </c>
      <c r="C1297" s="58">
        <f>RasF!D22</f>
        <v>0</v>
      </c>
      <c r="D1297" s="58">
        <f>RasF!E22</f>
        <v>0</v>
      </c>
      <c r="E1297" s="58">
        <v>0</v>
      </c>
      <c r="F1297" s="58">
        <v>0</v>
      </c>
      <c r="G1297" s="59">
        <f t="shared" ref="G1297:G1360" si="42">B1297/1000*C1297+B1297/500*D1297</f>
        <v>0</v>
      </c>
      <c r="H1297" s="59">
        <f t="shared" si="41"/>
        <v>0</v>
      </c>
      <c r="I1297" s="60"/>
    </row>
    <row r="1298" spans="1:9" x14ac:dyDescent="0.2">
      <c r="A1298" s="57">
        <v>154</v>
      </c>
      <c r="B1298" s="58">
        <f>RasF!C23</f>
        <v>12</v>
      </c>
      <c r="C1298" s="58">
        <f>RasF!D23</f>
        <v>0</v>
      </c>
      <c r="D1298" s="58">
        <f>RasF!E23</f>
        <v>0</v>
      </c>
      <c r="E1298" s="58">
        <v>0</v>
      </c>
      <c r="F1298" s="58">
        <v>0</v>
      </c>
      <c r="G1298" s="59">
        <f t="shared" si="42"/>
        <v>0</v>
      </c>
      <c r="H1298" s="59">
        <f t="shared" si="41"/>
        <v>0</v>
      </c>
      <c r="I1298" s="60"/>
    </row>
    <row r="1299" spans="1:9" x14ac:dyDescent="0.2">
      <c r="A1299" s="57">
        <v>154</v>
      </c>
      <c r="B1299" s="58">
        <f>RasF!C24</f>
        <v>13</v>
      </c>
      <c r="C1299" s="58">
        <f>RasF!D24</f>
        <v>0</v>
      </c>
      <c r="D1299" s="58">
        <f>RasF!E24</f>
        <v>0</v>
      </c>
      <c r="E1299" s="58">
        <v>0</v>
      </c>
      <c r="F1299" s="58">
        <v>0</v>
      </c>
      <c r="G1299" s="59">
        <f t="shared" si="42"/>
        <v>0</v>
      </c>
      <c r="H1299" s="59">
        <f t="shared" si="41"/>
        <v>0</v>
      </c>
      <c r="I1299" s="60"/>
    </row>
    <row r="1300" spans="1:9" x14ac:dyDescent="0.2">
      <c r="A1300" s="57">
        <v>154</v>
      </c>
      <c r="B1300" s="58">
        <f>RasF!C25</f>
        <v>14</v>
      </c>
      <c r="C1300" s="58">
        <f>RasF!D25</f>
        <v>0</v>
      </c>
      <c r="D1300" s="58">
        <f>RasF!E25</f>
        <v>0</v>
      </c>
      <c r="E1300" s="58">
        <v>0</v>
      </c>
      <c r="F1300" s="58">
        <v>0</v>
      </c>
      <c r="G1300" s="59">
        <f t="shared" si="42"/>
        <v>0</v>
      </c>
      <c r="H1300" s="59">
        <f t="shared" si="41"/>
        <v>0</v>
      </c>
      <c r="I1300" s="60"/>
    </row>
    <row r="1301" spans="1:9" x14ac:dyDescent="0.2">
      <c r="A1301" s="57">
        <v>154</v>
      </c>
      <c r="B1301" s="58">
        <f>RasF!C26</f>
        <v>15</v>
      </c>
      <c r="C1301" s="58">
        <f>RasF!D26</f>
        <v>0</v>
      </c>
      <c r="D1301" s="58">
        <f>RasF!E26</f>
        <v>0</v>
      </c>
      <c r="E1301" s="58">
        <v>0</v>
      </c>
      <c r="F1301" s="58">
        <v>0</v>
      </c>
      <c r="G1301" s="59">
        <f t="shared" si="42"/>
        <v>0</v>
      </c>
      <c r="H1301" s="59">
        <f t="shared" si="41"/>
        <v>0</v>
      </c>
      <c r="I1301" s="60"/>
    </row>
    <row r="1302" spans="1:9" x14ac:dyDescent="0.2">
      <c r="A1302" s="57">
        <v>154</v>
      </c>
      <c r="B1302" s="58">
        <f>RasF!C27</f>
        <v>16</v>
      </c>
      <c r="C1302" s="58">
        <f>RasF!D27</f>
        <v>0</v>
      </c>
      <c r="D1302" s="58">
        <f>RasF!E27</f>
        <v>0</v>
      </c>
      <c r="E1302" s="58">
        <v>0</v>
      </c>
      <c r="F1302" s="58">
        <v>0</v>
      </c>
      <c r="G1302" s="59">
        <f t="shared" si="42"/>
        <v>0</v>
      </c>
      <c r="H1302" s="59">
        <f t="shared" si="41"/>
        <v>0</v>
      </c>
      <c r="I1302" s="60"/>
    </row>
    <row r="1303" spans="1:9" x14ac:dyDescent="0.2">
      <c r="A1303" s="57">
        <v>154</v>
      </c>
      <c r="B1303" s="58">
        <f>RasF!C28</f>
        <v>17</v>
      </c>
      <c r="C1303" s="58">
        <f>RasF!D28</f>
        <v>0</v>
      </c>
      <c r="D1303" s="58">
        <f>RasF!E28</f>
        <v>0</v>
      </c>
      <c r="E1303" s="58">
        <v>0</v>
      </c>
      <c r="F1303" s="58">
        <v>0</v>
      </c>
      <c r="G1303" s="59">
        <f t="shared" si="42"/>
        <v>0</v>
      </c>
      <c r="H1303" s="59">
        <f t="shared" si="41"/>
        <v>0</v>
      </c>
      <c r="I1303" s="60"/>
    </row>
    <row r="1304" spans="1:9" x14ac:dyDescent="0.2">
      <c r="A1304" s="57">
        <v>154</v>
      </c>
      <c r="B1304" s="58">
        <f>RasF!C29</f>
        <v>18</v>
      </c>
      <c r="C1304" s="58">
        <f>RasF!D29</f>
        <v>0</v>
      </c>
      <c r="D1304" s="58">
        <f>RasF!E29</f>
        <v>0</v>
      </c>
      <c r="E1304" s="58">
        <v>0</v>
      </c>
      <c r="F1304" s="58">
        <v>0</v>
      </c>
      <c r="G1304" s="59">
        <f t="shared" si="42"/>
        <v>0</v>
      </c>
      <c r="H1304" s="59">
        <f t="shared" si="41"/>
        <v>0</v>
      </c>
      <c r="I1304" s="60"/>
    </row>
    <row r="1305" spans="1:9" x14ac:dyDescent="0.2">
      <c r="A1305" s="57">
        <v>154</v>
      </c>
      <c r="B1305" s="58">
        <f>RasF!C30</f>
        <v>19</v>
      </c>
      <c r="C1305" s="58">
        <f>RasF!D30</f>
        <v>0</v>
      </c>
      <c r="D1305" s="58">
        <f>RasF!E30</f>
        <v>0</v>
      </c>
      <c r="E1305" s="58">
        <v>0</v>
      </c>
      <c r="F1305" s="58">
        <v>0</v>
      </c>
      <c r="G1305" s="59">
        <f t="shared" si="42"/>
        <v>0</v>
      </c>
      <c r="H1305" s="59">
        <f t="shared" si="41"/>
        <v>0</v>
      </c>
      <c r="I1305" s="60"/>
    </row>
    <row r="1306" spans="1:9" x14ac:dyDescent="0.2">
      <c r="A1306" s="57">
        <v>154</v>
      </c>
      <c r="B1306" s="58">
        <f>RasF!C31</f>
        <v>20</v>
      </c>
      <c r="C1306" s="58">
        <f>RasF!D31</f>
        <v>0</v>
      </c>
      <c r="D1306" s="58">
        <f>RasF!E31</f>
        <v>0</v>
      </c>
      <c r="E1306" s="58">
        <v>0</v>
      </c>
      <c r="F1306" s="58">
        <v>0</v>
      </c>
      <c r="G1306" s="59">
        <f t="shared" si="42"/>
        <v>0</v>
      </c>
      <c r="H1306" s="59">
        <f t="shared" si="41"/>
        <v>0</v>
      </c>
      <c r="I1306" s="60"/>
    </row>
    <row r="1307" spans="1:9" x14ac:dyDescent="0.2">
      <c r="A1307" s="57">
        <v>154</v>
      </c>
      <c r="B1307" s="58">
        <f>RasF!C32</f>
        <v>21</v>
      </c>
      <c r="C1307" s="58">
        <f>RasF!D32</f>
        <v>0</v>
      </c>
      <c r="D1307" s="58">
        <f>RasF!E32</f>
        <v>0</v>
      </c>
      <c r="E1307" s="58">
        <v>0</v>
      </c>
      <c r="F1307" s="58">
        <v>0</v>
      </c>
      <c r="G1307" s="59">
        <f t="shared" si="42"/>
        <v>0</v>
      </c>
      <c r="H1307" s="59">
        <f t="shared" si="41"/>
        <v>0</v>
      </c>
      <c r="I1307" s="60"/>
    </row>
    <row r="1308" spans="1:9" x14ac:dyDescent="0.2">
      <c r="A1308" s="57">
        <v>154</v>
      </c>
      <c r="B1308" s="58">
        <f>RasF!C33</f>
        <v>22</v>
      </c>
      <c r="C1308" s="58">
        <f>RasF!D33</f>
        <v>0</v>
      </c>
      <c r="D1308" s="58">
        <f>RasF!E33</f>
        <v>0</v>
      </c>
      <c r="E1308" s="58">
        <v>0</v>
      </c>
      <c r="F1308" s="58">
        <v>0</v>
      </c>
      <c r="G1308" s="59">
        <f t="shared" si="42"/>
        <v>0</v>
      </c>
      <c r="H1308" s="59">
        <f t="shared" si="41"/>
        <v>0</v>
      </c>
      <c r="I1308" s="60"/>
    </row>
    <row r="1309" spans="1:9" x14ac:dyDescent="0.2">
      <c r="A1309" s="57">
        <v>154</v>
      </c>
      <c r="B1309" s="58">
        <f>RasF!C34</f>
        <v>23</v>
      </c>
      <c r="C1309" s="58">
        <f>RasF!D34</f>
        <v>0</v>
      </c>
      <c r="D1309" s="58">
        <f>RasF!E34</f>
        <v>0</v>
      </c>
      <c r="E1309" s="58">
        <v>0</v>
      </c>
      <c r="F1309" s="58">
        <v>0</v>
      </c>
      <c r="G1309" s="59">
        <f t="shared" si="42"/>
        <v>0</v>
      </c>
      <c r="H1309" s="59">
        <f t="shared" si="41"/>
        <v>0</v>
      </c>
      <c r="I1309" s="60"/>
    </row>
    <row r="1310" spans="1:9" x14ac:dyDescent="0.2">
      <c r="A1310" s="57">
        <v>154</v>
      </c>
      <c r="B1310" s="58">
        <f>RasF!C35</f>
        <v>24</v>
      </c>
      <c r="C1310" s="58">
        <f>RasF!D35</f>
        <v>0</v>
      </c>
      <c r="D1310" s="58">
        <f>RasF!E35</f>
        <v>0</v>
      </c>
      <c r="E1310" s="58">
        <v>0</v>
      </c>
      <c r="F1310" s="58">
        <v>0</v>
      </c>
      <c r="G1310" s="59">
        <f t="shared" si="42"/>
        <v>0</v>
      </c>
      <c r="H1310" s="59">
        <f t="shared" si="41"/>
        <v>0</v>
      </c>
      <c r="I1310" s="60"/>
    </row>
    <row r="1311" spans="1:9" x14ac:dyDescent="0.2">
      <c r="A1311" s="57">
        <v>154</v>
      </c>
      <c r="B1311" s="58">
        <f>RasF!C36</f>
        <v>25</v>
      </c>
      <c r="C1311" s="58">
        <f>RasF!D36</f>
        <v>0</v>
      </c>
      <c r="D1311" s="58">
        <f>RasF!E36</f>
        <v>0</v>
      </c>
      <c r="E1311" s="58">
        <v>0</v>
      </c>
      <c r="F1311" s="58">
        <v>0</v>
      </c>
      <c r="G1311" s="59">
        <f t="shared" si="42"/>
        <v>0</v>
      </c>
      <c r="H1311" s="59">
        <f t="shared" si="41"/>
        <v>0</v>
      </c>
      <c r="I1311" s="60"/>
    </row>
    <row r="1312" spans="1:9" x14ac:dyDescent="0.2">
      <c r="A1312" s="57">
        <v>154</v>
      </c>
      <c r="B1312" s="58">
        <f>RasF!C37</f>
        <v>26</v>
      </c>
      <c r="C1312" s="58">
        <f>RasF!D37</f>
        <v>0</v>
      </c>
      <c r="D1312" s="58">
        <f>RasF!E37</f>
        <v>0</v>
      </c>
      <c r="E1312" s="58">
        <v>0</v>
      </c>
      <c r="F1312" s="58">
        <v>0</v>
      </c>
      <c r="G1312" s="59">
        <f t="shared" si="42"/>
        <v>0</v>
      </c>
      <c r="H1312" s="59">
        <f t="shared" si="41"/>
        <v>0</v>
      </c>
      <c r="I1312" s="60"/>
    </row>
    <row r="1313" spans="1:9" x14ac:dyDescent="0.2">
      <c r="A1313" s="57">
        <v>154</v>
      </c>
      <c r="B1313" s="58">
        <f>RasF!C38</f>
        <v>27</v>
      </c>
      <c r="C1313" s="58">
        <f>RasF!D38</f>
        <v>0</v>
      </c>
      <c r="D1313" s="58">
        <f>RasF!E38</f>
        <v>0</v>
      </c>
      <c r="E1313" s="58">
        <v>0</v>
      </c>
      <c r="F1313" s="58">
        <v>0</v>
      </c>
      <c r="G1313" s="59">
        <f t="shared" si="42"/>
        <v>0</v>
      </c>
      <c r="H1313" s="59">
        <f t="shared" si="41"/>
        <v>0</v>
      </c>
      <c r="I1313" s="60"/>
    </row>
    <row r="1314" spans="1:9" x14ac:dyDescent="0.2">
      <c r="A1314" s="57">
        <v>154</v>
      </c>
      <c r="B1314" s="58">
        <f>RasF!C39</f>
        <v>28</v>
      </c>
      <c r="C1314" s="58">
        <f>RasF!D39</f>
        <v>0</v>
      </c>
      <c r="D1314" s="58">
        <f>RasF!E39</f>
        <v>0</v>
      </c>
      <c r="E1314" s="58">
        <v>0</v>
      </c>
      <c r="F1314" s="58">
        <v>0</v>
      </c>
      <c r="G1314" s="59">
        <f t="shared" si="42"/>
        <v>0</v>
      </c>
      <c r="H1314" s="59">
        <f t="shared" si="41"/>
        <v>0</v>
      </c>
      <c r="I1314" s="60"/>
    </row>
    <row r="1315" spans="1:9" x14ac:dyDescent="0.2">
      <c r="A1315" s="57">
        <v>154</v>
      </c>
      <c r="B1315" s="58">
        <f>RasF!C40</f>
        <v>29</v>
      </c>
      <c r="C1315" s="58">
        <f>RasF!D40</f>
        <v>0</v>
      </c>
      <c r="D1315" s="58">
        <f>RasF!E40</f>
        <v>0</v>
      </c>
      <c r="E1315" s="58">
        <v>0</v>
      </c>
      <c r="F1315" s="58">
        <v>0</v>
      </c>
      <c r="G1315" s="59">
        <f t="shared" si="42"/>
        <v>0</v>
      </c>
      <c r="H1315" s="59">
        <f t="shared" si="41"/>
        <v>0</v>
      </c>
      <c r="I1315" s="60"/>
    </row>
    <row r="1316" spans="1:9" x14ac:dyDescent="0.2">
      <c r="A1316" s="57">
        <v>154</v>
      </c>
      <c r="B1316" s="58">
        <f>RasF!C41</f>
        <v>30</v>
      </c>
      <c r="C1316" s="58">
        <f>RasF!D41</f>
        <v>0</v>
      </c>
      <c r="D1316" s="58">
        <f>RasF!E41</f>
        <v>0</v>
      </c>
      <c r="E1316" s="58">
        <v>0</v>
      </c>
      <c r="F1316" s="58">
        <v>0</v>
      </c>
      <c r="G1316" s="59">
        <f t="shared" si="42"/>
        <v>0</v>
      </c>
      <c r="H1316" s="59">
        <f t="shared" si="41"/>
        <v>0</v>
      </c>
      <c r="I1316" s="60"/>
    </row>
    <row r="1317" spans="1:9" x14ac:dyDescent="0.2">
      <c r="A1317" s="57">
        <v>154</v>
      </c>
      <c r="B1317" s="58">
        <f>RasF!C42</f>
        <v>31</v>
      </c>
      <c r="C1317" s="58">
        <f>RasF!D42</f>
        <v>0</v>
      </c>
      <c r="D1317" s="58">
        <f>RasF!E42</f>
        <v>0</v>
      </c>
      <c r="E1317" s="58">
        <v>0</v>
      </c>
      <c r="F1317" s="58">
        <v>0</v>
      </c>
      <c r="G1317" s="59">
        <f t="shared" si="42"/>
        <v>0</v>
      </c>
      <c r="H1317" s="59">
        <f t="shared" si="41"/>
        <v>0</v>
      </c>
      <c r="I1317" s="60"/>
    </row>
    <row r="1318" spans="1:9" x14ac:dyDescent="0.2">
      <c r="A1318" s="57">
        <v>154</v>
      </c>
      <c r="B1318" s="58">
        <f>RasF!C43</f>
        <v>32</v>
      </c>
      <c r="C1318" s="58">
        <f>RasF!D43</f>
        <v>0</v>
      </c>
      <c r="D1318" s="58">
        <f>RasF!E43</f>
        <v>0</v>
      </c>
      <c r="E1318" s="58">
        <v>0</v>
      </c>
      <c r="F1318" s="58">
        <v>0</v>
      </c>
      <c r="G1318" s="59">
        <f t="shared" si="42"/>
        <v>0</v>
      </c>
      <c r="H1318" s="59">
        <f t="shared" si="41"/>
        <v>0</v>
      </c>
      <c r="I1318" s="60"/>
    </row>
    <row r="1319" spans="1:9" x14ac:dyDescent="0.2">
      <c r="A1319" s="57">
        <v>154</v>
      </c>
      <c r="B1319" s="58">
        <f>RasF!C44</f>
        <v>33</v>
      </c>
      <c r="C1319" s="58">
        <f>RasF!D44</f>
        <v>0</v>
      </c>
      <c r="D1319" s="58">
        <f>RasF!E44</f>
        <v>0</v>
      </c>
      <c r="E1319" s="58">
        <v>0</v>
      </c>
      <c r="F1319" s="58">
        <v>0</v>
      </c>
      <c r="G1319" s="59">
        <f t="shared" si="42"/>
        <v>0</v>
      </c>
      <c r="H1319" s="59">
        <f t="shared" si="41"/>
        <v>0</v>
      </c>
      <c r="I1319" s="60"/>
    </row>
    <row r="1320" spans="1:9" x14ac:dyDescent="0.2">
      <c r="A1320" s="57">
        <v>154</v>
      </c>
      <c r="B1320" s="58">
        <f>RasF!C45</f>
        <v>34</v>
      </c>
      <c r="C1320" s="58">
        <f>RasF!D45</f>
        <v>0</v>
      </c>
      <c r="D1320" s="58">
        <f>RasF!E45</f>
        <v>0</v>
      </c>
      <c r="E1320" s="58">
        <v>0</v>
      </c>
      <c r="F1320" s="58">
        <v>0</v>
      </c>
      <c r="G1320" s="59">
        <f t="shared" si="42"/>
        <v>0</v>
      </c>
      <c r="H1320" s="59">
        <f t="shared" si="41"/>
        <v>0</v>
      </c>
      <c r="I1320" s="60"/>
    </row>
    <row r="1321" spans="1:9" x14ac:dyDescent="0.2">
      <c r="A1321" s="57">
        <v>154</v>
      </c>
      <c r="B1321" s="58">
        <f>RasF!C46</f>
        <v>35</v>
      </c>
      <c r="C1321" s="58">
        <f>RasF!D46</f>
        <v>0</v>
      </c>
      <c r="D1321" s="58">
        <f>RasF!E46</f>
        <v>0</v>
      </c>
      <c r="E1321" s="58">
        <v>0</v>
      </c>
      <c r="F1321" s="58">
        <v>0</v>
      </c>
      <c r="G1321" s="59">
        <f t="shared" si="42"/>
        <v>0</v>
      </c>
      <c r="H1321" s="59">
        <f t="shared" si="41"/>
        <v>0</v>
      </c>
      <c r="I1321" s="60"/>
    </row>
    <row r="1322" spans="1:9" x14ac:dyDescent="0.2">
      <c r="A1322" s="57">
        <v>154</v>
      </c>
      <c r="B1322" s="58">
        <f>RasF!C47</f>
        <v>36</v>
      </c>
      <c r="C1322" s="58">
        <f>RasF!D47</f>
        <v>0</v>
      </c>
      <c r="D1322" s="58">
        <f>RasF!E47</f>
        <v>0</v>
      </c>
      <c r="E1322" s="58">
        <v>0</v>
      </c>
      <c r="F1322" s="58">
        <v>0</v>
      </c>
      <c r="G1322" s="59">
        <f t="shared" si="42"/>
        <v>0</v>
      </c>
      <c r="H1322" s="59">
        <f t="shared" si="41"/>
        <v>0</v>
      </c>
      <c r="I1322" s="60"/>
    </row>
    <row r="1323" spans="1:9" x14ac:dyDescent="0.2">
      <c r="A1323" s="57">
        <v>154</v>
      </c>
      <c r="B1323" s="58">
        <f>RasF!C48</f>
        <v>37</v>
      </c>
      <c r="C1323" s="58">
        <f>RasF!D48</f>
        <v>0</v>
      </c>
      <c r="D1323" s="58">
        <f>RasF!E48</f>
        <v>0</v>
      </c>
      <c r="E1323" s="58">
        <v>0</v>
      </c>
      <c r="F1323" s="58">
        <v>0</v>
      </c>
      <c r="G1323" s="59">
        <f t="shared" si="42"/>
        <v>0</v>
      </c>
      <c r="H1323" s="59">
        <f t="shared" si="41"/>
        <v>0</v>
      </c>
      <c r="I1323" s="60"/>
    </row>
    <row r="1324" spans="1:9" x14ac:dyDescent="0.2">
      <c r="A1324" s="57">
        <v>154</v>
      </c>
      <c r="B1324" s="58">
        <f>RasF!C49</f>
        <v>38</v>
      </c>
      <c r="C1324" s="58">
        <f>RasF!D49</f>
        <v>0</v>
      </c>
      <c r="D1324" s="58">
        <f>RasF!E49</f>
        <v>0</v>
      </c>
      <c r="E1324" s="58">
        <v>0</v>
      </c>
      <c r="F1324" s="58">
        <v>0</v>
      </c>
      <c r="G1324" s="59">
        <f t="shared" si="42"/>
        <v>0</v>
      </c>
      <c r="H1324" s="59">
        <f t="shared" si="41"/>
        <v>0</v>
      </c>
      <c r="I1324" s="60"/>
    </row>
    <row r="1325" spans="1:9" x14ac:dyDescent="0.2">
      <c r="A1325" s="57">
        <v>154</v>
      </c>
      <c r="B1325" s="58">
        <f>RasF!C50</f>
        <v>39</v>
      </c>
      <c r="C1325" s="58">
        <f>RasF!D50</f>
        <v>0</v>
      </c>
      <c r="D1325" s="58">
        <f>RasF!E50</f>
        <v>0</v>
      </c>
      <c r="E1325" s="58">
        <v>0</v>
      </c>
      <c r="F1325" s="58">
        <v>0</v>
      </c>
      <c r="G1325" s="59">
        <f t="shared" si="42"/>
        <v>0</v>
      </c>
      <c r="H1325" s="59">
        <f t="shared" si="41"/>
        <v>0</v>
      </c>
      <c r="I1325" s="60"/>
    </row>
    <row r="1326" spans="1:9" x14ac:dyDescent="0.2">
      <c r="A1326" s="57">
        <v>154</v>
      </c>
      <c r="B1326" s="58">
        <f>RasF!C51</f>
        <v>40</v>
      </c>
      <c r="C1326" s="58">
        <f>RasF!D51</f>
        <v>0</v>
      </c>
      <c r="D1326" s="58">
        <f>RasF!E51</f>
        <v>0</v>
      </c>
      <c r="E1326" s="58">
        <v>0</v>
      </c>
      <c r="F1326" s="58">
        <v>0</v>
      </c>
      <c r="G1326" s="59">
        <f t="shared" si="42"/>
        <v>0</v>
      </c>
      <c r="H1326" s="59">
        <f t="shared" si="41"/>
        <v>0</v>
      </c>
      <c r="I1326" s="60"/>
    </row>
    <row r="1327" spans="1:9" x14ac:dyDescent="0.2">
      <c r="A1327" s="57">
        <v>154</v>
      </c>
      <c r="B1327" s="58">
        <f>RasF!C52</f>
        <v>41</v>
      </c>
      <c r="C1327" s="58">
        <f>RasF!D52</f>
        <v>0</v>
      </c>
      <c r="D1327" s="58">
        <f>RasF!E52</f>
        <v>0</v>
      </c>
      <c r="E1327" s="58">
        <v>0</v>
      </c>
      <c r="F1327" s="58">
        <v>0</v>
      </c>
      <c r="G1327" s="59">
        <f t="shared" si="42"/>
        <v>0</v>
      </c>
      <c r="H1327" s="59">
        <f t="shared" si="41"/>
        <v>0</v>
      </c>
      <c r="I1327" s="60"/>
    </row>
    <row r="1328" spans="1:9" x14ac:dyDescent="0.2">
      <c r="A1328" s="57">
        <v>154</v>
      </c>
      <c r="B1328" s="58">
        <f>RasF!C53</f>
        <v>42</v>
      </c>
      <c r="C1328" s="58">
        <f>RasF!D53</f>
        <v>0</v>
      </c>
      <c r="D1328" s="58">
        <f>RasF!E53</f>
        <v>0</v>
      </c>
      <c r="E1328" s="58">
        <v>0</v>
      </c>
      <c r="F1328" s="58">
        <v>0</v>
      </c>
      <c r="G1328" s="59">
        <f t="shared" si="42"/>
        <v>0</v>
      </c>
      <c r="H1328" s="59">
        <f t="shared" si="41"/>
        <v>0</v>
      </c>
      <c r="I1328" s="60"/>
    </row>
    <row r="1329" spans="1:9" x14ac:dyDescent="0.2">
      <c r="A1329" s="57">
        <v>154</v>
      </c>
      <c r="B1329" s="58">
        <f>RasF!C54</f>
        <v>43</v>
      </c>
      <c r="C1329" s="58">
        <f>RasF!D54</f>
        <v>0</v>
      </c>
      <c r="D1329" s="58">
        <f>RasF!E54</f>
        <v>0</v>
      </c>
      <c r="E1329" s="58">
        <v>0</v>
      </c>
      <c r="F1329" s="58">
        <v>0</v>
      </c>
      <c r="G1329" s="59">
        <f t="shared" si="42"/>
        <v>0</v>
      </c>
      <c r="H1329" s="59">
        <f t="shared" si="41"/>
        <v>0</v>
      </c>
      <c r="I1329" s="60"/>
    </row>
    <row r="1330" spans="1:9" x14ac:dyDescent="0.2">
      <c r="A1330" s="57">
        <v>154</v>
      </c>
      <c r="B1330" s="58">
        <f>RasF!C55</f>
        <v>44</v>
      </c>
      <c r="C1330" s="58">
        <f>RasF!D55</f>
        <v>0</v>
      </c>
      <c r="D1330" s="58">
        <f>RasF!E55</f>
        <v>0</v>
      </c>
      <c r="E1330" s="58">
        <v>0</v>
      </c>
      <c r="F1330" s="58">
        <v>0</v>
      </c>
      <c r="G1330" s="59">
        <f t="shared" si="42"/>
        <v>0</v>
      </c>
      <c r="H1330" s="59">
        <f t="shared" si="41"/>
        <v>0</v>
      </c>
      <c r="I1330" s="60"/>
    </row>
    <row r="1331" spans="1:9" x14ac:dyDescent="0.2">
      <c r="A1331" s="57">
        <v>154</v>
      </c>
      <c r="B1331" s="58">
        <f>RasF!C56</f>
        <v>45</v>
      </c>
      <c r="C1331" s="58">
        <f>RasF!D56</f>
        <v>0</v>
      </c>
      <c r="D1331" s="58">
        <f>RasF!E56</f>
        <v>0</v>
      </c>
      <c r="E1331" s="58">
        <v>0</v>
      </c>
      <c r="F1331" s="58">
        <v>0</v>
      </c>
      <c r="G1331" s="59">
        <f t="shared" si="42"/>
        <v>0</v>
      </c>
      <c r="H1331" s="59">
        <f t="shared" si="41"/>
        <v>0</v>
      </c>
      <c r="I1331" s="60"/>
    </row>
    <row r="1332" spans="1:9" x14ac:dyDescent="0.2">
      <c r="A1332" s="57">
        <v>154</v>
      </c>
      <c r="B1332" s="58">
        <f>RasF!C57</f>
        <v>46</v>
      </c>
      <c r="C1332" s="58">
        <f>RasF!D57</f>
        <v>0</v>
      </c>
      <c r="D1332" s="58">
        <f>RasF!E57</f>
        <v>0</v>
      </c>
      <c r="E1332" s="58">
        <v>0</v>
      </c>
      <c r="F1332" s="58">
        <v>0</v>
      </c>
      <c r="G1332" s="59">
        <f t="shared" si="42"/>
        <v>0</v>
      </c>
      <c r="H1332" s="59">
        <f t="shared" si="41"/>
        <v>0</v>
      </c>
      <c r="I1332" s="60"/>
    </row>
    <row r="1333" spans="1:9" x14ac:dyDescent="0.2">
      <c r="A1333" s="57">
        <v>154</v>
      </c>
      <c r="B1333" s="58">
        <f>RasF!C58</f>
        <v>47</v>
      </c>
      <c r="C1333" s="58">
        <f>RasF!D58</f>
        <v>0</v>
      </c>
      <c r="D1333" s="58">
        <f>RasF!E58</f>
        <v>0</v>
      </c>
      <c r="E1333" s="58">
        <v>0</v>
      </c>
      <c r="F1333" s="58">
        <v>0</v>
      </c>
      <c r="G1333" s="59">
        <f t="shared" si="42"/>
        <v>0</v>
      </c>
      <c r="H1333" s="59">
        <f t="shared" si="41"/>
        <v>0</v>
      </c>
      <c r="I1333" s="60"/>
    </row>
    <row r="1334" spans="1:9" x14ac:dyDescent="0.2">
      <c r="A1334" s="57">
        <v>154</v>
      </c>
      <c r="B1334" s="58">
        <f>RasF!C59</f>
        <v>48</v>
      </c>
      <c r="C1334" s="58">
        <f>RasF!D59</f>
        <v>0</v>
      </c>
      <c r="D1334" s="58">
        <f>RasF!E59</f>
        <v>0</v>
      </c>
      <c r="E1334" s="58">
        <v>0</v>
      </c>
      <c r="F1334" s="58">
        <v>0</v>
      </c>
      <c r="G1334" s="59">
        <f t="shared" si="42"/>
        <v>0</v>
      </c>
      <c r="H1334" s="59">
        <f t="shared" si="41"/>
        <v>0</v>
      </c>
      <c r="I1334" s="60"/>
    </row>
    <row r="1335" spans="1:9" x14ac:dyDescent="0.2">
      <c r="A1335" s="57">
        <v>154</v>
      </c>
      <c r="B1335" s="58">
        <f>RasF!C60</f>
        <v>49</v>
      </c>
      <c r="C1335" s="58">
        <f>RasF!D60</f>
        <v>0</v>
      </c>
      <c r="D1335" s="58">
        <f>RasF!E60</f>
        <v>0</v>
      </c>
      <c r="E1335" s="58">
        <v>0</v>
      </c>
      <c r="F1335" s="58">
        <v>0</v>
      </c>
      <c r="G1335" s="59">
        <f t="shared" si="42"/>
        <v>0</v>
      </c>
      <c r="H1335" s="59">
        <f t="shared" si="41"/>
        <v>0</v>
      </c>
      <c r="I1335" s="60"/>
    </row>
    <row r="1336" spans="1:9" x14ac:dyDescent="0.2">
      <c r="A1336" s="57">
        <v>154</v>
      </c>
      <c r="B1336" s="58">
        <f>RasF!C61</f>
        <v>50</v>
      </c>
      <c r="C1336" s="58">
        <f>RasF!D61</f>
        <v>0</v>
      </c>
      <c r="D1336" s="58">
        <f>RasF!E61</f>
        <v>0</v>
      </c>
      <c r="E1336" s="58">
        <v>0</v>
      </c>
      <c r="F1336" s="58">
        <v>0</v>
      </c>
      <c r="G1336" s="59">
        <f t="shared" si="42"/>
        <v>0</v>
      </c>
      <c r="H1336" s="59">
        <f t="shared" si="41"/>
        <v>0</v>
      </c>
      <c r="I1336" s="60"/>
    </row>
    <row r="1337" spans="1:9" x14ac:dyDescent="0.2">
      <c r="A1337" s="57">
        <v>154</v>
      </c>
      <c r="B1337" s="58">
        <f>RasF!C62</f>
        <v>51</v>
      </c>
      <c r="C1337" s="58">
        <f>RasF!D62</f>
        <v>0</v>
      </c>
      <c r="D1337" s="58">
        <f>RasF!E62</f>
        <v>0</v>
      </c>
      <c r="E1337" s="58">
        <v>0</v>
      </c>
      <c r="F1337" s="58">
        <v>0</v>
      </c>
      <c r="G1337" s="59">
        <f t="shared" si="42"/>
        <v>0</v>
      </c>
      <c r="H1337" s="59">
        <f t="shared" si="41"/>
        <v>0</v>
      </c>
      <c r="I1337" s="60"/>
    </row>
    <row r="1338" spans="1:9" x14ac:dyDescent="0.2">
      <c r="A1338" s="57">
        <v>154</v>
      </c>
      <c r="B1338" s="58">
        <f>RasF!C63</f>
        <v>52</v>
      </c>
      <c r="C1338" s="58">
        <f>RasF!D63</f>
        <v>0</v>
      </c>
      <c r="D1338" s="58">
        <f>RasF!E63</f>
        <v>0</v>
      </c>
      <c r="E1338" s="58">
        <v>0</v>
      </c>
      <c r="F1338" s="58">
        <v>0</v>
      </c>
      <c r="G1338" s="59">
        <f t="shared" si="42"/>
        <v>0</v>
      </c>
      <c r="H1338" s="59">
        <f t="shared" si="41"/>
        <v>0</v>
      </c>
      <c r="I1338" s="60"/>
    </row>
    <row r="1339" spans="1:9" x14ac:dyDescent="0.2">
      <c r="A1339" s="57">
        <v>154</v>
      </c>
      <c r="B1339" s="58">
        <f>RasF!C64</f>
        <v>53</v>
      </c>
      <c r="C1339" s="58">
        <f>RasF!D64</f>
        <v>0</v>
      </c>
      <c r="D1339" s="58">
        <f>RasF!E64</f>
        <v>0</v>
      </c>
      <c r="E1339" s="58">
        <v>0</v>
      </c>
      <c r="F1339" s="58">
        <v>0</v>
      </c>
      <c r="G1339" s="59">
        <f t="shared" si="42"/>
        <v>0</v>
      </c>
      <c r="H1339" s="59">
        <f t="shared" si="41"/>
        <v>0</v>
      </c>
      <c r="I1339" s="60"/>
    </row>
    <row r="1340" spans="1:9" x14ac:dyDescent="0.2">
      <c r="A1340" s="57">
        <v>154</v>
      </c>
      <c r="B1340" s="58">
        <f>RasF!C65</f>
        <v>54</v>
      </c>
      <c r="C1340" s="58">
        <f>RasF!D65</f>
        <v>0</v>
      </c>
      <c r="D1340" s="58">
        <f>RasF!E65</f>
        <v>0</v>
      </c>
      <c r="E1340" s="58">
        <v>0</v>
      </c>
      <c r="F1340" s="58">
        <v>0</v>
      </c>
      <c r="G1340" s="59">
        <f t="shared" si="42"/>
        <v>0</v>
      </c>
      <c r="H1340" s="59">
        <f t="shared" si="41"/>
        <v>0</v>
      </c>
      <c r="I1340" s="60"/>
    </row>
    <row r="1341" spans="1:9" x14ac:dyDescent="0.2">
      <c r="A1341" s="57">
        <v>154</v>
      </c>
      <c r="B1341" s="58">
        <f>RasF!C66</f>
        <v>55</v>
      </c>
      <c r="C1341" s="58">
        <f>RasF!D66</f>
        <v>0</v>
      </c>
      <c r="D1341" s="58">
        <f>RasF!E66</f>
        <v>0</v>
      </c>
      <c r="E1341" s="58">
        <v>0</v>
      </c>
      <c r="F1341" s="58">
        <v>0</v>
      </c>
      <c r="G1341" s="59">
        <f t="shared" si="42"/>
        <v>0</v>
      </c>
      <c r="H1341" s="59">
        <f t="shared" si="41"/>
        <v>0</v>
      </c>
      <c r="I1341" s="60"/>
    </row>
    <row r="1342" spans="1:9" x14ac:dyDescent="0.2">
      <c r="A1342" s="57">
        <v>154</v>
      </c>
      <c r="B1342" s="58">
        <f>RasF!C67</f>
        <v>56</v>
      </c>
      <c r="C1342" s="58">
        <f>RasF!D67</f>
        <v>0</v>
      </c>
      <c r="D1342" s="58">
        <f>RasF!E67</f>
        <v>0</v>
      </c>
      <c r="E1342" s="58">
        <v>0</v>
      </c>
      <c r="F1342" s="58">
        <v>0</v>
      </c>
      <c r="G1342" s="59">
        <f t="shared" si="42"/>
        <v>0</v>
      </c>
      <c r="H1342" s="59">
        <f t="shared" si="41"/>
        <v>0</v>
      </c>
      <c r="I1342" s="60"/>
    </row>
    <row r="1343" spans="1:9" x14ac:dyDescent="0.2">
      <c r="A1343" s="57">
        <v>154</v>
      </c>
      <c r="B1343" s="58">
        <f>RasF!C68</f>
        <v>57</v>
      </c>
      <c r="C1343" s="58">
        <f>RasF!D68</f>
        <v>0</v>
      </c>
      <c r="D1343" s="58">
        <f>RasF!E68</f>
        <v>0</v>
      </c>
      <c r="E1343" s="58">
        <v>0</v>
      </c>
      <c r="F1343" s="58">
        <v>0</v>
      </c>
      <c r="G1343" s="59">
        <f t="shared" si="42"/>
        <v>0</v>
      </c>
      <c r="H1343" s="59">
        <f t="shared" si="41"/>
        <v>0</v>
      </c>
      <c r="I1343" s="60"/>
    </row>
    <row r="1344" spans="1:9" x14ac:dyDescent="0.2">
      <c r="A1344" s="57">
        <v>154</v>
      </c>
      <c r="B1344" s="58">
        <f>RasF!C69</f>
        <v>58</v>
      </c>
      <c r="C1344" s="58">
        <f>RasF!D69</f>
        <v>0</v>
      </c>
      <c r="D1344" s="58">
        <f>RasF!E69</f>
        <v>0</v>
      </c>
      <c r="E1344" s="58">
        <v>0</v>
      </c>
      <c r="F1344" s="58">
        <v>0</v>
      </c>
      <c r="G1344" s="59">
        <f t="shared" si="42"/>
        <v>0</v>
      </c>
      <c r="H1344" s="59">
        <f t="shared" si="41"/>
        <v>0</v>
      </c>
      <c r="I1344" s="60"/>
    </row>
    <row r="1345" spans="1:9" x14ac:dyDescent="0.2">
      <c r="A1345" s="57">
        <v>154</v>
      </c>
      <c r="B1345" s="58">
        <f>RasF!C70</f>
        <v>59</v>
      </c>
      <c r="C1345" s="58">
        <f>RasF!D70</f>
        <v>0</v>
      </c>
      <c r="D1345" s="58">
        <f>RasF!E70</f>
        <v>0</v>
      </c>
      <c r="E1345" s="58">
        <v>0</v>
      </c>
      <c r="F1345" s="58">
        <v>0</v>
      </c>
      <c r="G1345" s="59">
        <f t="shared" si="42"/>
        <v>0</v>
      </c>
      <c r="H1345" s="59">
        <f t="shared" si="41"/>
        <v>0</v>
      </c>
      <c r="I1345" s="60"/>
    </row>
    <row r="1346" spans="1:9" x14ac:dyDescent="0.2">
      <c r="A1346" s="57">
        <v>154</v>
      </c>
      <c r="B1346" s="58">
        <f>RasF!C71</f>
        <v>60</v>
      </c>
      <c r="C1346" s="58">
        <f>RasF!D71</f>
        <v>0</v>
      </c>
      <c r="D1346" s="58">
        <f>RasF!E71</f>
        <v>0</v>
      </c>
      <c r="E1346" s="58">
        <v>0</v>
      </c>
      <c r="F1346" s="58">
        <v>0</v>
      </c>
      <c r="G1346" s="59">
        <f t="shared" si="42"/>
        <v>0</v>
      </c>
      <c r="H1346" s="59">
        <f t="shared" ref="H1346:H1409" si="43">ABS(C1346-ROUND(C1346,0))+ABS(D1346-ROUND(D1346,0))</f>
        <v>0</v>
      </c>
      <c r="I1346" s="60"/>
    </row>
    <row r="1347" spans="1:9" x14ac:dyDescent="0.2">
      <c r="A1347" s="57">
        <v>154</v>
      </c>
      <c r="B1347" s="58">
        <f>RasF!C72</f>
        <v>61</v>
      </c>
      <c r="C1347" s="58">
        <f>RasF!D72</f>
        <v>0</v>
      </c>
      <c r="D1347" s="58">
        <f>RasF!E72</f>
        <v>0</v>
      </c>
      <c r="E1347" s="58">
        <v>0</v>
      </c>
      <c r="F1347" s="58">
        <v>0</v>
      </c>
      <c r="G1347" s="59">
        <f t="shared" si="42"/>
        <v>0</v>
      </c>
      <c r="H1347" s="59">
        <f t="shared" si="43"/>
        <v>0</v>
      </c>
      <c r="I1347" s="60"/>
    </row>
    <row r="1348" spans="1:9" x14ac:dyDescent="0.2">
      <c r="A1348" s="57">
        <v>154</v>
      </c>
      <c r="B1348" s="58">
        <f>RasF!C73</f>
        <v>62</v>
      </c>
      <c r="C1348" s="58">
        <f>RasF!D73</f>
        <v>0</v>
      </c>
      <c r="D1348" s="58">
        <f>RasF!E73</f>
        <v>0</v>
      </c>
      <c r="E1348" s="58">
        <v>0</v>
      </c>
      <c r="F1348" s="58">
        <v>0</v>
      </c>
      <c r="G1348" s="59">
        <f t="shared" si="42"/>
        <v>0</v>
      </c>
      <c r="H1348" s="59">
        <f t="shared" si="43"/>
        <v>0</v>
      </c>
      <c r="I1348" s="60"/>
    </row>
    <row r="1349" spans="1:9" x14ac:dyDescent="0.2">
      <c r="A1349" s="57">
        <v>154</v>
      </c>
      <c r="B1349" s="58">
        <f>RasF!C74</f>
        <v>63</v>
      </c>
      <c r="C1349" s="58">
        <f>RasF!D74</f>
        <v>0</v>
      </c>
      <c r="D1349" s="58">
        <f>RasF!E74</f>
        <v>0</v>
      </c>
      <c r="E1349" s="58">
        <v>0</v>
      </c>
      <c r="F1349" s="58">
        <v>0</v>
      </c>
      <c r="G1349" s="59">
        <f t="shared" si="42"/>
        <v>0</v>
      </c>
      <c r="H1349" s="59">
        <f t="shared" si="43"/>
        <v>0</v>
      </c>
      <c r="I1349" s="60"/>
    </row>
    <row r="1350" spans="1:9" x14ac:dyDescent="0.2">
      <c r="A1350" s="57">
        <v>154</v>
      </c>
      <c r="B1350" s="58">
        <f>RasF!C75</f>
        <v>64</v>
      </c>
      <c r="C1350" s="58">
        <f>RasF!D75</f>
        <v>0</v>
      </c>
      <c r="D1350" s="58">
        <f>RasF!E75</f>
        <v>0</v>
      </c>
      <c r="E1350" s="58">
        <v>0</v>
      </c>
      <c r="F1350" s="58">
        <v>0</v>
      </c>
      <c r="G1350" s="59">
        <f t="shared" si="42"/>
        <v>0</v>
      </c>
      <c r="H1350" s="59">
        <f t="shared" si="43"/>
        <v>0</v>
      </c>
      <c r="I1350" s="60"/>
    </row>
    <row r="1351" spans="1:9" x14ac:dyDescent="0.2">
      <c r="A1351" s="57">
        <v>154</v>
      </c>
      <c r="B1351" s="58">
        <f>RasF!C76</f>
        <v>65</v>
      </c>
      <c r="C1351" s="58">
        <f>RasF!D76</f>
        <v>0</v>
      </c>
      <c r="D1351" s="58">
        <f>RasF!E76</f>
        <v>0</v>
      </c>
      <c r="E1351" s="58">
        <v>0</v>
      </c>
      <c r="F1351" s="58">
        <v>0</v>
      </c>
      <c r="G1351" s="59">
        <f t="shared" si="42"/>
        <v>0</v>
      </c>
      <c r="H1351" s="59">
        <f t="shared" si="43"/>
        <v>0</v>
      </c>
      <c r="I1351" s="60"/>
    </row>
    <row r="1352" spans="1:9" x14ac:dyDescent="0.2">
      <c r="A1352" s="57">
        <v>154</v>
      </c>
      <c r="B1352" s="58">
        <f>RasF!C77</f>
        <v>66</v>
      </c>
      <c r="C1352" s="58">
        <f>RasF!D77</f>
        <v>0</v>
      </c>
      <c r="D1352" s="58">
        <f>RasF!E77</f>
        <v>0</v>
      </c>
      <c r="E1352" s="58">
        <v>0</v>
      </c>
      <c r="F1352" s="58">
        <v>0</v>
      </c>
      <c r="G1352" s="59">
        <f t="shared" si="42"/>
        <v>0</v>
      </c>
      <c r="H1352" s="59">
        <f t="shared" si="43"/>
        <v>0</v>
      </c>
      <c r="I1352" s="60"/>
    </row>
    <row r="1353" spans="1:9" x14ac:dyDescent="0.2">
      <c r="A1353" s="57">
        <v>154</v>
      </c>
      <c r="B1353" s="58">
        <f>RasF!C78</f>
        <v>67</v>
      </c>
      <c r="C1353" s="58">
        <f>RasF!D78</f>
        <v>0</v>
      </c>
      <c r="D1353" s="58">
        <f>RasF!E78</f>
        <v>0</v>
      </c>
      <c r="E1353" s="58">
        <v>0</v>
      </c>
      <c r="F1353" s="58">
        <v>0</v>
      </c>
      <c r="G1353" s="59">
        <f t="shared" si="42"/>
        <v>0</v>
      </c>
      <c r="H1353" s="59">
        <f t="shared" si="43"/>
        <v>0</v>
      </c>
      <c r="I1353" s="60"/>
    </row>
    <row r="1354" spans="1:9" x14ac:dyDescent="0.2">
      <c r="A1354" s="57">
        <v>154</v>
      </c>
      <c r="B1354" s="58">
        <f>RasF!C79</f>
        <v>68</v>
      </c>
      <c r="C1354" s="58">
        <f>RasF!D79</f>
        <v>0</v>
      </c>
      <c r="D1354" s="58">
        <f>RasF!E79</f>
        <v>0</v>
      </c>
      <c r="E1354" s="58">
        <v>0</v>
      </c>
      <c r="F1354" s="58">
        <v>0</v>
      </c>
      <c r="G1354" s="59">
        <f t="shared" si="42"/>
        <v>0</v>
      </c>
      <c r="H1354" s="59">
        <f t="shared" si="43"/>
        <v>0</v>
      </c>
      <c r="I1354" s="60"/>
    </row>
    <row r="1355" spans="1:9" x14ac:dyDescent="0.2">
      <c r="A1355" s="57">
        <v>154</v>
      </c>
      <c r="B1355" s="58">
        <f>RasF!C80</f>
        <v>69</v>
      </c>
      <c r="C1355" s="58">
        <f>RasF!D80</f>
        <v>0</v>
      </c>
      <c r="D1355" s="58">
        <f>RasF!E80</f>
        <v>0</v>
      </c>
      <c r="E1355" s="58">
        <v>0</v>
      </c>
      <c r="F1355" s="58">
        <v>0</v>
      </c>
      <c r="G1355" s="59">
        <f t="shared" si="42"/>
        <v>0</v>
      </c>
      <c r="H1355" s="59">
        <f t="shared" si="43"/>
        <v>0</v>
      </c>
      <c r="I1355" s="60"/>
    </row>
    <row r="1356" spans="1:9" x14ac:dyDescent="0.2">
      <c r="A1356" s="57">
        <v>154</v>
      </c>
      <c r="B1356" s="58">
        <f>RasF!C81</f>
        <v>70</v>
      </c>
      <c r="C1356" s="58">
        <f>RasF!D81</f>
        <v>0</v>
      </c>
      <c r="D1356" s="58">
        <f>RasF!E81</f>
        <v>0</v>
      </c>
      <c r="E1356" s="58">
        <v>0</v>
      </c>
      <c r="F1356" s="58">
        <v>0</v>
      </c>
      <c r="G1356" s="59">
        <f t="shared" si="42"/>
        <v>0</v>
      </c>
      <c r="H1356" s="59">
        <f t="shared" si="43"/>
        <v>0</v>
      </c>
      <c r="I1356" s="60"/>
    </row>
    <row r="1357" spans="1:9" x14ac:dyDescent="0.2">
      <c r="A1357" s="57">
        <v>154</v>
      </c>
      <c r="B1357" s="58">
        <f>RasF!C82</f>
        <v>71</v>
      </c>
      <c r="C1357" s="58">
        <f>RasF!D82</f>
        <v>0</v>
      </c>
      <c r="D1357" s="58">
        <f>RasF!E82</f>
        <v>0</v>
      </c>
      <c r="E1357" s="58">
        <v>0</v>
      </c>
      <c r="F1357" s="58">
        <v>0</v>
      </c>
      <c r="G1357" s="59">
        <f t="shared" si="42"/>
        <v>0</v>
      </c>
      <c r="H1357" s="59">
        <f t="shared" si="43"/>
        <v>0</v>
      </c>
      <c r="I1357" s="60"/>
    </row>
    <row r="1358" spans="1:9" x14ac:dyDescent="0.2">
      <c r="A1358" s="57">
        <v>154</v>
      </c>
      <c r="B1358" s="58">
        <f>RasF!C83</f>
        <v>72</v>
      </c>
      <c r="C1358" s="58">
        <f>RasF!D83</f>
        <v>0</v>
      </c>
      <c r="D1358" s="58">
        <f>RasF!E83</f>
        <v>0</v>
      </c>
      <c r="E1358" s="58">
        <v>0</v>
      </c>
      <c r="F1358" s="58">
        <v>0</v>
      </c>
      <c r="G1358" s="59">
        <f t="shared" si="42"/>
        <v>0</v>
      </c>
      <c r="H1358" s="59">
        <f t="shared" si="43"/>
        <v>0</v>
      </c>
      <c r="I1358" s="60"/>
    </row>
    <row r="1359" spans="1:9" x14ac:dyDescent="0.2">
      <c r="A1359" s="57">
        <v>154</v>
      </c>
      <c r="B1359" s="58">
        <f>RasF!C84</f>
        <v>73</v>
      </c>
      <c r="C1359" s="58">
        <f>RasF!D84</f>
        <v>0</v>
      </c>
      <c r="D1359" s="58">
        <f>RasF!E84</f>
        <v>0</v>
      </c>
      <c r="E1359" s="58">
        <v>0</v>
      </c>
      <c r="F1359" s="58">
        <v>0</v>
      </c>
      <c r="G1359" s="59">
        <f t="shared" si="42"/>
        <v>0</v>
      </c>
      <c r="H1359" s="59">
        <f t="shared" si="43"/>
        <v>0</v>
      </c>
      <c r="I1359" s="60"/>
    </row>
    <row r="1360" spans="1:9" x14ac:dyDescent="0.2">
      <c r="A1360" s="57">
        <v>154</v>
      </c>
      <c r="B1360" s="58">
        <f>RasF!C85</f>
        <v>74</v>
      </c>
      <c r="C1360" s="58">
        <f>RasF!D85</f>
        <v>0</v>
      </c>
      <c r="D1360" s="58">
        <f>RasF!E85</f>
        <v>0</v>
      </c>
      <c r="E1360" s="58">
        <v>0</v>
      </c>
      <c r="F1360" s="58">
        <v>0</v>
      </c>
      <c r="G1360" s="59">
        <f t="shared" si="42"/>
        <v>0</v>
      </c>
      <c r="H1360" s="59">
        <f t="shared" si="43"/>
        <v>0</v>
      </c>
      <c r="I1360" s="60"/>
    </row>
    <row r="1361" spans="1:9" x14ac:dyDescent="0.2">
      <c r="A1361" s="57">
        <v>154</v>
      </c>
      <c r="B1361" s="58">
        <f>RasF!C86</f>
        <v>75</v>
      </c>
      <c r="C1361" s="58">
        <f>RasF!D86</f>
        <v>0</v>
      </c>
      <c r="D1361" s="58">
        <f>RasF!E86</f>
        <v>0</v>
      </c>
      <c r="E1361" s="58">
        <v>0</v>
      </c>
      <c r="F1361" s="58">
        <v>0</v>
      </c>
      <c r="G1361" s="59">
        <f t="shared" ref="G1361:G1424" si="44">B1361/1000*C1361+B1361/500*D1361</f>
        <v>0</v>
      </c>
      <c r="H1361" s="59">
        <f t="shared" si="43"/>
        <v>0</v>
      </c>
      <c r="I1361" s="60"/>
    </row>
    <row r="1362" spans="1:9" x14ac:dyDescent="0.2">
      <c r="A1362" s="57">
        <v>154</v>
      </c>
      <c r="B1362" s="58">
        <f>RasF!C87</f>
        <v>76</v>
      </c>
      <c r="C1362" s="58">
        <f>RasF!D87</f>
        <v>0</v>
      </c>
      <c r="D1362" s="58">
        <f>RasF!E87</f>
        <v>0</v>
      </c>
      <c r="E1362" s="58">
        <v>0</v>
      </c>
      <c r="F1362" s="58">
        <v>0</v>
      </c>
      <c r="G1362" s="59">
        <f t="shared" si="44"/>
        <v>0</v>
      </c>
      <c r="H1362" s="59">
        <f t="shared" si="43"/>
        <v>0</v>
      </c>
      <c r="I1362" s="60"/>
    </row>
    <row r="1363" spans="1:9" x14ac:dyDescent="0.2">
      <c r="A1363" s="57">
        <v>154</v>
      </c>
      <c r="B1363" s="58">
        <f>RasF!C88</f>
        <v>77</v>
      </c>
      <c r="C1363" s="58">
        <f>RasF!D88</f>
        <v>0</v>
      </c>
      <c r="D1363" s="58">
        <f>RasF!E88</f>
        <v>0</v>
      </c>
      <c r="E1363" s="58">
        <v>0</v>
      </c>
      <c r="F1363" s="58">
        <v>0</v>
      </c>
      <c r="G1363" s="59">
        <f t="shared" si="44"/>
        <v>0</v>
      </c>
      <c r="H1363" s="59">
        <f t="shared" si="43"/>
        <v>0</v>
      </c>
      <c r="I1363" s="60"/>
    </row>
    <row r="1364" spans="1:9" x14ac:dyDescent="0.2">
      <c r="A1364" s="57">
        <v>154</v>
      </c>
      <c r="B1364" s="58">
        <f>RasF!C89</f>
        <v>78</v>
      </c>
      <c r="C1364" s="58">
        <f>RasF!D89</f>
        <v>0</v>
      </c>
      <c r="D1364" s="58">
        <f>RasF!E89</f>
        <v>0</v>
      </c>
      <c r="E1364" s="58">
        <v>0</v>
      </c>
      <c r="F1364" s="58">
        <v>0</v>
      </c>
      <c r="G1364" s="59">
        <f t="shared" si="44"/>
        <v>0</v>
      </c>
      <c r="H1364" s="59">
        <f t="shared" si="43"/>
        <v>0</v>
      </c>
      <c r="I1364" s="60"/>
    </row>
    <row r="1365" spans="1:9" x14ac:dyDescent="0.2">
      <c r="A1365" s="57">
        <v>154</v>
      </c>
      <c r="B1365" s="58">
        <f>RasF!C90</f>
        <v>79</v>
      </c>
      <c r="C1365" s="58">
        <f>RasF!D90</f>
        <v>0</v>
      </c>
      <c r="D1365" s="58">
        <f>RasF!E90</f>
        <v>0</v>
      </c>
      <c r="E1365" s="58">
        <v>0</v>
      </c>
      <c r="F1365" s="58">
        <v>0</v>
      </c>
      <c r="G1365" s="59">
        <f t="shared" si="44"/>
        <v>0</v>
      </c>
      <c r="H1365" s="59">
        <f t="shared" si="43"/>
        <v>0</v>
      </c>
      <c r="I1365" s="60"/>
    </row>
    <row r="1366" spans="1:9" x14ac:dyDescent="0.2">
      <c r="A1366" s="57">
        <v>154</v>
      </c>
      <c r="B1366" s="58">
        <f>RasF!C91</f>
        <v>80</v>
      </c>
      <c r="C1366" s="58">
        <f>RasF!D91</f>
        <v>0</v>
      </c>
      <c r="D1366" s="58">
        <f>RasF!E91</f>
        <v>0</v>
      </c>
      <c r="E1366" s="58">
        <v>0</v>
      </c>
      <c r="F1366" s="58">
        <v>0</v>
      </c>
      <c r="G1366" s="59">
        <f t="shared" si="44"/>
        <v>0</v>
      </c>
      <c r="H1366" s="59">
        <f t="shared" si="43"/>
        <v>0</v>
      </c>
      <c r="I1366" s="60"/>
    </row>
    <row r="1367" spans="1:9" x14ac:dyDescent="0.2">
      <c r="A1367" s="57">
        <v>154</v>
      </c>
      <c r="B1367" s="58">
        <f>RasF!C92</f>
        <v>81</v>
      </c>
      <c r="C1367" s="58">
        <f>RasF!D92</f>
        <v>0</v>
      </c>
      <c r="D1367" s="58">
        <f>RasF!E92</f>
        <v>0</v>
      </c>
      <c r="E1367" s="58">
        <v>0</v>
      </c>
      <c r="F1367" s="58">
        <v>0</v>
      </c>
      <c r="G1367" s="59">
        <f t="shared" si="44"/>
        <v>0</v>
      </c>
      <c r="H1367" s="59">
        <f t="shared" si="43"/>
        <v>0</v>
      </c>
      <c r="I1367" s="60"/>
    </row>
    <row r="1368" spans="1:9" x14ac:dyDescent="0.2">
      <c r="A1368" s="57">
        <v>154</v>
      </c>
      <c r="B1368" s="58">
        <f>RasF!C93</f>
        <v>82</v>
      </c>
      <c r="C1368" s="58">
        <f>RasF!D93</f>
        <v>0</v>
      </c>
      <c r="D1368" s="58">
        <f>RasF!E93</f>
        <v>0</v>
      </c>
      <c r="E1368" s="58">
        <v>0</v>
      </c>
      <c r="F1368" s="58">
        <v>0</v>
      </c>
      <c r="G1368" s="59">
        <f t="shared" si="44"/>
        <v>0</v>
      </c>
      <c r="H1368" s="59">
        <f t="shared" si="43"/>
        <v>0</v>
      </c>
      <c r="I1368" s="60"/>
    </row>
    <row r="1369" spans="1:9" x14ac:dyDescent="0.2">
      <c r="A1369" s="57">
        <v>154</v>
      </c>
      <c r="B1369" s="58">
        <f>RasF!C94</f>
        <v>83</v>
      </c>
      <c r="C1369" s="58">
        <f>RasF!D94</f>
        <v>0</v>
      </c>
      <c r="D1369" s="58">
        <f>RasF!E94</f>
        <v>0</v>
      </c>
      <c r="E1369" s="58">
        <v>0</v>
      </c>
      <c r="F1369" s="58">
        <v>0</v>
      </c>
      <c r="G1369" s="59">
        <f t="shared" si="44"/>
        <v>0</v>
      </c>
      <c r="H1369" s="59">
        <f t="shared" si="43"/>
        <v>0</v>
      </c>
      <c r="I1369" s="60"/>
    </row>
    <row r="1370" spans="1:9" x14ac:dyDescent="0.2">
      <c r="A1370" s="57">
        <v>154</v>
      </c>
      <c r="B1370" s="58">
        <f>RasF!C95</f>
        <v>84</v>
      </c>
      <c r="C1370" s="58">
        <f>RasF!D95</f>
        <v>0</v>
      </c>
      <c r="D1370" s="58">
        <f>RasF!E95</f>
        <v>0</v>
      </c>
      <c r="E1370" s="58">
        <v>0</v>
      </c>
      <c r="F1370" s="58">
        <v>0</v>
      </c>
      <c r="G1370" s="59">
        <f t="shared" si="44"/>
        <v>0</v>
      </c>
      <c r="H1370" s="59">
        <f t="shared" si="43"/>
        <v>0</v>
      </c>
      <c r="I1370" s="60"/>
    </row>
    <row r="1371" spans="1:9" x14ac:dyDescent="0.2">
      <c r="A1371" s="57">
        <v>154</v>
      </c>
      <c r="B1371" s="58">
        <f>RasF!C96</f>
        <v>85</v>
      </c>
      <c r="C1371" s="58">
        <f>RasF!D96</f>
        <v>0</v>
      </c>
      <c r="D1371" s="58">
        <f>RasF!E96</f>
        <v>0</v>
      </c>
      <c r="E1371" s="58">
        <v>0</v>
      </c>
      <c r="F1371" s="58">
        <v>0</v>
      </c>
      <c r="G1371" s="59">
        <f t="shared" si="44"/>
        <v>0</v>
      </c>
      <c r="H1371" s="59">
        <f t="shared" si="43"/>
        <v>0</v>
      </c>
      <c r="I1371" s="60"/>
    </row>
    <row r="1372" spans="1:9" x14ac:dyDescent="0.2">
      <c r="A1372" s="57">
        <v>154</v>
      </c>
      <c r="B1372" s="58">
        <f>RasF!C97</f>
        <v>86</v>
      </c>
      <c r="C1372" s="58">
        <f>RasF!D97</f>
        <v>0</v>
      </c>
      <c r="D1372" s="58">
        <f>RasF!E97</f>
        <v>0</v>
      </c>
      <c r="E1372" s="58">
        <v>0</v>
      </c>
      <c r="F1372" s="58">
        <v>0</v>
      </c>
      <c r="G1372" s="59">
        <f t="shared" si="44"/>
        <v>0</v>
      </c>
      <c r="H1372" s="59">
        <f t="shared" si="43"/>
        <v>0</v>
      </c>
      <c r="I1372" s="60"/>
    </row>
    <row r="1373" spans="1:9" x14ac:dyDescent="0.2">
      <c r="A1373" s="57">
        <v>154</v>
      </c>
      <c r="B1373" s="58">
        <f>RasF!C98</f>
        <v>87</v>
      </c>
      <c r="C1373" s="58">
        <f>RasF!D98</f>
        <v>0</v>
      </c>
      <c r="D1373" s="58">
        <f>RasF!E98</f>
        <v>0</v>
      </c>
      <c r="E1373" s="58">
        <v>0</v>
      </c>
      <c r="F1373" s="58">
        <v>0</v>
      </c>
      <c r="G1373" s="59">
        <f t="shared" si="44"/>
        <v>0</v>
      </c>
      <c r="H1373" s="59">
        <f t="shared" si="43"/>
        <v>0</v>
      </c>
      <c r="I1373" s="60"/>
    </row>
    <row r="1374" spans="1:9" x14ac:dyDescent="0.2">
      <c r="A1374" s="57">
        <v>154</v>
      </c>
      <c r="B1374" s="58">
        <f>RasF!C99</f>
        <v>88</v>
      </c>
      <c r="C1374" s="58">
        <f>RasF!D99</f>
        <v>0</v>
      </c>
      <c r="D1374" s="58">
        <f>RasF!E99</f>
        <v>0</v>
      </c>
      <c r="E1374" s="58">
        <v>0</v>
      </c>
      <c r="F1374" s="58">
        <v>0</v>
      </c>
      <c r="G1374" s="59">
        <f t="shared" si="44"/>
        <v>0</v>
      </c>
      <c r="H1374" s="59">
        <f t="shared" si="43"/>
        <v>0</v>
      </c>
      <c r="I1374" s="60"/>
    </row>
    <row r="1375" spans="1:9" x14ac:dyDescent="0.2">
      <c r="A1375" s="57">
        <v>154</v>
      </c>
      <c r="B1375" s="58">
        <f>RasF!C100</f>
        <v>89</v>
      </c>
      <c r="C1375" s="58">
        <f>RasF!D100</f>
        <v>0</v>
      </c>
      <c r="D1375" s="58">
        <f>RasF!E100</f>
        <v>0</v>
      </c>
      <c r="E1375" s="58">
        <v>0</v>
      </c>
      <c r="F1375" s="58">
        <v>0</v>
      </c>
      <c r="G1375" s="59">
        <f t="shared" si="44"/>
        <v>0</v>
      </c>
      <c r="H1375" s="59">
        <f t="shared" si="43"/>
        <v>0</v>
      </c>
      <c r="I1375" s="60"/>
    </row>
    <row r="1376" spans="1:9" x14ac:dyDescent="0.2">
      <c r="A1376" s="57">
        <v>154</v>
      </c>
      <c r="B1376" s="58">
        <f>RasF!C101</f>
        <v>90</v>
      </c>
      <c r="C1376" s="58">
        <f>RasF!D101</f>
        <v>0</v>
      </c>
      <c r="D1376" s="58">
        <f>RasF!E101</f>
        <v>0</v>
      </c>
      <c r="E1376" s="58">
        <v>0</v>
      </c>
      <c r="F1376" s="58">
        <v>0</v>
      </c>
      <c r="G1376" s="59">
        <f t="shared" si="44"/>
        <v>0</v>
      </c>
      <c r="H1376" s="59">
        <f t="shared" si="43"/>
        <v>0</v>
      </c>
      <c r="I1376" s="60"/>
    </row>
    <row r="1377" spans="1:9" x14ac:dyDescent="0.2">
      <c r="A1377" s="57">
        <v>154</v>
      </c>
      <c r="B1377" s="58">
        <f>RasF!C102</f>
        <v>91</v>
      </c>
      <c r="C1377" s="58">
        <f>RasF!D102</f>
        <v>0</v>
      </c>
      <c r="D1377" s="58">
        <f>RasF!E102</f>
        <v>0</v>
      </c>
      <c r="E1377" s="58">
        <v>0</v>
      </c>
      <c r="F1377" s="58">
        <v>0</v>
      </c>
      <c r="G1377" s="59">
        <f t="shared" si="44"/>
        <v>0</v>
      </c>
      <c r="H1377" s="59">
        <f t="shared" si="43"/>
        <v>0</v>
      </c>
      <c r="I1377" s="60"/>
    </row>
    <row r="1378" spans="1:9" x14ac:dyDescent="0.2">
      <c r="A1378" s="57">
        <v>154</v>
      </c>
      <c r="B1378" s="58">
        <f>RasF!C103</f>
        <v>92</v>
      </c>
      <c r="C1378" s="58">
        <f>RasF!D103</f>
        <v>0</v>
      </c>
      <c r="D1378" s="58">
        <f>RasF!E103</f>
        <v>0</v>
      </c>
      <c r="E1378" s="58">
        <v>0</v>
      </c>
      <c r="F1378" s="58">
        <v>0</v>
      </c>
      <c r="G1378" s="59">
        <f t="shared" si="44"/>
        <v>0</v>
      </c>
      <c r="H1378" s="59">
        <f t="shared" si="43"/>
        <v>0</v>
      </c>
      <c r="I1378" s="60"/>
    </row>
    <row r="1379" spans="1:9" x14ac:dyDescent="0.2">
      <c r="A1379" s="57">
        <v>154</v>
      </c>
      <c r="B1379" s="58">
        <f>RasF!C104</f>
        <v>93</v>
      </c>
      <c r="C1379" s="58">
        <f>RasF!D104</f>
        <v>0</v>
      </c>
      <c r="D1379" s="58">
        <f>RasF!E104</f>
        <v>0</v>
      </c>
      <c r="E1379" s="58">
        <v>0</v>
      </c>
      <c r="F1379" s="58">
        <v>0</v>
      </c>
      <c r="G1379" s="59">
        <f t="shared" si="44"/>
        <v>0</v>
      </c>
      <c r="H1379" s="59">
        <f t="shared" si="43"/>
        <v>0</v>
      </c>
      <c r="I1379" s="60"/>
    </row>
    <row r="1380" spans="1:9" x14ac:dyDescent="0.2">
      <c r="A1380" s="57">
        <v>154</v>
      </c>
      <c r="B1380" s="58">
        <f>RasF!C105</f>
        <v>94</v>
      </c>
      <c r="C1380" s="58">
        <f>RasF!D105</f>
        <v>0</v>
      </c>
      <c r="D1380" s="58">
        <f>RasF!E105</f>
        <v>0</v>
      </c>
      <c r="E1380" s="58">
        <v>0</v>
      </c>
      <c r="F1380" s="58">
        <v>0</v>
      </c>
      <c r="G1380" s="59">
        <f t="shared" si="44"/>
        <v>0</v>
      </c>
      <c r="H1380" s="59">
        <f t="shared" si="43"/>
        <v>0</v>
      </c>
      <c r="I1380" s="60"/>
    </row>
    <row r="1381" spans="1:9" x14ac:dyDescent="0.2">
      <c r="A1381" s="57">
        <v>154</v>
      </c>
      <c r="B1381" s="58">
        <f>RasF!C106</f>
        <v>95</v>
      </c>
      <c r="C1381" s="58">
        <f>RasF!D106</f>
        <v>0</v>
      </c>
      <c r="D1381" s="58">
        <f>RasF!E106</f>
        <v>0</v>
      </c>
      <c r="E1381" s="58">
        <v>0</v>
      </c>
      <c r="F1381" s="58">
        <v>0</v>
      </c>
      <c r="G1381" s="59">
        <f t="shared" si="44"/>
        <v>0</v>
      </c>
      <c r="H1381" s="59">
        <f t="shared" si="43"/>
        <v>0</v>
      </c>
      <c r="I1381" s="60"/>
    </row>
    <row r="1382" spans="1:9" x14ac:dyDescent="0.2">
      <c r="A1382" s="57">
        <v>154</v>
      </c>
      <c r="B1382" s="58">
        <f>RasF!C107</f>
        <v>96</v>
      </c>
      <c r="C1382" s="58">
        <f>RasF!D107</f>
        <v>0</v>
      </c>
      <c r="D1382" s="58">
        <f>RasF!E107</f>
        <v>0</v>
      </c>
      <c r="E1382" s="58">
        <v>0</v>
      </c>
      <c r="F1382" s="58">
        <v>0</v>
      </c>
      <c r="G1382" s="59">
        <f t="shared" si="44"/>
        <v>0</v>
      </c>
      <c r="H1382" s="59">
        <f t="shared" si="43"/>
        <v>0</v>
      </c>
      <c r="I1382" s="60"/>
    </row>
    <row r="1383" spans="1:9" x14ac:dyDescent="0.2">
      <c r="A1383" s="57">
        <v>154</v>
      </c>
      <c r="B1383" s="58">
        <f>RasF!C108</f>
        <v>97</v>
      </c>
      <c r="C1383" s="58">
        <f>RasF!D108</f>
        <v>0</v>
      </c>
      <c r="D1383" s="58">
        <f>RasF!E108</f>
        <v>0</v>
      </c>
      <c r="E1383" s="58">
        <v>0</v>
      </c>
      <c r="F1383" s="58">
        <v>0</v>
      </c>
      <c r="G1383" s="59">
        <f t="shared" si="44"/>
        <v>0</v>
      </c>
      <c r="H1383" s="59">
        <f t="shared" si="43"/>
        <v>0</v>
      </c>
      <c r="I1383" s="60"/>
    </row>
    <row r="1384" spans="1:9" x14ac:dyDescent="0.2">
      <c r="A1384" s="57">
        <v>154</v>
      </c>
      <c r="B1384" s="58">
        <f>RasF!C109</f>
        <v>98</v>
      </c>
      <c r="C1384" s="58">
        <f>RasF!D109</f>
        <v>0</v>
      </c>
      <c r="D1384" s="58">
        <f>RasF!E109</f>
        <v>0</v>
      </c>
      <c r="E1384" s="58">
        <v>0</v>
      </c>
      <c r="F1384" s="58">
        <v>0</v>
      </c>
      <c r="G1384" s="59">
        <f t="shared" si="44"/>
        <v>0</v>
      </c>
      <c r="H1384" s="59">
        <f t="shared" si="43"/>
        <v>0</v>
      </c>
      <c r="I1384" s="60"/>
    </row>
    <row r="1385" spans="1:9" x14ac:dyDescent="0.2">
      <c r="A1385" s="57">
        <v>154</v>
      </c>
      <c r="B1385" s="58">
        <f>RasF!C110</f>
        <v>99</v>
      </c>
      <c r="C1385" s="58">
        <f>RasF!D110</f>
        <v>0</v>
      </c>
      <c r="D1385" s="58">
        <f>RasF!E110</f>
        <v>0</v>
      </c>
      <c r="E1385" s="58">
        <v>0</v>
      </c>
      <c r="F1385" s="58">
        <v>0</v>
      </c>
      <c r="G1385" s="59">
        <f t="shared" si="44"/>
        <v>0</v>
      </c>
      <c r="H1385" s="59">
        <f t="shared" si="43"/>
        <v>0</v>
      </c>
      <c r="I1385" s="60"/>
    </row>
    <row r="1386" spans="1:9" x14ac:dyDescent="0.2">
      <c r="A1386" s="57">
        <v>154</v>
      </c>
      <c r="B1386" s="58">
        <f>RasF!C111</f>
        <v>100</v>
      </c>
      <c r="C1386" s="58">
        <f>RasF!D111</f>
        <v>0</v>
      </c>
      <c r="D1386" s="58">
        <f>RasF!E111</f>
        <v>0</v>
      </c>
      <c r="E1386" s="58">
        <v>0</v>
      </c>
      <c r="F1386" s="58">
        <v>0</v>
      </c>
      <c r="G1386" s="59">
        <f t="shared" si="44"/>
        <v>0</v>
      </c>
      <c r="H1386" s="59">
        <f t="shared" si="43"/>
        <v>0</v>
      </c>
      <c r="I1386" s="60"/>
    </row>
    <row r="1387" spans="1:9" x14ac:dyDescent="0.2">
      <c r="A1387" s="57">
        <v>154</v>
      </c>
      <c r="B1387" s="58">
        <f>RasF!C112</f>
        <v>101</v>
      </c>
      <c r="C1387" s="58">
        <f>RasF!D112</f>
        <v>0</v>
      </c>
      <c r="D1387" s="58">
        <f>RasF!E112</f>
        <v>0</v>
      </c>
      <c r="E1387" s="58">
        <v>0</v>
      </c>
      <c r="F1387" s="58">
        <v>0</v>
      </c>
      <c r="G1387" s="59">
        <f t="shared" si="44"/>
        <v>0</v>
      </c>
      <c r="H1387" s="59">
        <f t="shared" si="43"/>
        <v>0</v>
      </c>
      <c r="I1387" s="60"/>
    </row>
    <row r="1388" spans="1:9" x14ac:dyDescent="0.2">
      <c r="A1388" s="57">
        <v>154</v>
      </c>
      <c r="B1388" s="58">
        <f>RasF!C113</f>
        <v>102</v>
      </c>
      <c r="C1388" s="58">
        <f>RasF!D113</f>
        <v>0</v>
      </c>
      <c r="D1388" s="58">
        <f>RasF!E113</f>
        <v>0</v>
      </c>
      <c r="E1388" s="58">
        <v>0</v>
      </c>
      <c r="F1388" s="58">
        <v>0</v>
      </c>
      <c r="G1388" s="59">
        <f t="shared" si="44"/>
        <v>0</v>
      </c>
      <c r="H1388" s="59">
        <f t="shared" si="43"/>
        <v>0</v>
      </c>
      <c r="I1388" s="60"/>
    </row>
    <row r="1389" spans="1:9" x14ac:dyDescent="0.2">
      <c r="A1389" s="57">
        <v>154</v>
      </c>
      <c r="B1389" s="58">
        <f>RasF!C114</f>
        <v>103</v>
      </c>
      <c r="C1389" s="58">
        <f>RasF!D114</f>
        <v>678678</v>
      </c>
      <c r="D1389" s="58">
        <f>RasF!E114</f>
        <v>866992</v>
      </c>
      <c r="E1389" s="58">
        <v>0</v>
      </c>
      <c r="F1389" s="58">
        <v>0</v>
      </c>
      <c r="G1389" s="59">
        <f t="shared" si="44"/>
        <v>248504.18599999999</v>
      </c>
      <c r="H1389" s="59">
        <f t="shared" si="43"/>
        <v>0</v>
      </c>
      <c r="I1389" s="60"/>
    </row>
    <row r="1390" spans="1:9" x14ac:dyDescent="0.2">
      <c r="A1390" s="57">
        <v>154</v>
      </c>
      <c r="B1390" s="58">
        <f>RasF!C115</f>
        <v>104</v>
      </c>
      <c r="C1390" s="58">
        <f>RasF!D115</f>
        <v>0</v>
      </c>
      <c r="D1390" s="58">
        <f>RasF!E115</f>
        <v>0</v>
      </c>
      <c r="E1390" s="58">
        <v>0</v>
      </c>
      <c r="F1390" s="58">
        <v>0</v>
      </c>
      <c r="G1390" s="59">
        <f t="shared" si="44"/>
        <v>0</v>
      </c>
      <c r="H1390" s="59">
        <f t="shared" si="43"/>
        <v>0</v>
      </c>
      <c r="I1390" s="60"/>
    </row>
    <row r="1391" spans="1:9" x14ac:dyDescent="0.2">
      <c r="A1391" s="57">
        <v>154</v>
      </c>
      <c r="B1391" s="58">
        <f>RasF!C116</f>
        <v>105</v>
      </c>
      <c r="C1391" s="58">
        <f>RasF!D116</f>
        <v>678678</v>
      </c>
      <c r="D1391" s="58">
        <f>RasF!E116</f>
        <v>866992</v>
      </c>
      <c r="E1391" s="58">
        <v>0</v>
      </c>
      <c r="F1391" s="58">
        <v>0</v>
      </c>
      <c r="G1391" s="59">
        <f t="shared" si="44"/>
        <v>253329.51</v>
      </c>
      <c r="H1391" s="59">
        <f t="shared" si="43"/>
        <v>0</v>
      </c>
      <c r="I1391" s="60"/>
    </row>
    <row r="1392" spans="1:9" x14ac:dyDescent="0.2">
      <c r="A1392" s="57">
        <v>154</v>
      </c>
      <c r="B1392" s="58">
        <f>RasF!C117</f>
        <v>106</v>
      </c>
      <c r="C1392" s="58">
        <f>RasF!D117</f>
        <v>0</v>
      </c>
      <c r="D1392" s="58">
        <f>RasF!E117</f>
        <v>0</v>
      </c>
      <c r="E1392" s="58">
        <v>0</v>
      </c>
      <c r="F1392" s="58">
        <v>0</v>
      </c>
      <c r="G1392" s="59">
        <f t="shared" si="44"/>
        <v>0</v>
      </c>
      <c r="H1392" s="59">
        <f t="shared" si="43"/>
        <v>0</v>
      </c>
      <c r="I1392" s="60"/>
    </row>
    <row r="1393" spans="1:9" x14ac:dyDescent="0.2">
      <c r="A1393" s="57">
        <v>154</v>
      </c>
      <c r="B1393" s="58">
        <f>RasF!C118</f>
        <v>107</v>
      </c>
      <c r="C1393" s="58">
        <f>RasF!D118</f>
        <v>0</v>
      </c>
      <c r="D1393" s="58">
        <f>RasF!E118</f>
        <v>0</v>
      </c>
      <c r="E1393" s="58">
        <v>0</v>
      </c>
      <c r="F1393" s="58">
        <v>0</v>
      </c>
      <c r="G1393" s="59">
        <f t="shared" si="44"/>
        <v>0</v>
      </c>
      <c r="H1393" s="59">
        <f t="shared" si="43"/>
        <v>0</v>
      </c>
      <c r="I1393" s="60"/>
    </row>
    <row r="1394" spans="1:9" x14ac:dyDescent="0.2">
      <c r="A1394" s="57">
        <v>154</v>
      </c>
      <c r="B1394" s="58">
        <f>RasF!C119</f>
        <v>108</v>
      </c>
      <c r="C1394" s="58">
        <f>RasF!D119</f>
        <v>0</v>
      </c>
      <c r="D1394" s="58">
        <f>RasF!E119</f>
        <v>0</v>
      </c>
      <c r="E1394" s="58">
        <v>0</v>
      </c>
      <c r="F1394" s="58">
        <v>0</v>
      </c>
      <c r="G1394" s="59">
        <f t="shared" si="44"/>
        <v>0</v>
      </c>
      <c r="H1394" s="59">
        <f t="shared" si="43"/>
        <v>0</v>
      </c>
      <c r="I1394" s="60"/>
    </row>
    <row r="1395" spans="1:9" x14ac:dyDescent="0.2">
      <c r="A1395" s="57">
        <v>154</v>
      </c>
      <c r="B1395" s="58">
        <f>RasF!C120</f>
        <v>109</v>
      </c>
      <c r="C1395" s="58">
        <f>RasF!D120</f>
        <v>0</v>
      </c>
      <c r="D1395" s="58">
        <f>RasF!E120</f>
        <v>0</v>
      </c>
      <c r="E1395" s="58">
        <v>0</v>
      </c>
      <c r="F1395" s="58">
        <v>0</v>
      </c>
      <c r="G1395" s="59">
        <f t="shared" si="44"/>
        <v>0</v>
      </c>
      <c r="H1395" s="59">
        <f t="shared" si="43"/>
        <v>0</v>
      </c>
      <c r="I1395" s="60"/>
    </row>
    <row r="1396" spans="1:9" x14ac:dyDescent="0.2">
      <c r="A1396" s="57">
        <v>154</v>
      </c>
      <c r="B1396" s="58">
        <f>RasF!C121</f>
        <v>110</v>
      </c>
      <c r="C1396" s="58">
        <f>RasF!D121</f>
        <v>0</v>
      </c>
      <c r="D1396" s="58">
        <f>RasF!E121</f>
        <v>0</v>
      </c>
      <c r="E1396" s="58">
        <v>0</v>
      </c>
      <c r="F1396" s="58">
        <v>0</v>
      </c>
      <c r="G1396" s="59">
        <f t="shared" si="44"/>
        <v>0</v>
      </c>
      <c r="H1396" s="59">
        <f t="shared" si="43"/>
        <v>0</v>
      </c>
      <c r="I1396" s="60"/>
    </row>
    <row r="1397" spans="1:9" x14ac:dyDescent="0.2">
      <c r="A1397" s="57">
        <v>154</v>
      </c>
      <c r="B1397" s="58">
        <f>RasF!C122</f>
        <v>111</v>
      </c>
      <c r="C1397" s="58">
        <f>RasF!D122</f>
        <v>0</v>
      </c>
      <c r="D1397" s="58">
        <f>RasF!E122</f>
        <v>0</v>
      </c>
      <c r="E1397" s="58">
        <v>0</v>
      </c>
      <c r="F1397" s="58">
        <v>0</v>
      </c>
      <c r="G1397" s="59">
        <f t="shared" si="44"/>
        <v>0</v>
      </c>
      <c r="H1397" s="59">
        <f t="shared" si="43"/>
        <v>0</v>
      </c>
      <c r="I1397" s="60"/>
    </row>
    <row r="1398" spans="1:9" x14ac:dyDescent="0.2">
      <c r="A1398" s="57">
        <v>154</v>
      </c>
      <c r="B1398" s="58">
        <f>RasF!C123</f>
        <v>112</v>
      </c>
      <c r="C1398" s="58">
        <f>RasF!D123</f>
        <v>0</v>
      </c>
      <c r="D1398" s="58">
        <f>RasF!E123</f>
        <v>0</v>
      </c>
      <c r="E1398" s="58">
        <v>0</v>
      </c>
      <c r="F1398" s="58">
        <v>0</v>
      </c>
      <c r="G1398" s="59">
        <f t="shared" si="44"/>
        <v>0</v>
      </c>
      <c r="H1398" s="59">
        <f t="shared" si="43"/>
        <v>0</v>
      </c>
      <c r="I1398" s="60"/>
    </row>
    <row r="1399" spans="1:9" x14ac:dyDescent="0.2">
      <c r="A1399" s="57">
        <v>154</v>
      </c>
      <c r="B1399" s="58">
        <f>RasF!C124</f>
        <v>113</v>
      </c>
      <c r="C1399" s="58">
        <f>RasF!D124</f>
        <v>0</v>
      </c>
      <c r="D1399" s="58">
        <f>RasF!E124</f>
        <v>0</v>
      </c>
      <c r="E1399" s="58">
        <v>0</v>
      </c>
      <c r="F1399" s="58">
        <v>0</v>
      </c>
      <c r="G1399" s="59">
        <f t="shared" si="44"/>
        <v>0</v>
      </c>
      <c r="H1399" s="59">
        <f t="shared" si="43"/>
        <v>0</v>
      </c>
      <c r="I1399" s="60"/>
    </row>
    <row r="1400" spans="1:9" x14ac:dyDescent="0.2">
      <c r="A1400" s="57">
        <v>154</v>
      </c>
      <c r="B1400" s="58">
        <f>RasF!C125</f>
        <v>114</v>
      </c>
      <c r="C1400" s="58">
        <f>RasF!D125</f>
        <v>0</v>
      </c>
      <c r="D1400" s="58">
        <f>RasF!E125</f>
        <v>0</v>
      </c>
      <c r="E1400" s="58">
        <v>0</v>
      </c>
      <c r="F1400" s="58">
        <v>0</v>
      </c>
      <c r="G1400" s="59">
        <f t="shared" si="44"/>
        <v>0</v>
      </c>
      <c r="H1400" s="59">
        <f t="shared" si="43"/>
        <v>0</v>
      </c>
      <c r="I1400" s="60"/>
    </row>
    <row r="1401" spans="1:9" x14ac:dyDescent="0.2">
      <c r="A1401" s="57">
        <v>154</v>
      </c>
      <c r="B1401" s="58">
        <f>RasF!C126</f>
        <v>115</v>
      </c>
      <c r="C1401" s="58">
        <f>RasF!D126</f>
        <v>0</v>
      </c>
      <c r="D1401" s="58">
        <f>RasF!E126</f>
        <v>0</v>
      </c>
      <c r="E1401" s="58">
        <v>0</v>
      </c>
      <c r="F1401" s="58">
        <v>0</v>
      </c>
      <c r="G1401" s="59">
        <f t="shared" si="44"/>
        <v>0</v>
      </c>
      <c r="H1401" s="59">
        <f t="shared" si="43"/>
        <v>0</v>
      </c>
      <c r="I1401" s="60"/>
    </row>
    <row r="1402" spans="1:9" x14ac:dyDescent="0.2">
      <c r="A1402" s="57">
        <v>154</v>
      </c>
      <c r="B1402" s="58">
        <f>RasF!C127</f>
        <v>116</v>
      </c>
      <c r="C1402" s="58">
        <f>RasF!D127</f>
        <v>0</v>
      </c>
      <c r="D1402" s="58">
        <f>RasF!E127</f>
        <v>0</v>
      </c>
      <c r="E1402" s="58">
        <v>0</v>
      </c>
      <c r="F1402" s="58">
        <v>0</v>
      </c>
      <c r="G1402" s="59">
        <f t="shared" si="44"/>
        <v>0</v>
      </c>
      <c r="H1402" s="59">
        <f t="shared" si="43"/>
        <v>0</v>
      </c>
      <c r="I1402" s="60"/>
    </row>
    <row r="1403" spans="1:9" x14ac:dyDescent="0.2">
      <c r="A1403" s="57">
        <v>154</v>
      </c>
      <c r="B1403" s="58">
        <f>RasF!C128</f>
        <v>117</v>
      </c>
      <c r="C1403" s="58">
        <f>RasF!D128</f>
        <v>0</v>
      </c>
      <c r="D1403" s="58">
        <f>RasF!E128</f>
        <v>0</v>
      </c>
      <c r="E1403" s="58">
        <v>0</v>
      </c>
      <c r="F1403" s="58">
        <v>0</v>
      </c>
      <c r="G1403" s="59">
        <f t="shared" si="44"/>
        <v>0</v>
      </c>
      <c r="H1403" s="59">
        <f t="shared" si="43"/>
        <v>0</v>
      </c>
      <c r="I1403" s="60"/>
    </row>
    <row r="1404" spans="1:9" x14ac:dyDescent="0.2">
      <c r="A1404" s="57">
        <v>154</v>
      </c>
      <c r="B1404" s="58">
        <f>RasF!C129</f>
        <v>118</v>
      </c>
      <c r="C1404" s="58">
        <f>RasF!D129</f>
        <v>0</v>
      </c>
      <c r="D1404" s="58">
        <f>RasF!E129</f>
        <v>0</v>
      </c>
      <c r="E1404" s="58">
        <v>0</v>
      </c>
      <c r="F1404" s="58">
        <v>0</v>
      </c>
      <c r="G1404" s="59">
        <f t="shared" si="44"/>
        <v>0</v>
      </c>
      <c r="H1404" s="59">
        <f t="shared" si="43"/>
        <v>0</v>
      </c>
      <c r="I1404" s="60"/>
    </row>
    <row r="1405" spans="1:9" x14ac:dyDescent="0.2">
      <c r="A1405" s="57">
        <v>154</v>
      </c>
      <c r="B1405" s="58">
        <f>RasF!C130</f>
        <v>119</v>
      </c>
      <c r="C1405" s="58">
        <f>RasF!D130</f>
        <v>0</v>
      </c>
      <c r="D1405" s="58">
        <f>RasF!E130</f>
        <v>0</v>
      </c>
      <c r="E1405" s="58">
        <v>0</v>
      </c>
      <c r="F1405" s="58">
        <v>0</v>
      </c>
      <c r="G1405" s="59">
        <f t="shared" si="44"/>
        <v>0</v>
      </c>
      <c r="H1405" s="59">
        <f t="shared" si="43"/>
        <v>0</v>
      </c>
      <c r="I1405" s="60"/>
    </row>
    <row r="1406" spans="1:9" x14ac:dyDescent="0.2">
      <c r="A1406" s="57">
        <v>154</v>
      </c>
      <c r="B1406" s="58">
        <f>RasF!C131</f>
        <v>120</v>
      </c>
      <c r="C1406" s="58">
        <f>RasF!D131</f>
        <v>0</v>
      </c>
      <c r="D1406" s="58">
        <f>RasF!E131</f>
        <v>0</v>
      </c>
      <c r="E1406" s="58">
        <v>0</v>
      </c>
      <c r="F1406" s="58">
        <v>0</v>
      </c>
      <c r="G1406" s="59">
        <f t="shared" si="44"/>
        <v>0</v>
      </c>
      <c r="H1406" s="59">
        <f t="shared" si="43"/>
        <v>0</v>
      </c>
      <c r="I1406" s="60"/>
    </row>
    <row r="1407" spans="1:9" x14ac:dyDescent="0.2">
      <c r="A1407" s="57">
        <v>154</v>
      </c>
      <c r="B1407" s="58">
        <f>RasF!C132</f>
        <v>121</v>
      </c>
      <c r="C1407" s="58">
        <f>RasF!D132</f>
        <v>0</v>
      </c>
      <c r="D1407" s="58">
        <f>RasF!E132</f>
        <v>0</v>
      </c>
      <c r="E1407" s="58">
        <v>0</v>
      </c>
      <c r="F1407" s="58">
        <v>0</v>
      </c>
      <c r="G1407" s="59">
        <f t="shared" si="44"/>
        <v>0</v>
      </c>
      <c r="H1407" s="59">
        <f t="shared" si="43"/>
        <v>0</v>
      </c>
      <c r="I1407" s="60"/>
    </row>
    <row r="1408" spans="1:9" x14ac:dyDescent="0.2">
      <c r="A1408" s="57">
        <v>154</v>
      </c>
      <c r="B1408" s="58">
        <f>RasF!C133</f>
        <v>122</v>
      </c>
      <c r="C1408" s="58">
        <f>RasF!D133</f>
        <v>0</v>
      </c>
      <c r="D1408" s="58">
        <f>RasF!E133</f>
        <v>0</v>
      </c>
      <c r="E1408" s="58">
        <v>0</v>
      </c>
      <c r="F1408" s="58">
        <v>0</v>
      </c>
      <c r="G1408" s="59">
        <f t="shared" si="44"/>
        <v>0</v>
      </c>
      <c r="H1408" s="59">
        <f t="shared" si="43"/>
        <v>0</v>
      </c>
      <c r="I1408" s="60"/>
    </row>
    <row r="1409" spans="1:9" x14ac:dyDescent="0.2">
      <c r="A1409" s="57">
        <v>154</v>
      </c>
      <c r="B1409" s="58">
        <f>RasF!C134</f>
        <v>123</v>
      </c>
      <c r="C1409" s="58">
        <f>RasF!D134</f>
        <v>0</v>
      </c>
      <c r="D1409" s="58">
        <f>RasF!E134</f>
        <v>0</v>
      </c>
      <c r="E1409" s="58">
        <v>0</v>
      </c>
      <c r="F1409" s="58">
        <v>0</v>
      </c>
      <c r="G1409" s="59">
        <f t="shared" si="44"/>
        <v>0</v>
      </c>
      <c r="H1409" s="59">
        <f t="shared" si="43"/>
        <v>0</v>
      </c>
      <c r="I1409" s="60"/>
    </row>
    <row r="1410" spans="1:9" x14ac:dyDescent="0.2">
      <c r="A1410" s="57">
        <v>154</v>
      </c>
      <c r="B1410" s="58">
        <f>RasF!C135</f>
        <v>124</v>
      </c>
      <c r="C1410" s="58">
        <f>RasF!D135</f>
        <v>0</v>
      </c>
      <c r="D1410" s="58">
        <f>RasF!E135</f>
        <v>0</v>
      </c>
      <c r="E1410" s="58">
        <v>0</v>
      </c>
      <c r="F1410" s="58">
        <v>0</v>
      </c>
      <c r="G1410" s="59">
        <f t="shared" si="44"/>
        <v>0</v>
      </c>
      <c r="H1410" s="59">
        <f t="shared" ref="H1410:H1467" si="45">ABS(C1410-ROUND(C1410,0))+ABS(D1410-ROUND(D1410,0))</f>
        <v>0</v>
      </c>
      <c r="I1410" s="60"/>
    </row>
    <row r="1411" spans="1:9" x14ac:dyDescent="0.2">
      <c r="A1411" s="57">
        <v>154</v>
      </c>
      <c r="B1411" s="58">
        <f>RasF!C136</f>
        <v>125</v>
      </c>
      <c r="C1411" s="58">
        <f>RasF!D136</f>
        <v>0</v>
      </c>
      <c r="D1411" s="58">
        <f>RasF!E136</f>
        <v>0</v>
      </c>
      <c r="E1411" s="58">
        <v>0</v>
      </c>
      <c r="F1411" s="58">
        <v>0</v>
      </c>
      <c r="G1411" s="59">
        <f t="shared" si="44"/>
        <v>0</v>
      </c>
      <c r="H1411" s="59">
        <f t="shared" si="45"/>
        <v>0</v>
      </c>
      <c r="I1411" s="60"/>
    </row>
    <row r="1412" spans="1:9" x14ac:dyDescent="0.2">
      <c r="A1412" s="57">
        <v>154</v>
      </c>
      <c r="B1412" s="58">
        <f>RasF!C137</f>
        <v>126</v>
      </c>
      <c r="C1412" s="58">
        <f>RasF!D137</f>
        <v>0</v>
      </c>
      <c r="D1412" s="58">
        <f>RasF!E137</f>
        <v>0</v>
      </c>
      <c r="E1412" s="58">
        <v>0</v>
      </c>
      <c r="F1412" s="58">
        <v>0</v>
      </c>
      <c r="G1412" s="59">
        <f t="shared" si="44"/>
        <v>0</v>
      </c>
      <c r="H1412" s="59">
        <f t="shared" si="45"/>
        <v>0</v>
      </c>
      <c r="I1412" s="60"/>
    </row>
    <row r="1413" spans="1:9" x14ac:dyDescent="0.2">
      <c r="A1413" s="57">
        <v>154</v>
      </c>
      <c r="B1413" s="58">
        <f>RasF!C138</f>
        <v>127</v>
      </c>
      <c r="C1413" s="58">
        <f>RasF!D138</f>
        <v>0</v>
      </c>
      <c r="D1413" s="58">
        <f>RasF!E138</f>
        <v>0</v>
      </c>
      <c r="E1413" s="58">
        <v>0</v>
      </c>
      <c r="F1413" s="58">
        <v>0</v>
      </c>
      <c r="G1413" s="59">
        <f t="shared" si="44"/>
        <v>0</v>
      </c>
      <c r="H1413" s="59">
        <f t="shared" si="45"/>
        <v>0</v>
      </c>
      <c r="I1413" s="60"/>
    </row>
    <row r="1414" spans="1:9" x14ac:dyDescent="0.2">
      <c r="A1414" s="57">
        <v>154</v>
      </c>
      <c r="B1414" s="58">
        <f>RasF!C139</f>
        <v>128</v>
      </c>
      <c r="C1414" s="58">
        <f>RasF!D139</f>
        <v>0</v>
      </c>
      <c r="D1414" s="58">
        <f>RasF!E139</f>
        <v>0</v>
      </c>
      <c r="E1414" s="58">
        <v>0</v>
      </c>
      <c r="F1414" s="58">
        <v>0</v>
      </c>
      <c r="G1414" s="59">
        <f t="shared" si="44"/>
        <v>0</v>
      </c>
      <c r="H1414" s="59">
        <f t="shared" si="45"/>
        <v>0</v>
      </c>
      <c r="I1414" s="60"/>
    </row>
    <row r="1415" spans="1:9" x14ac:dyDescent="0.2">
      <c r="A1415" s="57">
        <v>154</v>
      </c>
      <c r="B1415" s="58">
        <f>RasF!C140</f>
        <v>129</v>
      </c>
      <c r="C1415" s="58">
        <f>RasF!D140</f>
        <v>0</v>
      </c>
      <c r="D1415" s="58">
        <f>RasF!E140</f>
        <v>0</v>
      </c>
      <c r="E1415" s="58">
        <v>0</v>
      </c>
      <c r="F1415" s="58">
        <v>0</v>
      </c>
      <c r="G1415" s="59">
        <f t="shared" si="44"/>
        <v>0</v>
      </c>
      <c r="H1415" s="59">
        <f t="shared" si="45"/>
        <v>0</v>
      </c>
      <c r="I1415" s="60"/>
    </row>
    <row r="1416" spans="1:9" x14ac:dyDescent="0.2">
      <c r="A1416" s="57">
        <v>154</v>
      </c>
      <c r="B1416" s="58">
        <f>RasF!C141</f>
        <v>130</v>
      </c>
      <c r="C1416" s="58">
        <f>RasF!D141</f>
        <v>0</v>
      </c>
      <c r="D1416" s="58">
        <f>RasF!E141</f>
        <v>0</v>
      </c>
      <c r="E1416" s="58">
        <v>0</v>
      </c>
      <c r="F1416" s="58">
        <v>0</v>
      </c>
      <c r="G1416" s="59">
        <f t="shared" si="44"/>
        <v>0</v>
      </c>
      <c r="H1416" s="59">
        <f t="shared" si="45"/>
        <v>0</v>
      </c>
      <c r="I1416" s="60"/>
    </row>
    <row r="1417" spans="1:9" x14ac:dyDescent="0.2">
      <c r="A1417" s="57">
        <v>154</v>
      </c>
      <c r="B1417" s="58">
        <f>RasF!C142</f>
        <v>131</v>
      </c>
      <c r="C1417" s="58">
        <f>RasF!D142</f>
        <v>0</v>
      </c>
      <c r="D1417" s="58">
        <f>RasF!E142</f>
        <v>0</v>
      </c>
      <c r="E1417" s="58">
        <v>0</v>
      </c>
      <c r="F1417" s="58">
        <v>0</v>
      </c>
      <c r="G1417" s="59">
        <f t="shared" si="44"/>
        <v>0</v>
      </c>
      <c r="H1417" s="59">
        <f t="shared" si="45"/>
        <v>0</v>
      </c>
      <c r="I1417" s="60"/>
    </row>
    <row r="1418" spans="1:9" x14ac:dyDescent="0.2">
      <c r="A1418" s="57">
        <v>154</v>
      </c>
      <c r="B1418" s="58">
        <f>RasF!C143</f>
        <v>132</v>
      </c>
      <c r="C1418" s="58">
        <f>RasF!D143</f>
        <v>0</v>
      </c>
      <c r="D1418" s="58">
        <f>RasF!E143</f>
        <v>0</v>
      </c>
      <c r="E1418" s="58">
        <v>0</v>
      </c>
      <c r="F1418" s="58">
        <v>0</v>
      </c>
      <c r="G1418" s="59">
        <f t="shared" si="44"/>
        <v>0</v>
      </c>
      <c r="H1418" s="59">
        <f t="shared" si="45"/>
        <v>0</v>
      </c>
      <c r="I1418" s="60"/>
    </row>
    <row r="1419" spans="1:9" x14ac:dyDescent="0.2">
      <c r="A1419" s="57">
        <v>154</v>
      </c>
      <c r="B1419" s="58">
        <f>RasF!C144</f>
        <v>133</v>
      </c>
      <c r="C1419" s="58">
        <f>RasF!D144</f>
        <v>0</v>
      </c>
      <c r="D1419" s="58">
        <f>RasF!E144</f>
        <v>0</v>
      </c>
      <c r="E1419" s="58">
        <v>0</v>
      </c>
      <c r="F1419" s="58">
        <v>0</v>
      </c>
      <c r="G1419" s="59">
        <f t="shared" si="44"/>
        <v>0</v>
      </c>
      <c r="H1419" s="59">
        <f t="shared" si="45"/>
        <v>0</v>
      </c>
      <c r="I1419" s="60"/>
    </row>
    <row r="1420" spans="1:9" x14ac:dyDescent="0.2">
      <c r="A1420" s="57">
        <v>154</v>
      </c>
      <c r="B1420" s="58">
        <f>RasF!C145</f>
        <v>134</v>
      </c>
      <c r="C1420" s="58">
        <f>RasF!D145</f>
        <v>0</v>
      </c>
      <c r="D1420" s="58">
        <f>RasF!E145</f>
        <v>0</v>
      </c>
      <c r="E1420" s="58">
        <v>0</v>
      </c>
      <c r="F1420" s="58">
        <v>0</v>
      </c>
      <c r="G1420" s="59">
        <f t="shared" si="44"/>
        <v>0</v>
      </c>
      <c r="H1420" s="59">
        <f t="shared" si="45"/>
        <v>0</v>
      </c>
      <c r="I1420" s="60"/>
    </row>
    <row r="1421" spans="1:9" x14ac:dyDescent="0.2">
      <c r="A1421" s="57">
        <v>154</v>
      </c>
      <c r="B1421" s="58">
        <f>RasF!C146</f>
        <v>135</v>
      </c>
      <c r="C1421" s="58">
        <f>RasF!D146</f>
        <v>0</v>
      </c>
      <c r="D1421" s="58">
        <f>RasF!E146</f>
        <v>0</v>
      </c>
      <c r="E1421" s="58">
        <v>0</v>
      </c>
      <c r="F1421" s="58">
        <v>0</v>
      </c>
      <c r="G1421" s="59">
        <f t="shared" si="44"/>
        <v>0</v>
      </c>
      <c r="H1421" s="59">
        <f t="shared" si="45"/>
        <v>0</v>
      </c>
      <c r="I1421" s="60"/>
    </row>
    <row r="1422" spans="1:9" x14ac:dyDescent="0.2">
      <c r="A1422" s="57">
        <v>154</v>
      </c>
      <c r="B1422" s="58">
        <f>RasF!C147</f>
        <v>136</v>
      </c>
      <c r="C1422" s="58">
        <f>RasF!D147</f>
        <v>0</v>
      </c>
      <c r="D1422" s="58">
        <f>RasF!E147</f>
        <v>0</v>
      </c>
      <c r="E1422" s="58">
        <v>0</v>
      </c>
      <c r="F1422" s="58">
        <v>0</v>
      </c>
      <c r="G1422" s="59">
        <f t="shared" si="44"/>
        <v>0</v>
      </c>
      <c r="H1422" s="59">
        <f t="shared" si="45"/>
        <v>0</v>
      </c>
      <c r="I1422" s="60"/>
    </row>
    <row r="1423" spans="1:9" x14ac:dyDescent="0.2">
      <c r="A1423" s="66">
        <v>154</v>
      </c>
      <c r="B1423" s="67">
        <f>RasF!C148</f>
        <v>137</v>
      </c>
      <c r="C1423" s="67">
        <f>RasF!D148</f>
        <v>678678</v>
      </c>
      <c r="D1423" s="67">
        <f>RasF!E148</f>
        <v>866992</v>
      </c>
      <c r="E1423" s="67">
        <v>0</v>
      </c>
      <c r="F1423" s="67">
        <v>0</v>
      </c>
      <c r="G1423" s="68">
        <f t="shared" si="44"/>
        <v>330534.69400000002</v>
      </c>
      <c r="H1423" s="68">
        <f t="shared" si="45"/>
        <v>0</v>
      </c>
      <c r="I1423" s="69"/>
    </row>
    <row r="1424" spans="1:9" x14ac:dyDescent="0.2">
      <c r="A1424" s="62">
        <v>156</v>
      </c>
      <c r="B1424" s="63">
        <f>PVRIO!C12</f>
        <v>1</v>
      </c>
      <c r="C1424" s="70">
        <f>PVRIO!D12</f>
        <v>0</v>
      </c>
      <c r="D1424" s="70">
        <f>PVRIO!E12</f>
        <v>0</v>
      </c>
      <c r="E1424" s="70">
        <v>0</v>
      </c>
      <c r="F1424" s="70">
        <v>0</v>
      </c>
      <c r="G1424" s="64">
        <f t="shared" si="44"/>
        <v>0</v>
      </c>
      <c r="H1424" s="64">
        <f t="shared" si="45"/>
        <v>0</v>
      </c>
      <c r="I1424" s="65">
        <v>0</v>
      </c>
    </row>
    <row r="1425" spans="1:9" x14ac:dyDescent="0.2">
      <c r="A1425" s="57">
        <v>156</v>
      </c>
      <c r="B1425" s="58">
        <f>PVRIO!C13</f>
        <v>2</v>
      </c>
      <c r="C1425" s="61">
        <f>PVRIO!D13</f>
        <v>0</v>
      </c>
      <c r="D1425" s="61">
        <f>PVRIO!E13</f>
        <v>0</v>
      </c>
      <c r="E1425" s="61">
        <v>0</v>
      </c>
      <c r="F1425" s="61">
        <v>0</v>
      </c>
      <c r="G1425" s="59">
        <f t="shared" ref="G1425:G1467" si="46">B1425/1000*C1425+B1425/500*D1425</f>
        <v>0</v>
      </c>
      <c r="H1425" s="59">
        <f t="shared" si="45"/>
        <v>0</v>
      </c>
      <c r="I1425" s="60">
        <v>0</v>
      </c>
    </row>
    <row r="1426" spans="1:9" x14ac:dyDescent="0.2">
      <c r="A1426" s="57">
        <v>156</v>
      </c>
      <c r="B1426" s="58">
        <f>PVRIO!C14</f>
        <v>3</v>
      </c>
      <c r="C1426" s="61">
        <f>PVRIO!D14</f>
        <v>0</v>
      </c>
      <c r="D1426" s="61">
        <f>PVRIO!E14</f>
        <v>0</v>
      </c>
      <c r="E1426" s="61">
        <v>0</v>
      </c>
      <c r="F1426" s="61">
        <v>0</v>
      </c>
      <c r="G1426" s="59">
        <f t="shared" si="46"/>
        <v>0</v>
      </c>
      <c r="H1426" s="59">
        <f t="shared" si="45"/>
        <v>0</v>
      </c>
      <c r="I1426" s="60">
        <v>0</v>
      </c>
    </row>
    <row r="1427" spans="1:9" x14ac:dyDescent="0.2">
      <c r="A1427" s="57">
        <v>156</v>
      </c>
      <c r="B1427" s="58">
        <f>PVRIO!C15</f>
        <v>4</v>
      </c>
      <c r="C1427" s="61">
        <f>PVRIO!D15</f>
        <v>0</v>
      </c>
      <c r="D1427" s="61">
        <f>PVRIO!E15</f>
        <v>0</v>
      </c>
      <c r="E1427" s="61">
        <v>0</v>
      </c>
      <c r="F1427" s="61">
        <v>0</v>
      </c>
      <c r="G1427" s="59">
        <f t="shared" si="46"/>
        <v>0</v>
      </c>
      <c r="H1427" s="59">
        <f t="shared" si="45"/>
        <v>0</v>
      </c>
      <c r="I1427" s="60">
        <f t="shared" ref="I1427:I1432" si="47">G1427*H1427</f>
        <v>0</v>
      </c>
    </row>
    <row r="1428" spans="1:9" x14ac:dyDescent="0.2">
      <c r="A1428" s="57">
        <v>156</v>
      </c>
      <c r="B1428" s="58">
        <f>PVRIO!C16</f>
        <v>5</v>
      </c>
      <c r="C1428" s="61">
        <f>PVRIO!D16</f>
        <v>0</v>
      </c>
      <c r="D1428" s="61">
        <f>PVRIO!E16</f>
        <v>0</v>
      </c>
      <c r="E1428" s="61">
        <v>0</v>
      </c>
      <c r="F1428" s="61">
        <v>0</v>
      </c>
      <c r="G1428" s="59">
        <f t="shared" si="46"/>
        <v>0</v>
      </c>
      <c r="H1428" s="59">
        <f t="shared" si="45"/>
        <v>0</v>
      </c>
      <c r="I1428" s="60">
        <f t="shared" si="47"/>
        <v>0</v>
      </c>
    </row>
    <row r="1429" spans="1:9" x14ac:dyDescent="0.2">
      <c r="A1429" s="57">
        <v>156</v>
      </c>
      <c r="B1429" s="58">
        <f>PVRIO!C17</f>
        <v>6</v>
      </c>
      <c r="C1429" s="61">
        <f>PVRIO!D17</f>
        <v>0</v>
      </c>
      <c r="D1429" s="61">
        <f>PVRIO!E17</f>
        <v>0</v>
      </c>
      <c r="E1429" s="61">
        <v>0</v>
      </c>
      <c r="F1429" s="61">
        <v>0</v>
      </c>
      <c r="G1429" s="59">
        <f t="shared" si="46"/>
        <v>0</v>
      </c>
      <c r="H1429" s="59">
        <f t="shared" si="45"/>
        <v>0</v>
      </c>
      <c r="I1429" s="60">
        <f t="shared" si="47"/>
        <v>0</v>
      </c>
    </row>
    <row r="1430" spans="1:9" x14ac:dyDescent="0.2">
      <c r="A1430" s="57">
        <v>156</v>
      </c>
      <c r="B1430" s="58">
        <f>PVRIO!C18</f>
        <v>7</v>
      </c>
      <c r="C1430" s="61">
        <f>PVRIO!D18</f>
        <v>0</v>
      </c>
      <c r="D1430" s="61">
        <f>PVRIO!E18</f>
        <v>0</v>
      </c>
      <c r="E1430" s="61">
        <v>0</v>
      </c>
      <c r="F1430" s="61">
        <v>0</v>
      </c>
      <c r="G1430" s="59">
        <f t="shared" si="46"/>
        <v>0</v>
      </c>
      <c r="H1430" s="59">
        <f t="shared" si="45"/>
        <v>0</v>
      </c>
      <c r="I1430" s="60">
        <f t="shared" si="47"/>
        <v>0</v>
      </c>
    </row>
    <row r="1431" spans="1:9" x14ac:dyDescent="0.2">
      <c r="A1431" s="57">
        <v>156</v>
      </c>
      <c r="B1431" s="58">
        <f>PVRIO!C19</f>
        <v>8</v>
      </c>
      <c r="C1431" s="61">
        <f>PVRIO!D19</f>
        <v>0</v>
      </c>
      <c r="D1431" s="61">
        <f>PVRIO!E19</f>
        <v>0</v>
      </c>
      <c r="E1431" s="61">
        <v>0</v>
      </c>
      <c r="F1431" s="61">
        <v>0</v>
      </c>
      <c r="G1431" s="59">
        <f t="shared" si="46"/>
        <v>0</v>
      </c>
      <c r="H1431" s="59">
        <f t="shared" si="45"/>
        <v>0</v>
      </c>
      <c r="I1431" s="60">
        <f t="shared" si="47"/>
        <v>0</v>
      </c>
    </row>
    <row r="1432" spans="1:9" x14ac:dyDescent="0.2">
      <c r="A1432" s="57">
        <v>156</v>
      </c>
      <c r="B1432" s="58">
        <f>PVRIO!C20</f>
        <v>9</v>
      </c>
      <c r="C1432" s="61">
        <f>PVRIO!D20</f>
        <v>0</v>
      </c>
      <c r="D1432" s="61">
        <f>PVRIO!E20</f>
        <v>0</v>
      </c>
      <c r="E1432" s="61">
        <v>0</v>
      </c>
      <c r="F1432" s="61">
        <v>0</v>
      </c>
      <c r="G1432" s="59">
        <f t="shared" si="46"/>
        <v>0</v>
      </c>
      <c r="H1432" s="59">
        <f t="shared" si="45"/>
        <v>0</v>
      </c>
      <c r="I1432" s="60">
        <f t="shared" si="47"/>
        <v>0</v>
      </c>
    </row>
    <row r="1433" spans="1:9" x14ac:dyDescent="0.2">
      <c r="A1433" s="57">
        <v>156</v>
      </c>
      <c r="B1433" s="58">
        <f>PVRIO!C21</f>
        <v>10</v>
      </c>
      <c r="C1433" s="61">
        <f>PVRIO!D21</f>
        <v>0</v>
      </c>
      <c r="D1433" s="61">
        <f>PVRIO!E21</f>
        <v>0</v>
      </c>
      <c r="E1433" s="61">
        <v>0</v>
      </c>
      <c r="F1433" s="61">
        <v>0</v>
      </c>
      <c r="G1433" s="59">
        <f t="shared" si="46"/>
        <v>0</v>
      </c>
      <c r="H1433" s="59">
        <f t="shared" si="45"/>
        <v>0</v>
      </c>
      <c r="I1433" s="60">
        <v>0</v>
      </c>
    </row>
    <row r="1434" spans="1:9" x14ac:dyDescent="0.2">
      <c r="A1434" s="57">
        <v>156</v>
      </c>
      <c r="B1434" s="58">
        <f>PVRIO!C22</f>
        <v>11</v>
      </c>
      <c r="C1434" s="61">
        <f>PVRIO!D22</f>
        <v>0</v>
      </c>
      <c r="D1434" s="61">
        <f>PVRIO!E22</f>
        <v>0</v>
      </c>
      <c r="E1434" s="61">
        <v>0</v>
      </c>
      <c r="F1434" s="61">
        <v>0</v>
      </c>
      <c r="G1434" s="59">
        <f t="shared" si="46"/>
        <v>0</v>
      </c>
      <c r="H1434" s="59">
        <f t="shared" si="45"/>
        <v>0</v>
      </c>
      <c r="I1434" s="60">
        <f t="shared" ref="I1434:I1440" si="48">G1434*H1434</f>
        <v>0</v>
      </c>
    </row>
    <row r="1435" spans="1:9" x14ac:dyDescent="0.2">
      <c r="A1435" s="57">
        <v>156</v>
      </c>
      <c r="B1435" s="58">
        <f>PVRIO!C23</f>
        <v>12</v>
      </c>
      <c r="C1435" s="61">
        <f>PVRIO!D23</f>
        <v>0</v>
      </c>
      <c r="D1435" s="61">
        <f>PVRIO!E23</f>
        <v>0</v>
      </c>
      <c r="E1435" s="61">
        <v>0</v>
      </c>
      <c r="F1435" s="61">
        <v>0</v>
      </c>
      <c r="G1435" s="59">
        <f t="shared" si="46"/>
        <v>0</v>
      </c>
      <c r="H1435" s="59">
        <f t="shared" si="45"/>
        <v>0</v>
      </c>
      <c r="I1435" s="60">
        <f t="shared" si="48"/>
        <v>0</v>
      </c>
    </row>
    <row r="1436" spans="1:9" x14ac:dyDescent="0.2">
      <c r="A1436" s="57">
        <v>156</v>
      </c>
      <c r="B1436" s="58">
        <f>PVRIO!C24</f>
        <v>13</v>
      </c>
      <c r="C1436" s="61">
        <f>PVRIO!D24</f>
        <v>0</v>
      </c>
      <c r="D1436" s="61">
        <f>PVRIO!E24</f>
        <v>0</v>
      </c>
      <c r="E1436" s="61">
        <v>0</v>
      </c>
      <c r="F1436" s="61">
        <v>0</v>
      </c>
      <c r="G1436" s="59">
        <f t="shared" si="46"/>
        <v>0</v>
      </c>
      <c r="H1436" s="59">
        <f t="shared" si="45"/>
        <v>0</v>
      </c>
      <c r="I1436" s="60">
        <f t="shared" si="48"/>
        <v>0</v>
      </c>
    </row>
    <row r="1437" spans="1:9" x14ac:dyDescent="0.2">
      <c r="A1437" s="57">
        <v>156</v>
      </c>
      <c r="B1437" s="58">
        <f>PVRIO!C25</f>
        <v>14</v>
      </c>
      <c r="C1437" s="61">
        <f>PVRIO!D25</f>
        <v>0</v>
      </c>
      <c r="D1437" s="61">
        <f>PVRIO!E25</f>
        <v>0</v>
      </c>
      <c r="E1437" s="61">
        <v>0</v>
      </c>
      <c r="F1437" s="61">
        <v>0</v>
      </c>
      <c r="G1437" s="59">
        <f t="shared" si="46"/>
        <v>0</v>
      </c>
      <c r="H1437" s="59">
        <f t="shared" si="45"/>
        <v>0</v>
      </c>
      <c r="I1437" s="60">
        <f t="shared" si="48"/>
        <v>0</v>
      </c>
    </row>
    <row r="1438" spans="1:9" x14ac:dyDescent="0.2">
      <c r="A1438" s="57">
        <v>156</v>
      </c>
      <c r="B1438" s="58">
        <f>PVRIO!C26</f>
        <v>15</v>
      </c>
      <c r="C1438" s="61">
        <f>PVRIO!D26</f>
        <v>0</v>
      </c>
      <c r="D1438" s="61">
        <f>PVRIO!E26</f>
        <v>0</v>
      </c>
      <c r="E1438" s="61">
        <v>0</v>
      </c>
      <c r="F1438" s="61">
        <v>0</v>
      </c>
      <c r="G1438" s="59">
        <f t="shared" si="46"/>
        <v>0</v>
      </c>
      <c r="H1438" s="59">
        <f t="shared" si="45"/>
        <v>0</v>
      </c>
      <c r="I1438" s="60">
        <f t="shared" si="48"/>
        <v>0</v>
      </c>
    </row>
    <row r="1439" spans="1:9" x14ac:dyDescent="0.2">
      <c r="A1439" s="57">
        <v>156</v>
      </c>
      <c r="B1439" s="58">
        <f>PVRIO!C27</f>
        <v>16</v>
      </c>
      <c r="C1439" s="61">
        <f>PVRIO!D27</f>
        <v>0</v>
      </c>
      <c r="D1439" s="61">
        <f>PVRIO!E27</f>
        <v>0</v>
      </c>
      <c r="E1439" s="61">
        <v>0</v>
      </c>
      <c r="F1439" s="61">
        <v>0</v>
      </c>
      <c r="G1439" s="59">
        <f t="shared" si="46"/>
        <v>0</v>
      </c>
      <c r="H1439" s="59">
        <f t="shared" si="45"/>
        <v>0</v>
      </c>
      <c r="I1439" s="60">
        <f t="shared" si="48"/>
        <v>0</v>
      </c>
    </row>
    <row r="1440" spans="1:9" x14ac:dyDescent="0.2">
      <c r="A1440" s="57">
        <v>156</v>
      </c>
      <c r="B1440" s="58">
        <f>PVRIO!C28</f>
        <v>17</v>
      </c>
      <c r="C1440" s="61">
        <f>PVRIO!D28</f>
        <v>0</v>
      </c>
      <c r="D1440" s="61">
        <f>PVRIO!E28</f>
        <v>0</v>
      </c>
      <c r="E1440" s="61">
        <v>0</v>
      </c>
      <c r="F1440" s="61">
        <v>0</v>
      </c>
      <c r="G1440" s="59">
        <f t="shared" si="46"/>
        <v>0</v>
      </c>
      <c r="H1440" s="59">
        <f t="shared" si="45"/>
        <v>0</v>
      </c>
      <c r="I1440" s="60">
        <f t="shared" si="48"/>
        <v>0</v>
      </c>
    </row>
    <row r="1441" spans="1:9" x14ac:dyDescent="0.2">
      <c r="A1441" s="57">
        <v>156</v>
      </c>
      <c r="B1441" s="58">
        <f>PVRIO!C29</f>
        <v>18</v>
      </c>
      <c r="C1441" s="61">
        <f>PVRIO!D29</f>
        <v>0</v>
      </c>
      <c r="D1441" s="61">
        <f>PVRIO!E29</f>
        <v>0</v>
      </c>
      <c r="E1441" s="61">
        <v>0</v>
      </c>
      <c r="F1441" s="61">
        <v>0</v>
      </c>
      <c r="G1441" s="59">
        <f t="shared" si="46"/>
        <v>0</v>
      </c>
      <c r="H1441" s="59">
        <f t="shared" si="45"/>
        <v>0</v>
      </c>
      <c r="I1441" s="60">
        <v>0</v>
      </c>
    </row>
    <row r="1442" spans="1:9" x14ac:dyDescent="0.2">
      <c r="A1442" s="57">
        <v>156</v>
      </c>
      <c r="B1442" s="58">
        <f>PVRIO!C30</f>
        <v>19</v>
      </c>
      <c r="C1442" s="61">
        <f>PVRIO!D30</f>
        <v>0</v>
      </c>
      <c r="D1442" s="61">
        <f>PVRIO!E30</f>
        <v>0</v>
      </c>
      <c r="E1442" s="61">
        <v>0</v>
      </c>
      <c r="F1442" s="61">
        <v>0</v>
      </c>
      <c r="G1442" s="59">
        <f t="shared" si="46"/>
        <v>0</v>
      </c>
      <c r="H1442" s="59">
        <f t="shared" si="45"/>
        <v>0</v>
      </c>
      <c r="I1442" s="60">
        <v>0</v>
      </c>
    </row>
    <row r="1443" spans="1:9" x14ac:dyDescent="0.2">
      <c r="A1443" s="57">
        <v>156</v>
      </c>
      <c r="B1443" s="58">
        <f>PVRIO!C31</f>
        <v>20</v>
      </c>
      <c r="C1443" s="61">
        <f>PVRIO!D31</f>
        <v>0</v>
      </c>
      <c r="D1443" s="61">
        <f>PVRIO!E31</f>
        <v>0</v>
      </c>
      <c r="E1443" s="61">
        <v>0</v>
      </c>
      <c r="F1443" s="61">
        <v>0</v>
      </c>
      <c r="G1443" s="59">
        <f t="shared" si="46"/>
        <v>0</v>
      </c>
      <c r="H1443" s="59">
        <f t="shared" si="45"/>
        <v>0</v>
      </c>
      <c r="I1443" s="60">
        <f t="shared" ref="I1443:I1448" si="49">G1443*H1443</f>
        <v>0</v>
      </c>
    </row>
    <row r="1444" spans="1:9" x14ac:dyDescent="0.2">
      <c r="A1444" s="57">
        <v>156</v>
      </c>
      <c r="B1444" s="58">
        <f>PVRIO!C32</f>
        <v>21</v>
      </c>
      <c r="C1444" s="61">
        <f>PVRIO!D32</f>
        <v>0</v>
      </c>
      <c r="D1444" s="61">
        <f>PVRIO!E32</f>
        <v>0</v>
      </c>
      <c r="E1444" s="61">
        <v>0</v>
      </c>
      <c r="F1444" s="61">
        <v>0</v>
      </c>
      <c r="G1444" s="59">
        <f t="shared" si="46"/>
        <v>0</v>
      </c>
      <c r="H1444" s="59">
        <f t="shared" si="45"/>
        <v>0</v>
      </c>
      <c r="I1444" s="60">
        <f t="shared" si="49"/>
        <v>0</v>
      </c>
    </row>
    <row r="1445" spans="1:9" x14ac:dyDescent="0.2">
      <c r="A1445" s="57">
        <v>156</v>
      </c>
      <c r="B1445" s="58">
        <f>PVRIO!C33</f>
        <v>22</v>
      </c>
      <c r="C1445" s="61">
        <f>PVRIO!D33</f>
        <v>0</v>
      </c>
      <c r="D1445" s="61">
        <f>PVRIO!E33</f>
        <v>0</v>
      </c>
      <c r="E1445" s="61">
        <v>0</v>
      </c>
      <c r="F1445" s="61">
        <v>0</v>
      </c>
      <c r="G1445" s="59">
        <f t="shared" si="46"/>
        <v>0</v>
      </c>
      <c r="H1445" s="59">
        <f t="shared" si="45"/>
        <v>0</v>
      </c>
      <c r="I1445" s="60">
        <f t="shared" si="49"/>
        <v>0</v>
      </c>
    </row>
    <row r="1446" spans="1:9" x14ac:dyDescent="0.2">
      <c r="A1446" s="57">
        <v>156</v>
      </c>
      <c r="B1446" s="58">
        <f>PVRIO!C34</f>
        <v>23</v>
      </c>
      <c r="C1446" s="61">
        <f>PVRIO!D34</f>
        <v>0</v>
      </c>
      <c r="D1446" s="61">
        <f>PVRIO!E34</f>
        <v>0</v>
      </c>
      <c r="E1446" s="61">
        <v>0</v>
      </c>
      <c r="F1446" s="61">
        <v>0</v>
      </c>
      <c r="G1446" s="59">
        <f t="shared" si="46"/>
        <v>0</v>
      </c>
      <c r="H1446" s="59">
        <f t="shared" si="45"/>
        <v>0</v>
      </c>
      <c r="I1446" s="60">
        <f t="shared" si="49"/>
        <v>0</v>
      </c>
    </row>
    <row r="1447" spans="1:9" x14ac:dyDescent="0.2">
      <c r="A1447" s="57">
        <v>156</v>
      </c>
      <c r="B1447" s="58">
        <f>PVRIO!C35</f>
        <v>24</v>
      </c>
      <c r="C1447" s="61">
        <f>PVRIO!D35</f>
        <v>0</v>
      </c>
      <c r="D1447" s="61">
        <f>PVRIO!E35</f>
        <v>0</v>
      </c>
      <c r="E1447" s="61">
        <v>0</v>
      </c>
      <c r="F1447" s="61">
        <v>0</v>
      </c>
      <c r="G1447" s="59">
        <f t="shared" si="46"/>
        <v>0</v>
      </c>
      <c r="H1447" s="59">
        <f t="shared" si="45"/>
        <v>0</v>
      </c>
      <c r="I1447" s="60">
        <f t="shared" si="49"/>
        <v>0</v>
      </c>
    </row>
    <row r="1448" spans="1:9" x14ac:dyDescent="0.2">
      <c r="A1448" s="57">
        <v>156</v>
      </c>
      <c r="B1448" s="58">
        <f>PVRIO!C36</f>
        <v>25</v>
      </c>
      <c r="C1448" s="61">
        <f>PVRIO!D36</f>
        <v>0</v>
      </c>
      <c r="D1448" s="61">
        <f>PVRIO!E36</f>
        <v>0</v>
      </c>
      <c r="E1448" s="61">
        <v>0</v>
      </c>
      <c r="F1448" s="61">
        <v>0</v>
      </c>
      <c r="G1448" s="59">
        <f t="shared" si="46"/>
        <v>0</v>
      </c>
      <c r="H1448" s="59">
        <f t="shared" si="45"/>
        <v>0</v>
      </c>
      <c r="I1448" s="60">
        <f t="shared" si="49"/>
        <v>0</v>
      </c>
    </row>
    <row r="1449" spans="1:9" x14ac:dyDescent="0.2">
      <c r="A1449" s="57">
        <v>156</v>
      </c>
      <c r="B1449" s="58">
        <f>PVRIO!C37</f>
        <v>26</v>
      </c>
      <c r="C1449" s="61">
        <f>PVRIO!D37</f>
        <v>0</v>
      </c>
      <c r="D1449" s="61">
        <f>PVRIO!E37</f>
        <v>0</v>
      </c>
      <c r="E1449" s="61">
        <v>0</v>
      </c>
      <c r="F1449" s="61">
        <v>0</v>
      </c>
      <c r="G1449" s="59">
        <f t="shared" si="46"/>
        <v>0</v>
      </c>
      <c r="H1449" s="59">
        <f t="shared" si="45"/>
        <v>0</v>
      </c>
      <c r="I1449" s="60">
        <v>0</v>
      </c>
    </row>
    <row r="1450" spans="1:9" x14ac:dyDescent="0.2">
      <c r="A1450" s="57">
        <v>156</v>
      </c>
      <c r="B1450" s="58">
        <f>PVRIO!C38</f>
        <v>27</v>
      </c>
      <c r="C1450" s="61">
        <f>PVRIO!D38</f>
        <v>0</v>
      </c>
      <c r="D1450" s="61">
        <f>PVRIO!E38</f>
        <v>0</v>
      </c>
      <c r="E1450" s="61">
        <v>0</v>
      </c>
      <c r="F1450" s="61">
        <v>0</v>
      </c>
      <c r="G1450" s="59">
        <f t="shared" si="46"/>
        <v>0</v>
      </c>
      <c r="H1450" s="59">
        <f t="shared" si="45"/>
        <v>0</v>
      </c>
      <c r="I1450" s="60">
        <f t="shared" ref="I1450:I1456" si="50">G1450*H1450</f>
        <v>0</v>
      </c>
    </row>
    <row r="1451" spans="1:9" x14ac:dyDescent="0.2">
      <c r="A1451" s="57">
        <v>156</v>
      </c>
      <c r="B1451" s="58">
        <f>PVRIO!C39</f>
        <v>28</v>
      </c>
      <c r="C1451" s="61">
        <f>PVRIO!D39</f>
        <v>0</v>
      </c>
      <c r="D1451" s="61">
        <f>PVRIO!E39</f>
        <v>0</v>
      </c>
      <c r="E1451" s="61">
        <v>0</v>
      </c>
      <c r="F1451" s="61">
        <v>0</v>
      </c>
      <c r="G1451" s="59">
        <f t="shared" si="46"/>
        <v>0</v>
      </c>
      <c r="H1451" s="59">
        <f t="shared" si="45"/>
        <v>0</v>
      </c>
      <c r="I1451" s="60">
        <f t="shared" si="50"/>
        <v>0</v>
      </c>
    </row>
    <row r="1452" spans="1:9" x14ac:dyDescent="0.2">
      <c r="A1452" s="57">
        <v>156</v>
      </c>
      <c r="B1452" s="58">
        <f>PVRIO!C40</f>
        <v>29</v>
      </c>
      <c r="C1452" s="61">
        <f>PVRIO!D40</f>
        <v>0</v>
      </c>
      <c r="D1452" s="61">
        <f>PVRIO!E40</f>
        <v>0</v>
      </c>
      <c r="E1452" s="61">
        <v>0</v>
      </c>
      <c r="F1452" s="61">
        <v>0</v>
      </c>
      <c r="G1452" s="59">
        <f t="shared" si="46"/>
        <v>0</v>
      </c>
      <c r="H1452" s="59">
        <f t="shared" si="45"/>
        <v>0</v>
      </c>
      <c r="I1452" s="60">
        <f t="shared" si="50"/>
        <v>0</v>
      </c>
    </row>
    <row r="1453" spans="1:9" x14ac:dyDescent="0.2">
      <c r="A1453" s="57">
        <v>156</v>
      </c>
      <c r="B1453" s="58">
        <f>PVRIO!C41</f>
        <v>30</v>
      </c>
      <c r="C1453" s="61">
        <f>PVRIO!D41</f>
        <v>0</v>
      </c>
      <c r="D1453" s="61">
        <f>PVRIO!E41</f>
        <v>0</v>
      </c>
      <c r="E1453" s="61">
        <v>0</v>
      </c>
      <c r="F1453" s="61">
        <v>0</v>
      </c>
      <c r="G1453" s="59">
        <f t="shared" si="46"/>
        <v>0</v>
      </c>
      <c r="H1453" s="59">
        <f t="shared" si="45"/>
        <v>0</v>
      </c>
      <c r="I1453" s="60">
        <f t="shared" si="50"/>
        <v>0</v>
      </c>
    </row>
    <row r="1454" spans="1:9" x14ac:dyDescent="0.2">
      <c r="A1454" s="57">
        <v>156</v>
      </c>
      <c r="B1454" s="58">
        <f>PVRIO!C42</f>
        <v>31</v>
      </c>
      <c r="C1454" s="61">
        <f>PVRIO!D42</f>
        <v>0</v>
      </c>
      <c r="D1454" s="61">
        <f>PVRIO!E42</f>
        <v>0</v>
      </c>
      <c r="E1454" s="61">
        <v>0</v>
      </c>
      <c r="F1454" s="61">
        <v>0</v>
      </c>
      <c r="G1454" s="59">
        <f t="shared" si="46"/>
        <v>0</v>
      </c>
      <c r="H1454" s="59">
        <f t="shared" si="45"/>
        <v>0</v>
      </c>
      <c r="I1454" s="60">
        <f t="shared" si="50"/>
        <v>0</v>
      </c>
    </row>
    <row r="1455" spans="1:9" x14ac:dyDescent="0.2">
      <c r="A1455" s="57">
        <v>156</v>
      </c>
      <c r="B1455" s="58">
        <f>PVRIO!C43</f>
        <v>32</v>
      </c>
      <c r="C1455" s="61">
        <f>PVRIO!D43</f>
        <v>0</v>
      </c>
      <c r="D1455" s="61">
        <f>PVRIO!E43</f>
        <v>0</v>
      </c>
      <c r="E1455" s="61">
        <v>0</v>
      </c>
      <c r="F1455" s="61">
        <v>0</v>
      </c>
      <c r="G1455" s="59">
        <f t="shared" si="46"/>
        <v>0</v>
      </c>
      <c r="H1455" s="59">
        <f t="shared" si="45"/>
        <v>0</v>
      </c>
      <c r="I1455" s="60">
        <f t="shared" si="50"/>
        <v>0</v>
      </c>
    </row>
    <row r="1456" spans="1:9" x14ac:dyDescent="0.2">
      <c r="A1456" s="57">
        <v>156</v>
      </c>
      <c r="B1456" s="58">
        <f>PVRIO!C44</f>
        <v>33</v>
      </c>
      <c r="C1456" s="61">
        <f>PVRIO!D44</f>
        <v>0</v>
      </c>
      <c r="D1456" s="61">
        <f>PVRIO!E44</f>
        <v>0</v>
      </c>
      <c r="E1456" s="61">
        <v>0</v>
      </c>
      <c r="F1456" s="61">
        <v>0</v>
      </c>
      <c r="G1456" s="59">
        <f t="shared" si="46"/>
        <v>0</v>
      </c>
      <c r="H1456" s="59">
        <f t="shared" si="45"/>
        <v>0</v>
      </c>
      <c r="I1456" s="60">
        <f t="shared" si="50"/>
        <v>0</v>
      </c>
    </row>
    <row r="1457" spans="1:9" x14ac:dyDescent="0.2">
      <c r="A1457" s="57">
        <v>156</v>
      </c>
      <c r="B1457" s="58">
        <f>PVRIO!C45</f>
        <v>34</v>
      </c>
      <c r="C1457" s="61">
        <f>PVRIO!D45</f>
        <v>0</v>
      </c>
      <c r="D1457" s="61">
        <f>PVRIO!E45</f>
        <v>0</v>
      </c>
      <c r="E1457" s="61">
        <v>0</v>
      </c>
      <c r="F1457" s="61">
        <v>0</v>
      </c>
      <c r="G1457" s="59">
        <f t="shared" si="46"/>
        <v>0</v>
      </c>
      <c r="H1457" s="59">
        <f t="shared" si="45"/>
        <v>0</v>
      </c>
      <c r="I1457" s="60">
        <v>0</v>
      </c>
    </row>
    <row r="1458" spans="1:9" x14ac:dyDescent="0.2">
      <c r="A1458" s="57">
        <v>156</v>
      </c>
      <c r="B1458" s="58">
        <f>PVRIO!C46</f>
        <v>35</v>
      </c>
      <c r="C1458" s="61">
        <f>PVRIO!D46</f>
        <v>0</v>
      </c>
      <c r="D1458" s="61">
        <f>PVRIO!E46</f>
        <v>0</v>
      </c>
      <c r="E1458" s="61">
        <v>0</v>
      </c>
      <c r="F1458" s="61">
        <v>0</v>
      </c>
      <c r="G1458" s="59">
        <f t="shared" si="46"/>
        <v>0</v>
      </c>
      <c r="H1458" s="59">
        <f t="shared" si="45"/>
        <v>0</v>
      </c>
      <c r="I1458" s="60">
        <v>0</v>
      </c>
    </row>
    <row r="1459" spans="1:9" x14ac:dyDescent="0.2">
      <c r="A1459" s="57">
        <v>156</v>
      </c>
      <c r="B1459" s="58">
        <f>PVRIO!C47</f>
        <v>36</v>
      </c>
      <c r="C1459" s="61">
        <f>PVRIO!D47</f>
        <v>0</v>
      </c>
      <c r="D1459" s="61">
        <f>PVRIO!E47</f>
        <v>0</v>
      </c>
      <c r="E1459" s="61">
        <v>0</v>
      </c>
      <c r="F1459" s="61">
        <v>0</v>
      </c>
      <c r="G1459" s="59">
        <f t="shared" si="46"/>
        <v>0</v>
      </c>
      <c r="H1459" s="59">
        <f t="shared" si="45"/>
        <v>0</v>
      </c>
      <c r="I1459" s="60">
        <f>G1459*H1459</f>
        <v>0</v>
      </c>
    </row>
    <row r="1460" spans="1:9" x14ac:dyDescent="0.2">
      <c r="A1460" s="57">
        <v>156</v>
      </c>
      <c r="B1460" s="58">
        <f>PVRIO!C48</f>
        <v>37</v>
      </c>
      <c r="C1460" s="61">
        <f>PVRIO!D48</f>
        <v>0</v>
      </c>
      <c r="D1460" s="61">
        <f>PVRIO!E48</f>
        <v>0</v>
      </c>
      <c r="E1460" s="61">
        <v>0</v>
      </c>
      <c r="F1460" s="61">
        <v>0</v>
      </c>
      <c r="G1460" s="59">
        <f t="shared" si="46"/>
        <v>0</v>
      </c>
      <c r="H1460" s="59">
        <f t="shared" si="45"/>
        <v>0</v>
      </c>
      <c r="I1460" s="60">
        <f>G1460*H1460</f>
        <v>0</v>
      </c>
    </row>
    <row r="1461" spans="1:9" x14ac:dyDescent="0.2">
      <c r="A1461" s="57">
        <v>156</v>
      </c>
      <c r="B1461" s="58">
        <f>PVRIO!C49</f>
        <v>38</v>
      </c>
      <c r="C1461" s="61">
        <f>PVRIO!D49</f>
        <v>0</v>
      </c>
      <c r="D1461" s="61">
        <f>PVRIO!E49</f>
        <v>0</v>
      </c>
      <c r="E1461" s="61">
        <v>0</v>
      </c>
      <c r="F1461" s="61">
        <v>0</v>
      </c>
      <c r="G1461" s="59">
        <f t="shared" si="46"/>
        <v>0</v>
      </c>
      <c r="H1461" s="59">
        <f t="shared" si="45"/>
        <v>0</v>
      </c>
      <c r="I1461" s="60">
        <f>G1461*H1461</f>
        <v>0</v>
      </c>
    </row>
    <row r="1462" spans="1:9" x14ac:dyDescent="0.2">
      <c r="A1462" s="57">
        <v>156</v>
      </c>
      <c r="B1462" s="58">
        <f>PVRIO!C50</f>
        <v>39</v>
      </c>
      <c r="C1462" s="61">
        <f>PVRIO!D50</f>
        <v>0</v>
      </c>
      <c r="D1462" s="61">
        <f>PVRIO!E50</f>
        <v>0</v>
      </c>
      <c r="E1462" s="61">
        <v>0</v>
      </c>
      <c r="F1462" s="61">
        <v>0</v>
      </c>
      <c r="G1462" s="59">
        <f t="shared" si="46"/>
        <v>0</v>
      </c>
      <c r="H1462" s="59">
        <f t="shared" si="45"/>
        <v>0</v>
      </c>
      <c r="I1462" s="60">
        <f>G1462*H1462</f>
        <v>0</v>
      </c>
    </row>
    <row r="1463" spans="1:9" x14ac:dyDescent="0.2">
      <c r="A1463" s="57">
        <v>156</v>
      </c>
      <c r="B1463" s="58">
        <f>PVRIO!C51</f>
        <v>40</v>
      </c>
      <c r="C1463" s="61">
        <f>PVRIO!D51</f>
        <v>0</v>
      </c>
      <c r="D1463" s="61">
        <f>PVRIO!E51</f>
        <v>0</v>
      </c>
      <c r="E1463" s="61">
        <v>0</v>
      </c>
      <c r="F1463" s="61">
        <v>0</v>
      </c>
      <c r="G1463" s="59">
        <f t="shared" si="46"/>
        <v>0</v>
      </c>
      <c r="H1463" s="59">
        <f t="shared" si="45"/>
        <v>0</v>
      </c>
      <c r="I1463" s="60">
        <v>0</v>
      </c>
    </row>
    <row r="1464" spans="1:9" x14ac:dyDescent="0.2">
      <c r="A1464" s="57">
        <v>156</v>
      </c>
      <c r="B1464" s="58">
        <f>PVRIO!C52</f>
        <v>41</v>
      </c>
      <c r="C1464" s="61">
        <f>PVRIO!D52</f>
        <v>0</v>
      </c>
      <c r="D1464" s="61">
        <f>PVRIO!E52</f>
        <v>0</v>
      </c>
      <c r="E1464" s="61">
        <v>0</v>
      </c>
      <c r="F1464" s="61">
        <v>0</v>
      </c>
      <c r="G1464" s="59">
        <f t="shared" si="46"/>
        <v>0</v>
      </c>
      <c r="H1464" s="59">
        <f t="shared" si="45"/>
        <v>0</v>
      </c>
      <c r="I1464" s="60">
        <f>G1464*H1464</f>
        <v>0</v>
      </c>
    </row>
    <row r="1465" spans="1:9" x14ac:dyDescent="0.2">
      <c r="A1465" s="57">
        <v>156</v>
      </c>
      <c r="B1465" s="58">
        <f>PVRIO!C53</f>
        <v>42</v>
      </c>
      <c r="C1465" s="61">
        <f>PVRIO!D53</f>
        <v>0</v>
      </c>
      <c r="D1465" s="61">
        <f>PVRIO!E53</f>
        <v>0</v>
      </c>
      <c r="E1465" s="61">
        <v>0</v>
      </c>
      <c r="F1465" s="61">
        <v>0</v>
      </c>
      <c r="G1465" s="59">
        <f t="shared" si="46"/>
        <v>0</v>
      </c>
      <c r="H1465" s="59">
        <f t="shared" si="45"/>
        <v>0</v>
      </c>
      <c r="I1465" s="60">
        <f>G1465*H1465</f>
        <v>0</v>
      </c>
    </row>
    <row r="1466" spans="1:9" x14ac:dyDescent="0.2">
      <c r="A1466" s="57">
        <v>156</v>
      </c>
      <c r="B1466" s="58">
        <f>PVRIO!C54</f>
        <v>43</v>
      </c>
      <c r="C1466" s="61">
        <f>PVRIO!D54</f>
        <v>0</v>
      </c>
      <c r="D1466" s="61">
        <f>PVRIO!E54</f>
        <v>0</v>
      </c>
      <c r="E1466" s="61">
        <v>0</v>
      </c>
      <c r="F1466" s="61">
        <v>0</v>
      </c>
      <c r="G1466" s="59">
        <f t="shared" si="46"/>
        <v>0</v>
      </c>
      <c r="H1466" s="59">
        <f t="shared" si="45"/>
        <v>0</v>
      </c>
      <c r="I1466" s="60">
        <f>G1466*H1466</f>
        <v>0</v>
      </c>
    </row>
    <row r="1467" spans="1:9" x14ac:dyDescent="0.2">
      <c r="A1467" s="66">
        <v>156</v>
      </c>
      <c r="B1467" s="67">
        <f>PVRIO!C55</f>
        <v>44</v>
      </c>
      <c r="C1467" s="71">
        <f>PVRIO!D55</f>
        <v>0</v>
      </c>
      <c r="D1467" s="71">
        <f>PVRIO!E55</f>
        <v>0</v>
      </c>
      <c r="E1467" s="71">
        <v>0</v>
      </c>
      <c r="F1467" s="71">
        <v>0</v>
      </c>
      <c r="G1467" s="68">
        <f t="shared" si="46"/>
        <v>0</v>
      </c>
      <c r="H1467" s="68">
        <f t="shared" si="45"/>
        <v>0</v>
      </c>
      <c r="I1467" s="69">
        <f>G1467*H1467</f>
        <v>0</v>
      </c>
    </row>
    <row r="1468" spans="1:9" x14ac:dyDescent="0.2">
      <c r="A1468" s="72">
        <v>159</v>
      </c>
      <c r="B1468" s="70">
        <f>Obv!C12</f>
        <v>1</v>
      </c>
      <c r="C1468" s="70">
        <f>Obv!D12</f>
        <v>48657</v>
      </c>
      <c r="D1468" s="70"/>
      <c r="E1468" s="70">
        <v>0</v>
      </c>
      <c r="F1468" s="70">
        <v>0</v>
      </c>
      <c r="G1468" s="64">
        <f t="shared" ref="G1468:G1499" si="51">B1468/1000*C1468</f>
        <v>48.657000000000004</v>
      </c>
      <c r="H1468" s="64">
        <f t="shared" ref="H1468:H1499" si="52">ABS(C1468-ROUND(C1468,0))</f>
        <v>0</v>
      </c>
      <c r="I1468" s="65"/>
    </row>
    <row r="1469" spans="1:9" x14ac:dyDescent="0.2">
      <c r="A1469" s="73">
        <v>159</v>
      </c>
      <c r="B1469" s="61">
        <f>Obv!C13</f>
        <v>2</v>
      </c>
      <c r="C1469" s="61">
        <f>Obv!D13</f>
        <v>867729</v>
      </c>
      <c r="D1469" s="61">
        <v>0</v>
      </c>
      <c r="E1469" s="61">
        <v>0</v>
      </c>
      <c r="F1469" s="61">
        <v>0</v>
      </c>
      <c r="G1469" s="59">
        <f t="shared" si="51"/>
        <v>1735.4580000000001</v>
      </c>
      <c r="H1469" s="59">
        <f t="shared" si="52"/>
        <v>0</v>
      </c>
      <c r="I1469" s="60"/>
    </row>
    <row r="1470" spans="1:9" x14ac:dyDescent="0.2">
      <c r="A1470" s="73">
        <v>159</v>
      </c>
      <c r="B1470" s="61">
        <f>Obv!C14</f>
        <v>3</v>
      </c>
      <c r="C1470" s="61">
        <f>Obv!D14</f>
        <v>0</v>
      </c>
      <c r="D1470" s="61">
        <v>0</v>
      </c>
      <c r="E1470" s="61">
        <v>0</v>
      </c>
      <c r="F1470" s="61">
        <v>0</v>
      </c>
      <c r="G1470" s="59">
        <f t="shared" si="51"/>
        <v>0</v>
      </c>
      <c r="H1470" s="59">
        <f t="shared" si="52"/>
        <v>0</v>
      </c>
      <c r="I1470" s="60"/>
    </row>
    <row r="1471" spans="1:9" x14ac:dyDescent="0.2">
      <c r="A1471" s="73">
        <v>159</v>
      </c>
      <c r="B1471" s="61">
        <f>Obv!C15</f>
        <v>4</v>
      </c>
      <c r="C1471" s="61">
        <f>Obv!D15</f>
        <v>867729</v>
      </c>
      <c r="D1471" s="61">
        <v>0</v>
      </c>
      <c r="E1471" s="61">
        <v>0</v>
      </c>
      <c r="F1471" s="61">
        <v>0</v>
      </c>
      <c r="G1471" s="59">
        <f t="shared" si="51"/>
        <v>3470.9160000000002</v>
      </c>
      <c r="H1471" s="59">
        <f t="shared" si="52"/>
        <v>0</v>
      </c>
      <c r="I1471" s="60"/>
    </row>
    <row r="1472" spans="1:9" x14ac:dyDescent="0.2">
      <c r="A1472" s="73">
        <v>159</v>
      </c>
      <c r="B1472" s="61">
        <f>Obv!C16</f>
        <v>5</v>
      </c>
      <c r="C1472" s="61">
        <f>Obv!D16</f>
        <v>402489</v>
      </c>
      <c r="D1472" s="61">
        <v>0</v>
      </c>
      <c r="E1472" s="61">
        <v>0</v>
      </c>
      <c r="F1472" s="61">
        <v>0</v>
      </c>
      <c r="G1472" s="59">
        <f t="shared" si="51"/>
        <v>2012.4449999999999</v>
      </c>
      <c r="H1472" s="59">
        <f t="shared" si="52"/>
        <v>0</v>
      </c>
      <c r="I1472" s="60"/>
    </row>
    <row r="1473" spans="1:9" x14ac:dyDescent="0.2">
      <c r="A1473" s="73">
        <v>159</v>
      </c>
      <c r="B1473" s="61">
        <f>Obv!C17</f>
        <v>6</v>
      </c>
      <c r="C1473" s="61">
        <f>Obv!D17</f>
        <v>463274</v>
      </c>
      <c r="D1473" s="61">
        <v>0</v>
      </c>
      <c r="E1473" s="61">
        <v>0</v>
      </c>
      <c r="F1473" s="61">
        <v>0</v>
      </c>
      <c r="G1473" s="59">
        <f t="shared" si="51"/>
        <v>2779.6440000000002</v>
      </c>
      <c r="H1473" s="59">
        <f t="shared" si="52"/>
        <v>0</v>
      </c>
      <c r="I1473" s="60"/>
    </row>
    <row r="1474" spans="1:9" x14ac:dyDescent="0.2">
      <c r="A1474" s="73">
        <v>159</v>
      </c>
      <c r="B1474" s="61">
        <f>Obv!C18</f>
        <v>7</v>
      </c>
      <c r="C1474" s="61">
        <f>Obv!D18</f>
        <v>516</v>
      </c>
      <c r="D1474" s="61">
        <v>0</v>
      </c>
      <c r="E1474" s="61">
        <v>0</v>
      </c>
      <c r="F1474" s="61">
        <v>0</v>
      </c>
      <c r="G1474" s="59">
        <f t="shared" si="51"/>
        <v>3.6120000000000001</v>
      </c>
      <c r="H1474" s="59">
        <f t="shared" si="52"/>
        <v>0</v>
      </c>
      <c r="I1474" s="60"/>
    </row>
    <row r="1475" spans="1:9" x14ac:dyDescent="0.2">
      <c r="A1475" s="73">
        <v>159</v>
      </c>
      <c r="B1475" s="61">
        <f>Obv!C19</f>
        <v>8</v>
      </c>
      <c r="C1475" s="61">
        <f>Obv!D19</f>
        <v>0</v>
      </c>
      <c r="D1475" s="61">
        <v>0</v>
      </c>
      <c r="E1475" s="61">
        <v>0</v>
      </c>
      <c r="F1475" s="61">
        <v>0</v>
      </c>
      <c r="G1475" s="59">
        <f t="shared" si="51"/>
        <v>0</v>
      </c>
      <c r="H1475" s="59">
        <f t="shared" si="52"/>
        <v>0</v>
      </c>
      <c r="I1475" s="60"/>
    </row>
    <row r="1476" spans="1:9" x14ac:dyDescent="0.2">
      <c r="A1476" s="73">
        <v>159</v>
      </c>
      <c r="B1476" s="61">
        <f>Obv!C20</f>
        <v>9</v>
      </c>
      <c r="C1476" s="61">
        <f>Obv!D20</f>
        <v>0</v>
      </c>
      <c r="D1476" s="61">
        <v>0</v>
      </c>
      <c r="E1476" s="61">
        <v>0</v>
      </c>
      <c r="F1476" s="61">
        <v>0</v>
      </c>
      <c r="G1476" s="59">
        <f t="shared" si="51"/>
        <v>0</v>
      </c>
      <c r="H1476" s="59">
        <f t="shared" si="52"/>
        <v>0</v>
      </c>
      <c r="I1476" s="60"/>
    </row>
    <row r="1477" spans="1:9" x14ac:dyDescent="0.2">
      <c r="A1477" s="73">
        <v>159</v>
      </c>
      <c r="B1477" s="61">
        <f>Obv!C21</f>
        <v>10</v>
      </c>
      <c r="C1477" s="61">
        <f>Obv!D21</f>
        <v>0</v>
      </c>
      <c r="D1477" s="61">
        <v>0</v>
      </c>
      <c r="E1477" s="61">
        <v>0</v>
      </c>
      <c r="F1477" s="61">
        <v>0</v>
      </c>
      <c r="G1477" s="59">
        <f t="shared" si="51"/>
        <v>0</v>
      </c>
      <c r="H1477" s="59">
        <f t="shared" si="52"/>
        <v>0</v>
      </c>
      <c r="I1477" s="60"/>
    </row>
    <row r="1478" spans="1:9" x14ac:dyDescent="0.2">
      <c r="A1478" s="73">
        <v>159</v>
      </c>
      <c r="B1478" s="61">
        <f>Obv!C22</f>
        <v>11</v>
      </c>
      <c r="C1478" s="61">
        <f>Obv!D22</f>
        <v>1450</v>
      </c>
      <c r="D1478" s="61">
        <v>0</v>
      </c>
      <c r="E1478" s="61">
        <v>0</v>
      </c>
      <c r="F1478" s="61">
        <v>0</v>
      </c>
      <c r="G1478" s="59">
        <f t="shared" si="51"/>
        <v>15.95</v>
      </c>
      <c r="H1478" s="59">
        <f t="shared" si="52"/>
        <v>0</v>
      </c>
      <c r="I1478" s="60"/>
    </row>
    <row r="1479" spans="1:9" x14ac:dyDescent="0.2">
      <c r="A1479" s="73">
        <v>159</v>
      </c>
      <c r="B1479" s="61">
        <f>Obv!C23</f>
        <v>12</v>
      </c>
      <c r="C1479" s="61">
        <f>Obv!D23</f>
        <v>0</v>
      </c>
      <c r="D1479" s="61">
        <v>0</v>
      </c>
      <c r="E1479" s="61">
        <v>0</v>
      </c>
      <c r="F1479" s="61">
        <v>0</v>
      </c>
      <c r="G1479" s="59">
        <f t="shared" si="51"/>
        <v>0</v>
      </c>
      <c r="H1479" s="59">
        <f t="shared" si="52"/>
        <v>0</v>
      </c>
      <c r="I1479" s="60"/>
    </row>
    <row r="1480" spans="1:9" x14ac:dyDescent="0.2">
      <c r="A1480" s="73">
        <v>159</v>
      </c>
      <c r="B1480" s="61">
        <f>Obv!C24</f>
        <v>13</v>
      </c>
      <c r="C1480" s="61">
        <f>Obv!D24</f>
        <v>0</v>
      </c>
      <c r="D1480" s="61">
        <v>0</v>
      </c>
      <c r="E1480" s="61">
        <v>0</v>
      </c>
      <c r="F1480" s="61">
        <v>0</v>
      </c>
      <c r="G1480" s="59">
        <f t="shared" si="51"/>
        <v>0</v>
      </c>
      <c r="H1480" s="59">
        <f t="shared" si="52"/>
        <v>0</v>
      </c>
      <c r="I1480" s="60"/>
    </row>
    <row r="1481" spans="1:9" x14ac:dyDescent="0.2">
      <c r="A1481" s="73">
        <v>159</v>
      </c>
      <c r="B1481" s="61">
        <f>Obv!C25</f>
        <v>14</v>
      </c>
      <c r="C1481" s="61">
        <f>Obv!D25</f>
        <v>0</v>
      </c>
      <c r="D1481" s="61">
        <v>0</v>
      </c>
      <c r="E1481" s="61">
        <v>0</v>
      </c>
      <c r="F1481" s="61">
        <v>0</v>
      </c>
      <c r="G1481" s="59">
        <f t="shared" si="51"/>
        <v>0</v>
      </c>
      <c r="H1481" s="59">
        <f t="shared" si="52"/>
        <v>0</v>
      </c>
      <c r="I1481" s="60"/>
    </row>
    <row r="1482" spans="1:9" x14ac:dyDescent="0.2">
      <c r="A1482" s="73">
        <v>159</v>
      </c>
      <c r="B1482" s="61">
        <f>Obv!C26</f>
        <v>15</v>
      </c>
      <c r="C1482" s="61">
        <f>Obv!D26</f>
        <v>0</v>
      </c>
      <c r="D1482" s="61">
        <v>0</v>
      </c>
      <c r="E1482" s="61">
        <v>0</v>
      </c>
      <c r="F1482" s="61">
        <v>0</v>
      </c>
      <c r="G1482" s="59">
        <f t="shared" si="51"/>
        <v>0</v>
      </c>
      <c r="H1482" s="59">
        <f t="shared" si="52"/>
        <v>0</v>
      </c>
      <c r="I1482" s="60"/>
    </row>
    <row r="1483" spans="1:9" x14ac:dyDescent="0.2">
      <c r="A1483" s="73">
        <v>159</v>
      </c>
      <c r="B1483" s="61">
        <f>Obv!C27</f>
        <v>16</v>
      </c>
      <c r="C1483" s="61">
        <f>Obv!D27</f>
        <v>0</v>
      </c>
      <c r="D1483" s="61">
        <v>0</v>
      </c>
      <c r="E1483" s="61">
        <v>0</v>
      </c>
      <c r="F1483" s="61">
        <v>0</v>
      </c>
      <c r="G1483" s="59">
        <f t="shared" si="51"/>
        <v>0</v>
      </c>
      <c r="H1483" s="59">
        <f t="shared" si="52"/>
        <v>0</v>
      </c>
      <c r="I1483" s="60"/>
    </row>
    <row r="1484" spans="1:9" x14ac:dyDescent="0.2">
      <c r="A1484" s="73">
        <v>159</v>
      </c>
      <c r="B1484" s="61">
        <f>Obv!C28</f>
        <v>17</v>
      </c>
      <c r="C1484" s="61">
        <f>Obv!D28</f>
        <v>0</v>
      </c>
      <c r="D1484" s="61">
        <v>0</v>
      </c>
      <c r="E1484" s="61">
        <v>0</v>
      </c>
      <c r="F1484" s="61">
        <v>0</v>
      </c>
      <c r="G1484" s="59">
        <f t="shared" si="51"/>
        <v>0</v>
      </c>
      <c r="H1484" s="59">
        <f t="shared" si="52"/>
        <v>0</v>
      </c>
      <c r="I1484" s="60"/>
    </row>
    <row r="1485" spans="1:9" x14ac:dyDescent="0.2">
      <c r="A1485" s="73">
        <v>159</v>
      </c>
      <c r="B1485" s="61">
        <f>Obv!C29</f>
        <v>18</v>
      </c>
      <c r="C1485" s="61">
        <f>Obv!D29</f>
        <v>0</v>
      </c>
      <c r="D1485" s="61">
        <v>0</v>
      </c>
      <c r="E1485" s="61">
        <v>0</v>
      </c>
      <c r="F1485" s="61">
        <v>0</v>
      </c>
      <c r="G1485" s="59">
        <f t="shared" si="51"/>
        <v>0</v>
      </c>
      <c r="H1485" s="59">
        <f t="shared" si="52"/>
        <v>0</v>
      </c>
      <c r="I1485" s="60"/>
    </row>
    <row r="1486" spans="1:9" x14ac:dyDescent="0.2">
      <c r="A1486" s="73">
        <v>159</v>
      </c>
      <c r="B1486" s="61">
        <f>Obv!C30</f>
        <v>19</v>
      </c>
      <c r="C1486" s="61">
        <f>Obv!D30</f>
        <v>866970</v>
      </c>
      <c r="D1486" s="61">
        <v>0</v>
      </c>
      <c r="E1486" s="61">
        <v>0</v>
      </c>
      <c r="F1486" s="61">
        <v>0</v>
      </c>
      <c r="G1486" s="59">
        <f t="shared" si="51"/>
        <v>16472.43</v>
      </c>
      <c r="H1486" s="59">
        <f t="shared" si="52"/>
        <v>0</v>
      </c>
      <c r="I1486" s="60"/>
    </row>
    <row r="1487" spans="1:9" x14ac:dyDescent="0.2">
      <c r="A1487" s="73">
        <v>159</v>
      </c>
      <c r="B1487" s="61">
        <f>Obv!C31</f>
        <v>20</v>
      </c>
      <c r="C1487" s="61">
        <f>Obv!D31</f>
        <v>0</v>
      </c>
      <c r="D1487" s="61">
        <v>0</v>
      </c>
      <c r="E1487" s="61">
        <v>0</v>
      </c>
      <c r="F1487" s="61">
        <v>0</v>
      </c>
      <c r="G1487" s="59">
        <f t="shared" si="51"/>
        <v>0</v>
      </c>
      <c r="H1487" s="59">
        <f t="shared" si="52"/>
        <v>0</v>
      </c>
      <c r="I1487" s="60"/>
    </row>
    <row r="1488" spans="1:9" x14ac:dyDescent="0.2">
      <c r="A1488" s="73">
        <v>159</v>
      </c>
      <c r="B1488" s="61">
        <f>Obv!C32</f>
        <v>21</v>
      </c>
      <c r="C1488" s="61">
        <f>Obv!D32</f>
        <v>861520</v>
      </c>
      <c r="D1488" s="61">
        <v>0</v>
      </c>
      <c r="E1488" s="61">
        <v>0</v>
      </c>
      <c r="F1488" s="61">
        <v>0</v>
      </c>
      <c r="G1488" s="59">
        <f t="shared" si="51"/>
        <v>18091.920000000002</v>
      </c>
      <c r="H1488" s="59">
        <f t="shared" si="52"/>
        <v>0</v>
      </c>
      <c r="I1488" s="60"/>
    </row>
    <row r="1489" spans="1:9" x14ac:dyDescent="0.2">
      <c r="A1489" s="73">
        <v>159</v>
      </c>
      <c r="B1489" s="61">
        <f>Obv!C33</f>
        <v>22</v>
      </c>
      <c r="C1489" s="61">
        <f>Obv!D33</f>
        <v>402439</v>
      </c>
      <c r="D1489" s="61">
        <v>0</v>
      </c>
      <c r="E1489" s="61">
        <v>0</v>
      </c>
      <c r="F1489" s="61">
        <v>0</v>
      </c>
      <c r="G1489" s="59">
        <f t="shared" si="51"/>
        <v>8853.6579999999994</v>
      </c>
      <c r="H1489" s="59">
        <f t="shared" si="52"/>
        <v>0</v>
      </c>
      <c r="I1489" s="60"/>
    </row>
    <row r="1490" spans="1:9" x14ac:dyDescent="0.2">
      <c r="A1490" s="73">
        <v>159</v>
      </c>
      <c r="B1490" s="61">
        <f>Obv!C34</f>
        <v>23</v>
      </c>
      <c r="C1490" s="61">
        <f>Obv!D34</f>
        <v>458578</v>
      </c>
      <c r="D1490" s="61">
        <v>0</v>
      </c>
      <c r="E1490" s="61">
        <v>0</v>
      </c>
      <c r="F1490" s="61">
        <v>0</v>
      </c>
      <c r="G1490" s="59">
        <f t="shared" si="51"/>
        <v>10547.294</v>
      </c>
      <c r="H1490" s="59">
        <f t="shared" si="52"/>
        <v>0</v>
      </c>
      <c r="I1490" s="60"/>
    </row>
    <row r="1491" spans="1:9" x14ac:dyDescent="0.2">
      <c r="A1491" s="73">
        <v>159</v>
      </c>
      <c r="B1491" s="61">
        <f>Obv!C35</f>
        <v>24</v>
      </c>
      <c r="C1491" s="61">
        <f>Obv!D35</f>
        <v>503</v>
      </c>
      <c r="D1491" s="61">
        <v>0</v>
      </c>
      <c r="E1491" s="61">
        <v>0</v>
      </c>
      <c r="F1491" s="61">
        <v>0</v>
      </c>
      <c r="G1491" s="59">
        <f t="shared" si="51"/>
        <v>12.072000000000001</v>
      </c>
      <c r="H1491" s="59">
        <f t="shared" si="52"/>
        <v>0</v>
      </c>
      <c r="I1491" s="60"/>
    </row>
    <row r="1492" spans="1:9" x14ac:dyDescent="0.2">
      <c r="A1492" s="73">
        <v>159</v>
      </c>
      <c r="B1492" s="61">
        <f>Obv!C36</f>
        <v>25</v>
      </c>
      <c r="C1492" s="61">
        <f>Obv!D36</f>
        <v>0</v>
      </c>
      <c r="D1492" s="61">
        <v>0</v>
      </c>
      <c r="E1492" s="61">
        <v>0</v>
      </c>
      <c r="F1492" s="61">
        <v>0</v>
      </c>
      <c r="G1492" s="59">
        <f t="shared" si="51"/>
        <v>0</v>
      </c>
      <c r="H1492" s="59">
        <f t="shared" si="52"/>
        <v>0</v>
      </c>
      <c r="I1492" s="60"/>
    </row>
    <row r="1493" spans="1:9" x14ac:dyDescent="0.2">
      <c r="A1493" s="73">
        <v>159</v>
      </c>
      <c r="B1493" s="61">
        <f>Obv!C37</f>
        <v>26</v>
      </c>
      <c r="C1493" s="61">
        <f>Obv!D37</f>
        <v>0</v>
      </c>
      <c r="D1493" s="61">
        <v>0</v>
      </c>
      <c r="E1493" s="61">
        <v>0</v>
      </c>
      <c r="F1493" s="61">
        <v>0</v>
      </c>
      <c r="G1493" s="59">
        <f t="shared" si="51"/>
        <v>0</v>
      </c>
      <c r="H1493" s="59">
        <f t="shared" si="52"/>
        <v>0</v>
      </c>
      <c r="I1493" s="60"/>
    </row>
    <row r="1494" spans="1:9" x14ac:dyDescent="0.2">
      <c r="A1494" s="73">
        <v>159</v>
      </c>
      <c r="B1494" s="61">
        <f>Obv!C38</f>
        <v>27</v>
      </c>
      <c r="C1494" s="61">
        <f>Obv!D38</f>
        <v>0</v>
      </c>
      <c r="D1494" s="61">
        <v>0</v>
      </c>
      <c r="E1494" s="61">
        <v>0</v>
      </c>
      <c r="F1494" s="61">
        <v>0</v>
      </c>
      <c r="G1494" s="59">
        <f t="shared" si="51"/>
        <v>0</v>
      </c>
      <c r="H1494" s="59">
        <f t="shared" si="52"/>
        <v>0</v>
      </c>
      <c r="I1494" s="60"/>
    </row>
    <row r="1495" spans="1:9" x14ac:dyDescent="0.2">
      <c r="A1495" s="73">
        <v>159</v>
      </c>
      <c r="B1495" s="61">
        <f>Obv!C39</f>
        <v>28</v>
      </c>
      <c r="C1495" s="61">
        <f>Obv!D39</f>
        <v>0</v>
      </c>
      <c r="D1495" s="61">
        <v>0</v>
      </c>
      <c r="E1495" s="61">
        <v>0</v>
      </c>
      <c r="F1495" s="61">
        <v>0</v>
      </c>
      <c r="G1495" s="59">
        <f t="shared" si="51"/>
        <v>0</v>
      </c>
      <c r="H1495" s="59">
        <f t="shared" si="52"/>
        <v>0</v>
      </c>
      <c r="I1495" s="60"/>
    </row>
    <row r="1496" spans="1:9" x14ac:dyDescent="0.2">
      <c r="A1496" s="73">
        <v>159</v>
      </c>
      <c r="B1496" s="61">
        <f>Obv!C40</f>
        <v>29</v>
      </c>
      <c r="C1496" s="61">
        <f>Obv!D40</f>
        <v>5450</v>
      </c>
      <c r="D1496" s="61">
        <v>0</v>
      </c>
      <c r="E1496" s="61">
        <v>0</v>
      </c>
      <c r="F1496" s="61">
        <v>0</v>
      </c>
      <c r="G1496" s="59">
        <f t="shared" si="51"/>
        <v>158.05000000000001</v>
      </c>
      <c r="H1496" s="59">
        <f t="shared" si="52"/>
        <v>0</v>
      </c>
      <c r="I1496" s="60"/>
    </row>
    <row r="1497" spans="1:9" x14ac:dyDescent="0.2">
      <c r="A1497" s="73">
        <v>159</v>
      </c>
      <c r="B1497" s="61">
        <f>Obv!C41</f>
        <v>30</v>
      </c>
      <c r="C1497" s="61">
        <f>Obv!D41</f>
        <v>0</v>
      </c>
      <c r="D1497" s="61">
        <v>0</v>
      </c>
      <c r="E1497" s="61">
        <v>0</v>
      </c>
      <c r="F1497" s="61">
        <v>0</v>
      </c>
      <c r="G1497" s="59">
        <f t="shared" si="51"/>
        <v>0</v>
      </c>
      <c r="H1497" s="59">
        <f t="shared" si="52"/>
        <v>0</v>
      </c>
      <c r="I1497" s="60"/>
    </row>
    <row r="1498" spans="1:9" x14ac:dyDescent="0.2">
      <c r="A1498" s="73">
        <v>159</v>
      </c>
      <c r="B1498" s="61">
        <f>Obv!C42</f>
        <v>31</v>
      </c>
      <c r="C1498" s="61">
        <f>Obv!D42</f>
        <v>0</v>
      </c>
      <c r="D1498" s="61">
        <v>0</v>
      </c>
      <c r="E1498" s="61">
        <v>0</v>
      </c>
      <c r="F1498" s="61">
        <v>0</v>
      </c>
      <c r="G1498" s="59">
        <f t="shared" si="51"/>
        <v>0</v>
      </c>
      <c r="H1498" s="59">
        <f t="shared" si="52"/>
        <v>0</v>
      </c>
      <c r="I1498" s="60"/>
    </row>
    <row r="1499" spans="1:9" x14ac:dyDescent="0.2">
      <c r="A1499" s="73">
        <v>159</v>
      </c>
      <c r="B1499" s="61">
        <f>Obv!C43</f>
        <v>32</v>
      </c>
      <c r="C1499" s="61">
        <f>Obv!D43</f>
        <v>0</v>
      </c>
      <c r="D1499" s="61">
        <v>0</v>
      </c>
      <c r="E1499" s="61">
        <v>0</v>
      </c>
      <c r="F1499" s="61">
        <v>0</v>
      </c>
      <c r="G1499" s="59">
        <f t="shared" si="51"/>
        <v>0</v>
      </c>
      <c r="H1499" s="59">
        <f t="shared" si="52"/>
        <v>0</v>
      </c>
      <c r="I1499" s="60"/>
    </row>
    <row r="1500" spans="1:9" x14ac:dyDescent="0.2">
      <c r="A1500" s="73">
        <v>159</v>
      </c>
      <c r="B1500" s="61">
        <f>Obv!C44</f>
        <v>33</v>
      </c>
      <c r="C1500" s="61">
        <f>Obv!D44</f>
        <v>0</v>
      </c>
      <c r="D1500" s="61">
        <v>0</v>
      </c>
      <c r="E1500" s="61">
        <v>0</v>
      </c>
      <c r="F1500" s="61">
        <v>0</v>
      </c>
      <c r="G1500" s="59">
        <f t="shared" ref="G1500:G1531" si="53">B1500/1000*C1500</f>
        <v>0</v>
      </c>
      <c r="H1500" s="59">
        <f t="shared" ref="H1500:H1531" si="54">ABS(C1500-ROUND(C1500,0))</f>
        <v>0</v>
      </c>
      <c r="I1500" s="60"/>
    </row>
    <row r="1501" spans="1:9" x14ac:dyDescent="0.2">
      <c r="A1501" s="73">
        <v>159</v>
      </c>
      <c r="B1501" s="61">
        <f>Obv!C45</f>
        <v>34</v>
      </c>
      <c r="C1501" s="61">
        <f>Obv!D45</f>
        <v>0</v>
      </c>
      <c r="D1501" s="61">
        <v>0</v>
      </c>
      <c r="E1501" s="61">
        <v>0</v>
      </c>
      <c r="F1501" s="61">
        <v>0</v>
      </c>
      <c r="G1501" s="59">
        <f t="shared" si="53"/>
        <v>0</v>
      </c>
      <c r="H1501" s="59">
        <f t="shared" si="54"/>
        <v>0</v>
      </c>
      <c r="I1501" s="60"/>
    </row>
    <row r="1502" spans="1:9" x14ac:dyDescent="0.2">
      <c r="A1502" s="73">
        <v>159</v>
      </c>
      <c r="B1502" s="61">
        <f>Obv!C46</f>
        <v>35</v>
      </c>
      <c r="C1502" s="61">
        <f>Obv!D46</f>
        <v>0</v>
      </c>
      <c r="D1502" s="61">
        <v>0</v>
      </c>
      <c r="E1502" s="61">
        <v>0</v>
      </c>
      <c r="F1502" s="61">
        <v>0</v>
      </c>
      <c r="G1502" s="59">
        <f t="shared" si="53"/>
        <v>0</v>
      </c>
      <c r="H1502" s="59">
        <f t="shared" si="54"/>
        <v>0</v>
      </c>
      <c r="I1502" s="60"/>
    </row>
    <row r="1503" spans="1:9" x14ac:dyDescent="0.2">
      <c r="A1503" s="73">
        <v>159</v>
      </c>
      <c r="B1503" s="61">
        <f>Obv!C47</f>
        <v>36</v>
      </c>
      <c r="C1503" s="61">
        <f>Obv!D47</f>
        <v>49416</v>
      </c>
      <c r="D1503" s="61">
        <v>0</v>
      </c>
      <c r="E1503" s="61">
        <v>0</v>
      </c>
      <c r="F1503" s="61">
        <v>0</v>
      </c>
      <c r="G1503" s="59">
        <f t="shared" si="53"/>
        <v>1778.9759999999999</v>
      </c>
      <c r="H1503" s="59">
        <f t="shared" si="54"/>
        <v>0</v>
      </c>
      <c r="I1503" s="60"/>
    </row>
    <row r="1504" spans="1:9" x14ac:dyDescent="0.2">
      <c r="A1504" s="73">
        <v>159</v>
      </c>
      <c r="B1504" s="61">
        <f>Obv!C48</f>
        <v>37</v>
      </c>
      <c r="C1504" s="61">
        <f>Obv!D48</f>
        <v>0</v>
      </c>
      <c r="D1504" s="61">
        <v>0</v>
      </c>
      <c r="E1504" s="61">
        <v>0</v>
      </c>
      <c r="F1504" s="61">
        <v>0</v>
      </c>
      <c r="G1504" s="59">
        <f t="shared" si="53"/>
        <v>0</v>
      </c>
      <c r="H1504" s="59">
        <f t="shared" si="54"/>
        <v>0</v>
      </c>
      <c r="I1504" s="60"/>
    </row>
    <row r="1505" spans="1:9" x14ac:dyDescent="0.2">
      <c r="A1505" s="73">
        <v>159</v>
      </c>
      <c r="B1505" s="61">
        <f>Obv!C49</f>
        <v>38</v>
      </c>
      <c r="C1505" s="61">
        <f>Obv!D49</f>
        <v>0</v>
      </c>
      <c r="D1505" s="61">
        <v>0</v>
      </c>
      <c r="E1505" s="61">
        <v>0</v>
      </c>
      <c r="F1505" s="61">
        <v>0</v>
      </c>
      <c r="G1505" s="59">
        <f t="shared" si="53"/>
        <v>0</v>
      </c>
      <c r="H1505" s="59">
        <f t="shared" si="54"/>
        <v>0</v>
      </c>
      <c r="I1505" s="60"/>
    </row>
    <row r="1506" spans="1:9" x14ac:dyDescent="0.2">
      <c r="A1506" s="73">
        <v>159</v>
      </c>
      <c r="B1506" s="61">
        <f>Obv!C50</f>
        <v>39</v>
      </c>
      <c r="C1506" s="61">
        <f>Obv!D50</f>
        <v>0</v>
      </c>
      <c r="D1506" s="61">
        <v>0</v>
      </c>
      <c r="E1506" s="61">
        <v>0</v>
      </c>
      <c r="F1506" s="61">
        <v>0</v>
      </c>
      <c r="G1506" s="59">
        <f t="shared" si="53"/>
        <v>0</v>
      </c>
      <c r="H1506" s="59">
        <f t="shared" si="54"/>
        <v>0</v>
      </c>
      <c r="I1506" s="60"/>
    </row>
    <row r="1507" spans="1:9" x14ac:dyDescent="0.2">
      <c r="A1507" s="73">
        <v>159</v>
      </c>
      <c r="B1507" s="61">
        <f>Obv!C51</f>
        <v>40</v>
      </c>
      <c r="C1507" s="61">
        <f>Obv!D51</f>
        <v>0</v>
      </c>
      <c r="D1507" s="61">
        <v>0</v>
      </c>
      <c r="E1507" s="61">
        <v>0</v>
      </c>
      <c r="F1507" s="61">
        <v>0</v>
      </c>
      <c r="G1507" s="59">
        <f t="shared" si="53"/>
        <v>0</v>
      </c>
      <c r="H1507" s="59">
        <f t="shared" si="54"/>
        <v>0</v>
      </c>
      <c r="I1507" s="60"/>
    </row>
    <row r="1508" spans="1:9" x14ac:dyDescent="0.2">
      <c r="A1508" s="73">
        <v>159</v>
      </c>
      <c r="B1508" s="61">
        <f>Obv!C52</f>
        <v>41</v>
      </c>
      <c r="C1508" s="61">
        <f>Obv!D52</f>
        <v>0</v>
      </c>
      <c r="D1508" s="61">
        <v>0</v>
      </c>
      <c r="E1508" s="61">
        <v>0</v>
      </c>
      <c r="F1508" s="61">
        <v>0</v>
      </c>
      <c r="G1508" s="59">
        <f t="shared" si="53"/>
        <v>0</v>
      </c>
      <c r="H1508" s="59">
        <f t="shared" si="54"/>
        <v>0</v>
      </c>
      <c r="I1508" s="60"/>
    </row>
    <row r="1509" spans="1:9" x14ac:dyDescent="0.2">
      <c r="A1509" s="73">
        <v>159</v>
      </c>
      <c r="B1509" s="61">
        <f>Obv!C53</f>
        <v>42</v>
      </c>
      <c r="C1509" s="61">
        <f>Obv!D53</f>
        <v>0</v>
      </c>
      <c r="D1509" s="61">
        <v>0</v>
      </c>
      <c r="E1509" s="61">
        <v>0</v>
      </c>
      <c r="F1509" s="61">
        <v>0</v>
      </c>
      <c r="G1509" s="59">
        <f t="shared" si="53"/>
        <v>0</v>
      </c>
      <c r="H1509" s="59">
        <f t="shared" si="54"/>
        <v>0</v>
      </c>
      <c r="I1509" s="60"/>
    </row>
    <row r="1510" spans="1:9" x14ac:dyDescent="0.2">
      <c r="A1510" s="73">
        <v>159</v>
      </c>
      <c r="B1510" s="61">
        <f>Obv!C54</f>
        <v>43</v>
      </c>
      <c r="C1510" s="61">
        <f>Obv!D54</f>
        <v>0</v>
      </c>
      <c r="D1510" s="61">
        <v>0</v>
      </c>
      <c r="E1510" s="61">
        <v>0</v>
      </c>
      <c r="F1510" s="61">
        <v>0</v>
      </c>
      <c r="G1510" s="59">
        <f t="shared" si="53"/>
        <v>0</v>
      </c>
      <c r="H1510" s="59">
        <f t="shared" si="54"/>
        <v>0</v>
      </c>
      <c r="I1510" s="60"/>
    </row>
    <row r="1511" spans="1:9" x14ac:dyDescent="0.2">
      <c r="A1511" s="73">
        <v>159</v>
      </c>
      <c r="B1511" s="61">
        <f>Obv!C55</f>
        <v>44</v>
      </c>
      <c r="C1511" s="61">
        <f>Obv!D55</f>
        <v>0</v>
      </c>
      <c r="D1511" s="61">
        <v>0</v>
      </c>
      <c r="E1511" s="61">
        <v>0</v>
      </c>
      <c r="F1511" s="61">
        <v>0</v>
      </c>
      <c r="G1511" s="59">
        <f t="shared" si="53"/>
        <v>0</v>
      </c>
      <c r="H1511" s="59">
        <f t="shared" si="54"/>
        <v>0</v>
      </c>
      <c r="I1511" s="60"/>
    </row>
    <row r="1512" spans="1:9" x14ac:dyDescent="0.2">
      <c r="A1512" s="73">
        <v>159</v>
      </c>
      <c r="B1512" s="61">
        <f>Obv!C56</f>
        <v>45</v>
      </c>
      <c r="C1512" s="61">
        <f>Obv!D56</f>
        <v>0</v>
      </c>
      <c r="D1512" s="61">
        <v>0</v>
      </c>
      <c r="E1512" s="61">
        <v>0</v>
      </c>
      <c r="F1512" s="61">
        <v>0</v>
      </c>
      <c r="G1512" s="59">
        <f t="shared" si="53"/>
        <v>0</v>
      </c>
      <c r="H1512" s="59">
        <f t="shared" si="54"/>
        <v>0</v>
      </c>
      <c r="I1512" s="60"/>
    </row>
    <row r="1513" spans="1:9" x14ac:dyDescent="0.2">
      <c r="A1513" s="73">
        <v>159</v>
      </c>
      <c r="B1513" s="61">
        <f>Obv!C57</f>
        <v>46</v>
      </c>
      <c r="C1513" s="61">
        <f>Obv!D57</f>
        <v>0</v>
      </c>
      <c r="D1513" s="61">
        <v>0</v>
      </c>
      <c r="E1513" s="61">
        <v>0</v>
      </c>
      <c r="F1513" s="61">
        <v>0</v>
      </c>
      <c r="G1513" s="59">
        <f t="shared" si="53"/>
        <v>0</v>
      </c>
      <c r="H1513" s="59">
        <f t="shared" si="54"/>
        <v>0</v>
      </c>
      <c r="I1513" s="60"/>
    </row>
    <row r="1514" spans="1:9" x14ac:dyDescent="0.2">
      <c r="A1514" s="73">
        <v>159</v>
      </c>
      <c r="B1514" s="61">
        <f>Obv!C58</f>
        <v>47</v>
      </c>
      <c r="C1514" s="61">
        <f>Obv!D58</f>
        <v>0</v>
      </c>
      <c r="D1514" s="61">
        <v>0</v>
      </c>
      <c r="E1514" s="61">
        <v>0</v>
      </c>
      <c r="F1514" s="61">
        <v>0</v>
      </c>
      <c r="G1514" s="59">
        <f t="shared" si="53"/>
        <v>0</v>
      </c>
      <c r="H1514" s="59">
        <f t="shared" si="54"/>
        <v>0</v>
      </c>
      <c r="I1514" s="60"/>
    </row>
    <row r="1515" spans="1:9" x14ac:dyDescent="0.2">
      <c r="A1515" s="73">
        <v>159</v>
      </c>
      <c r="B1515" s="61">
        <f>Obv!C59</f>
        <v>48</v>
      </c>
      <c r="C1515" s="61">
        <f>Obv!D59</f>
        <v>0</v>
      </c>
      <c r="D1515" s="61">
        <v>0</v>
      </c>
      <c r="E1515" s="61">
        <v>0</v>
      </c>
      <c r="F1515" s="61">
        <v>0</v>
      </c>
      <c r="G1515" s="59">
        <f t="shared" si="53"/>
        <v>0</v>
      </c>
      <c r="H1515" s="59">
        <f t="shared" si="54"/>
        <v>0</v>
      </c>
      <c r="I1515" s="60"/>
    </row>
    <row r="1516" spans="1:9" x14ac:dyDescent="0.2">
      <c r="A1516" s="73">
        <v>159</v>
      </c>
      <c r="B1516" s="61">
        <f>Obv!C60</f>
        <v>49</v>
      </c>
      <c r="C1516" s="61">
        <f>Obv!D60</f>
        <v>0</v>
      </c>
      <c r="D1516" s="61">
        <v>0</v>
      </c>
      <c r="E1516" s="61">
        <v>0</v>
      </c>
      <c r="F1516" s="61">
        <v>0</v>
      </c>
      <c r="G1516" s="59">
        <f t="shared" si="53"/>
        <v>0</v>
      </c>
      <c r="H1516" s="59">
        <f t="shared" si="54"/>
        <v>0</v>
      </c>
      <c r="I1516" s="60"/>
    </row>
    <row r="1517" spans="1:9" x14ac:dyDescent="0.2">
      <c r="A1517" s="73">
        <v>159</v>
      </c>
      <c r="B1517" s="61">
        <f>Obv!C61</f>
        <v>50</v>
      </c>
      <c r="C1517" s="61">
        <f>Obv!D61</f>
        <v>0</v>
      </c>
      <c r="D1517" s="61">
        <v>0</v>
      </c>
      <c r="E1517" s="61">
        <v>0</v>
      </c>
      <c r="F1517" s="61">
        <v>0</v>
      </c>
      <c r="G1517" s="59">
        <f t="shared" si="53"/>
        <v>0</v>
      </c>
      <c r="H1517" s="59">
        <f t="shared" si="54"/>
        <v>0</v>
      </c>
      <c r="I1517" s="60"/>
    </row>
    <row r="1518" spans="1:9" x14ac:dyDescent="0.2">
      <c r="A1518" s="73">
        <v>159</v>
      </c>
      <c r="B1518" s="61">
        <f>Obv!C62</f>
        <v>51</v>
      </c>
      <c r="C1518" s="61">
        <f>Obv!D62</f>
        <v>0</v>
      </c>
      <c r="D1518" s="61">
        <v>0</v>
      </c>
      <c r="E1518" s="61">
        <v>0</v>
      </c>
      <c r="F1518" s="61">
        <v>0</v>
      </c>
      <c r="G1518" s="59">
        <f t="shared" si="53"/>
        <v>0</v>
      </c>
      <c r="H1518" s="59">
        <f t="shared" si="54"/>
        <v>0</v>
      </c>
      <c r="I1518" s="60"/>
    </row>
    <row r="1519" spans="1:9" x14ac:dyDescent="0.2">
      <c r="A1519" s="73">
        <v>159</v>
      </c>
      <c r="B1519" s="61">
        <f>Obv!C63</f>
        <v>52</v>
      </c>
      <c r="C1519" s="61">
        <f>Obv!D63</f>
        <v>0</v>
      </c>
      <c r="D1519" s="61">
        <v>0</v>
      </c>
      <c r="E1519" s="61">
        <v>0</v>
      </c>
      <c r="F1519" s="61">
        <v>0</v>
      </c>
      <c r="G1519" s="59">
        <f t="shared" si="53"/>
        <v>0</v>
      </c>
      <c r="H1519" s="59">
        <f t="shared" si="54"/>
        <v>0</v>
      </c>
      <c r="I1519" s="60"/>
    </row>
    <row r="1520" spans="1:9" x14ac:dyDescent="0.2">
      <c r="A1520" s="73">
        <v>159</v>
      </c>
      <c r="B1520" s="61">
        <f>Obv!C64</f>
        <v>53</v>
      </c>
      <c r="C1520" s="61">
        <f>Obv!D64</f>
        <v>0</v>
      </c>
      <c r="D1520" s="61">
        <v>0</v>
      </c>
      <c r="E1520" s="61">
        <v>0</v>
      </c>
      <c r="F1520" s="61">
        <v>0</v>
      </c>
      <c r="G1520" s="59">
        <f t="shared" si="53"/>
        <v>0</v>
      </c>
      <c r="H1520" s="59">
        <f t="shared" si="54"/>
        <v>0</v>
      </c>
      <c r="I1520" s="60"/>
    </row>
    <row r="1521" spans="1:9" x14ac:dyDescent="0.2">
      <c r="A1521" s="73">
        <v>159</v>
      </c>
      <c r="B1521" s="61">
        <f>Obv!C65</f>
        <v>54</v>
      </c>
      <c r="C1521" s="61">
        <f>Obv!D65</f>
        <v>0</v>
      </c>
      <c r="D1521" s="61">
        <v>0</v>
      </c>
      <c r="E1521" s="61">
        <v>0</v>
      </c>
      <c r="F1521" s="61">
        <v>0</v>
      </c>
      <c r="G1521" s="59">
        <f t="shared" si="53"/>
        <v>0</v>
      </c>
      <c r="H1521" s="59">
        <f t="shared" si="54"/>
        <v>0</v>
      </c>
      <c r="I1521" s="60"/>
    </row>
    <row r="1522" spans="1:9" x14ac:dyDescent="0.2">
      <c r="A1522" s="73">
        <v>159</v>
      </c>
      <c r="B1522" s="61">
        <f>Obv!C66</f>
        <v>55</v>
      </c>
      <c r="C1522" s="61">
        <f>Obv!D66</f>
        <v>0</v>
      </c>
      <c r="D1522" s="61">
        <v>0</v>
      </c>
      <c r="E1522" s="61">
        <v>0</v>
      </c>
      <c r="F1522" s="61">
        <v>0</v>
      </c>
      <c r="G1522" s="59">
        <f t="shared" si="53"/>
        <v>0</v>
      </c>
      <c r="H1522" s="59">
        <f t="shared" si="54"/>
        <v>0</v>
      </c>
      <c r="I1522" s="60"/>
    </row>
    <row r="1523" spans="1:9" x14ac:dyDescent="0.2">
      <c r="A1523" s="73">
        <v>159</v>
      </c>
      <c r="B1523" s="61">
        <f>Obv!C67</f>
        <v>56</v>
      </c>
      <c r="C1523" s="61">
        <f>Obv!D67</f>
        <v>0</v>
      </c>
      <c r="D1523" s="61">
        <v>0</v>
      </c>
      <c r="E1523" s="61">
        <v>0</v>
      </c>
      <c r="F1523" s="61">
        <v>0</v>
      </c>
      <c r="G1523" s="59">
        <f t="shared" si="53"/>
        <v>0</v>
      </c>
      <c r="H1523" s="59">
        <f t="shared" si="54"/>
        <v>0</v>
      </c>
      <c r="I1523" s="60"/>
    </row>
    <row r="1524" spans="1:9" x14ac:dyDescent="0.2">
      <c r="A1524" s="73">
        <v>159</v>
      </c>
      <c r="B1524" s="61">
        <f>Obv!C68</f>
        <v>57</v>
      </c>
      <c r="C1524" s="61">
        <f>Obv!D68</f>
        <v>0</v>
      </c>
      <c r="D1524" s="61">
        <v>0</v>
      </c>
      <c r="E1524" s="61">
        <v>0</v>
      </c>
      <c r="F1524" s="61">
        <v>0</v>
      </c>
      <c r="G1524" s="59">
        <f t="shared" si="53"/>
        <v>0</v>
      </c>
      <c r="H1524" s="59">
        <f t="shared" si="54"/>
        <v>0</v>
      </c>
      <c r="I1524" s="60"/>
    </row>
    <row r="1525" spans="1:9" x14ac:dyDescent="0.2">
      <c r="A1525" s="73">
        <v>159</v>
      </c>
      <c r="B1525" s="61">
        <f>Obv!C69</f>
        <v>58</v>
      </c>
      <c r="C1525" s="61">
        <f>Obv!D69</f>
        <v>0</v>
      </c>
      <c r="D1525" s="61">
        <v>0</v>
      </c>
      <c r="E1525" s="61">
        <v>0</v>
      </c>
      <c r="F1525" s="61">
        <v>0</v>
      </c>
      <c r="G1525" s="59">
        <f t="shared" si="53"/>
        <v>0</v>
      </c>
      <c r="H1525" s="59">
        <f t="shared" si="54"/>
        <v>0</v>
      </c>
      <c r="I1525" s="60"/>
    </row>
    <row r="1526" spans="1:9" x14ac:dyDescent="0.2">
      <c r="A1526" s="73">
        <v>159</v>
      </c>
      <c r="B1526" s="61">
        <f>Obv!C70</f>
        <v>59</v>
      </c>
      <c r="C1526" s="61">
        <f>Obv!D70</f>
        <v>0</v>
      </c>
      <c r="D1526" s="61">
        <v>0</v>
      </c>
      <c r="E1526" s="61">
        <v>0</v>
      </c>
      <c r="F1526" s="61">
        <v>0</v>
      </c>
      <c r="G1526" s="59">
        <f t="shared" si="53"/>
        <v>0</v>
      </c>
      <c r="H1526" s="59">
        <f t="shared" si="54"/>
        <v>0</v>
      </c>
      <c r="I1526" s="60"/>
    </row>
    <row r="1527" spans="1:9" x14ac:dyDescent="0.2">
      <c r="A1527" s="73">
        <v>159</v>
      </c>
      <c r="B1527" s="61">
        <f>Obv!C71</f>
        <v>60</v>
      </c>
      <c r="C1527" s="61">
        <f>Obv!D71</f>
        <v>0</v>
      </c>
      <c r="D1527" s="61">
        <v>0</v>
      </c>
      <c r="E1527" s="61">
        <v>0</v>
      </c>
      <c r="F1527" s="61">
        <v>0</v>
      </c>
      <c r="G1527" s="59">
        <f t="shared" si="53"/>
        <v>0</v>
      </c>
      <c r="H1527" s="59">
        <f t="shared" si="54"/>
        <v>0</v>
      </c>
      <c r="I1527" s="60"/>
    </row>
    <row r="1528" spans="1:9" x14ac:dyDescent="0.2">
      <c r="A1528" s="73">
        <v>159</v>
      </c>
      <c r="B1528" s="61">
        <f>Obv!C72</f>
        <v>61</v>
      </c>
      <c r="C1528" s="61">
        <f>Obv!D72</f>
        <v>0</v>
      </c>
      <c r="D1528" s="61">
        <v>0</v>
      </c>
      <c r="E1528" s="61">
        <v>0</v>
      </c>
      <c r="F1528" s="61">
        <v>0</v>
      </c>
      <c r="G1528" s="59">
        <f t="shared" si="53"/>
        <v>0</v>
      </c>
      <c r="H1528" s="59">
        <f t="shared" si="54"/>
        <v>0</v>
      </c>
      <c r="I1528" s="60"/>
    </row>
    <row r="1529" spans="1:9" x14ac:dyDescent="0.2">
      <c r="A1529" s="73">
        <v>159</v>
      </c>
      <c r="B1529" s="61">
        <f>Obv!C73</f>
        <v>62</v>
      </c>
      <c r="C1529" s="61">
        <f>Obv!D73</f>
        <v>0</v>
      </c>
      <c r="D1529" s="61">
        <v>0</v>
      </c>
      <c r="E1529" s="61">
        <v>0</v>
      </c>
      <c r="F1529" s="61">
        <v>0</v>
      </c>
      <c r="G1529" s="59">
        <f t="shared" si="53"/>
        <v>0</v>
      </c>
      <c r="H1529" s="59">
        <f t="shared" si="54"/>
        <v>0</v>
      </c>
      <c r="I1529" s="60"/>
    </row>
    <row r="1530" spans="1:9" x14ac:dyDescent="0.2">
      <c r="A1530" s="73">
        <v>159</v>
      </c>
      <c r="B1530" s="61">
        <f>Obv!C74</f>
        <v>63</v>
      </c>
      <c r="C1530" s="61">
        <f>Obv!D74</f>
        <v>0</v>
      </c>
      <c r="D1530" s="61">
        <v>0</v>
      </c>
      <c r="E1530" s="61">
        <v>0</v>
      </c>
      <c r="F1530" s="61">
        <v>0</v>
      </c>
      <c r="G1530" s="59">
        <f t="shared" si="53"/>
        <v>0</v>
      </c>
      <c r="H1530" s="59">
        <f t="shared" si="54"/>
        <v>0</v>
      </c>
      <c r="I1530" s="60"/>
    </row>
    <row r="1531" spans="1:9" x14ac:dyDescent="0.2">
      <c r="A1531" s="73">
        <v>159</v>
      </c>
      <c r="B1531" s="61">
        <f>Obv!C75</f>
        <v>64</v>
      </c>
      <c r="C1531" s="61">
        <f>Obv!D75</f>
        <v>0</v>
      </c>
      <c r="D1531" s="61">
        <v>0</v>
      </c>
      <c r="E1531" s="61">
        <v>0</v>
      </c>
      <c r="F1531" s="61">
        <v>0</v>
      </c>
      <c r="G1531" s="59">
        <f t="shared" si="53"/>
        <v>0</v>
      </c>
      <c r="H1531" s="59">
        <f t="shared" si="54"/>
        <v>0</v>
      </c>
      <c r="I1531" s="60"/>
    </row>
    <row r="1532" spans="1:9" x14ac:dyDescent="0.2">
      <c r="A1532" s="73">
        <v>159</v>
      </c>
      <c r="B1532" s="61">
        <f>Obv!C76</f>
        <v>65</v>
      </c>
      <c r="C1532" s="61">
        <f>Obv!D76</f>
        <v>0</v>
      </c>
      <c r="D1532" s="61">
        <v>0</v>
      </c>
      <c r="E1532" s="61">
        <v>0</v>
      </c>
      <c r="F1532" s="61">
        <v>0</v>
      </c>
      <c r="G1532" s="59">
        <f t="shared" ref="G1532:G1561" si="55">B1532/1000*C1532</f>
        <v>0</v>
      </c>
      <c r="H1532" s="59">
        <f t="shared" ref="H1532:H1561" si="56">ABS(C1532-ROUND(C1532,0))</f>
        <v>0</v>
      </c>
      <c r="I1532" s="60"/>
    </row>
    <row r="1533" spans="1:9" x14ac:dyDescent="0.2">
      <c r="A1533" s="73">
        <v>159</v>
      </c>
      <c r="B1533" s="61">
        <f>Obv!C77</f>
        <v>66</v>
      </c>
      <c r="C1533" s="61">
        <f>Obv!D77</f>
        <v>0</v>
      </c>
      <c r="D1533" s="61">
        <v>0</v>
      </c>
      <c r="E1533" s="61">
        <v>0</v>
      </c>
      <c r="F1533" s="61">
        <v>0</v>
      </c>
      <c r="G1533" s="59">
        <f t="shared" si="55"/>
        <v>0</v>
      </c>
      <c r="H1533" s="59">
        <f t="shared" si="56"/>
        <v>0</v>
      </c>
      <c r="I1533" s="60"/>
    </row>
    <row r="1534" spans="1:9" x14ac:dyDescent="0.2">
      <c r="A1534" s="73">
        <v>159</v>
      </c>
      <c r="B1534" s="61">
        <f>Obv!C78</f>
        <v>67</v>
      </c>
      <c r="C1534" s="61">
        <f>Obv!D78</f>
        <v>0</v>
      </c>
      <c r="D1534" s="61">
        <v>0</v>
      </c>
      <c r="E1534" s="61">
        <v>0</v>
      </c>
      <c r="F1534" s="61">
        <v>0</v>
      </c>
      <c r="G1534" s="59">
        <f t="shared" si="55"/>
        <v>0</v>
      </c>
      <c r="H1534" s="59">
        <f t="shared" si="56"/>
        <v>0</v>
      </c>
      <c r="I1534" s="60"/>
    </row>
    <row r="1535" spans="1:9" x14ac:dyDescent="0.2">
      <c r="A1535" s="73">
        <v>159</v>
      </c>
      <c r="B1535" s="61">
        <f>Obv!C79</f>
        <v>68</v>
      </c>
      <c r="C1535" s="61">
        <f>Obv!D79</f>
        <v>0</v>
      </c>
      <c r="D1535" s="61">
        <v>0</v>
      </c>
      <c r="E1535" s="61">
        <v>0</v>
      </c>
      <c r="F1535" s="61">
        <v>0</v>
      </c>
      <c r="G1535" s="59">
        <f t="shared" si="55"/>
        <v>0</v>
      </c>
      <c r="H1535" s="59">
        <f t="shared" si="56"/>
        <v>0</v>
      </c>
      <c r="I1535" s="60"/>
    </row>
    <row r="1536" spans="1:9" x14ac:dyDescent="0.2">
      <c r="A1536" s="73">
        <v>159</v>
      </c>
      <c r="B1536" s="61">
        <f>Obv!C80</f>
        <v>69</v>
      </c>
      <c r="C1536" s="61">
        <f>Obv!D80</f>
        <v>0</v>
      </c>
      <c r="D1536" s="61">
        <v>0</v>
      </c>
      <c r="E1536" s="61">
        <v>0</v>
      </c>
      <c r="F1536" s="61">
        <v>0</v>
      </c>
      <c r="G1536" s="59">
        <f t="shared" si="55"/>
        <v>0</v>
      </c>
      <c r="H1536" s="59">
        <f t="shared" si="56"/>
        <v>0</v>
      </c>
      <c r="I1536" s="60"/>
    </row>
    <row r="1537" spans="1:9" x14ac:dyDescent="0.2">
      <c r="A1537" s="73">
        <v>159</v>
      </c>
      <c r="B1537" s="61">
        <f>Obv!C81</f>
        <v>70</v>
      </c>
      <c r="C1537" s="61">
        <f>Obv!D81</f>
        <v>0</v>
      </c>
      <c r="D1537" s="61">
        <v>0</v>
      </c>
      <c r="E1537" s="61">
        <v>0</v>
      </c>
      <c r="F1537" s="61">
        <v>0</v>
      </c>
      <c r="G1537" s="59">
        <f t="shared" si="55"/>
        <v>0</v>
      </c>
      <c r="H1537" s="59">
        <f t="shared" si="56"/>
        <v>0</v>
      </c>
      <c r="I1537" s="60"/>
    </row>
    <row r="1538" spans="1:9" x14ac:dyDescent="0.2">
      <c r="A1538" s="73">
        <v>159</v>
      </c>
      <c r="B1538" s="61">
        <f>Obv!C82</f>
        <v>71</v>
      </c>
      <c r="C1538" s="61">
        <f>Obv!D82</f>
        <v>0</v>
      </c>
      <c r="D1538" s="61">
        <v>0</v>
      </c>
      <c r="E1538" s="61">
        <v>0</v>
      </c>
      <c r="F1538" s="61">
        <v>0</v>
      </c>
      <c r="G1538" s="59">
        <f t="shared" si="55"/>
        <v>0</v>
      </c>
      <c r="H1538" s="59">
        <f t="shared" si="56"/>
        <v>0</v>
      </c>
      <c r="I1538" s="60"/>
    </row>
    <row r="1539" spans="1:9" x14ac:dyDescent="0.2">
      <c r="A1539" s="73">
        <v>159</v>
      </c>
      <c r="B1539" s="61">
        <f>Obv!C83</f>
        <v>72</v>
      </c>
      <c r="C1539" s="61">
        <f>Obv!D83</f>
        <v>0</v>
      </c>
      <c r="D1539" s="61">
        <v>0</v>
      </c>
      <c r="E1539" s="61">
        <v>0</v>
      </c>
      <c r="F1539" s="61">
        <v>0</v>
      </c>
      <c r="G1539" s="59">
        <f t="shared" si="55"/>
        <v>0</v>
      </c>
      <c r="H1539" s="59">
        <f t="shared" si="56"/>
        <v>0</v>
      </c>
      <c r="I1539" s="60"/>
    </row>
    <row r="1540" spans="1:9" x14ac:dyDescent="0.2">
      <c r="A1540" s="73">
        <v>159</v>
      </c>
      <c r="B1540" s="61">
        <f>Obv!C84</f>
        <v>73</v>
      </c>
      <c r="C1540" s="61">
        <f>Obv!D84</f>
        <v>0</v>
      </c>
      <c r="D1540" s="61">
        <v>0</v>
      </c>
      <c r="E1540" s="61">
        <v>0</v>
      </c>
      <c r="F1540" s="61">
        <v>0</v>
      </c>
      <c r="G1540" s="59">
        <f t="shared" si="55"/>
        <v>0</v>
      </c>
      <c r="H1540" s="59">
        <f t="shared" si="56"/>
        <v>0</v>
      </c>
      <c r="I1540" s="60"/>
    </row>
    <row r="1541" spans="1:9" x14ac:dyDescent="0.2">
      <c r="A1541" s="73">
        <v>159</v>
      </c>
      <c r="B1541" s="61">
        <f>Obv!C85</f>
        <v>74</v>
      </c>
      <c r="C1541" s="61">
        <f>Obv!D85</f>
        <v>0</v>
      </c>
      <c r="D1541" s="61">
        <v>0</v>
      </c>
      <c r="E1541" s="61">
        <v>0</v>
      </c>
      <c r="F1541" s="61">
        <v>0</v>
      </c>
      <c r="G1541" s="59">
        <f t="shared" si="55"/>
        <v>0</v>
      </c>
      <c r="H1541" s="59">
        <f t="shared" si="56"/>
        <v>0</v>
      </c>
      <c r="I1541" s="60"/>
    </row>
    <row r="1542" spans="1:9" x14ac:dyDescent="0.2">
      <c r="A1542" s="73">
        <v>159</v>
      </c>
      <c r="B1542" s="61">
        <f>Obv!C86</f>
        <v>75</v>
      </c>
      <c r="C1542" s="61">
        <f>Obv!D86</f>
        <v>0</v>
      </c>
      <c r="D1542" s="61">
        <v>0</v>
      </c>
      <c r="E1542" s="61">
        <v>0</v>
      </c>
      <c r="F1542" s="61">
        <v>0</v>
      </c>
      <c r="G1542" s="59">
        <f t="shared" si="55"/>
        <v>0</v>
      </c>
      <c r="H1542" s="59">
        <f t="shared" si="56"/>
        <v>0</v>
      </c>
      <c r="I1542" s="60"/>
    </row>
    <row r="1543" spans="1:9" x14ac:dyDescent="0.2">
      <c r="A1543" s="73">
        <v>159</v>
      </c>
      <c r="B1543" s="61">
        <f>Obv!C87</f>
        <v>76</v>
      </c>
      <c r="C1543" s="61">
        <f>Obv!D87</f>
        <v>0</v>
      </c>
      <c r="D1543" s="61">
        <v>0</v>
      </c>
      <c r="E1543" s="61">
        <v>0</v>
      </c>
      <c r="F1543" s="61">
        <v>0</v>
      </c>
      <c r="G1543" s="59">
        <f t="shared" si="55"/>
        <v>0</v>
      </c>
      <c r="H1543" s="59">
        <f t="shared" si="56"/>
        <v>0</v>
      </c>
      <c r="I1543" s="60"/>
    </row>
    <row r="1544" spans="1:9" x14ac:dyDescent="0.2">
      <c r="A1544" s="73">
        <v>159</v>
      </c>
      <c r="B1544" s="61">
        <f>Obv!C88</f>
        <v>77</v>
      </c>
      <c r="C1544" s="61">
        <f>Obv!D88</f>
        <v>0</v>
      </c>
      <c r="D1544" s="61">
        <v>0</v>
      </c>
      <c r="E1544" s="61">
        <v>0</v>
      </c>
      <c r="F1544" s="61">
        <v>0</v>
      </c>
      <c r="G1544" s="59">
        <f t="shared" si="55"/>
        <v>0</v>
      </c>
      <c r="H1544" s="59">
        <f t="shared" si="56"/>
        <v>0</v>
      </c>
      <c r="I1544" s="60"/>
    </row>
    <row r="1545" spans="1:9" x14ac:dyDescent="0.2">
      <c r="A1545" s="73">
        <v>159</v>
      </c>
      <c r="B1545" s="61">
        <f>Obv!C89</f>
        <v>78</v>
      </c>
      <c r="C1545" s="61">
        <f>Obv!D89</f>
        <v>0</v>
      </c>
      <c r="D1545" s="61">
        <v>0</v>
      </c>
      <c r="E1545" s="61">
        <v>0</v>
      </c>
      <c r="F1545" s="61">
        <v>0</v>
      </c>
      <c r="G1545" s="59">
        <f t="shared" si="55"/>
        <v>0</v>
      </c>
      <c r="H1545" s="59">
        <f t="shared" si="56"/>
        <v>0</v>
      </c>
      <c r="I1545" s="60"/>
    </row>
    <row r="1546" spans="1:9" x14ac:dyDescent="0.2">
      <c r="A1546" s="73">
        <v>159</v>
      </c>
      <c r="B1546" s="61">
        <f>Obv!C90</f>
        <v>79</v>
      </c>
      <c r="C1546" s="61">
        <f>Obv!D90</f>
        <v>0</v>
      </c>
      <c r="D1546" s="61">
        <v>0</v>
      </c>
      <c r="E1546" s="61">
        <v>0</v>
      </c>
      <c r="F1546" s="61">
        <v>0</v>
      </c>
      <c r="G1546" s="59">
        <f t="shared" si="55"/>
        <v>0</v>
      </c>
      <c r="H1546" s="59">
        <f t="shared" si="56"/>
        <v>0</v>
      </c>
      <c r="I1546" s="60"/>
    </row>
    <row r="1547" spans="1:9" x14ac:dyDescent="0.2">
      <c r="A1547" s="73">
        <v>159</v>
      </c>
      <c r="B1547" s="61">
        <f>Obv!C91</f>
        <v>80</v>
      </c>
      <c r="C1547" s="61">
        <f>Obv!D91</f>
        <v>0</v>
      </c>
      <c r="D1547" s="61">
        <v>0</v>
      </c>
      <c r="E1547" s="61">
        <v>0</v>
      </c>
      <c r="F1547" s="61">
        <v>0</v>
      </c>
      <c r="G1547" s="59">
        <f t="shared" si="55"/>
        <v>0</v>
      </c>
      <c r="H1547" s="59">
        <f t="shared" si="56"/>
        <v>0</v>
      </c>
      <c r="I1547" s="60"/>
    </row>
    <row r="1548" spans="1:9" x14ac:dyDescent="0.2">
      <c r="A1548" s="73">
        <v>159</v>
      </c>
      <c r="B1548" s="61">
        <f>Obv!C92</f>
        <v>81</v>
      </c>
      <c r="C1548" s="61">
        <f>Obv!D92</f>
        <v>0</v>
      </c>
      <c r="D1548" s="61">
        <v>0</v>
      </c>
      <c r="E1548" s="61">
        <v>0</v>
      </c>
      <c r="F1548" s="61">
        <v>0</v>
      </c>
      <c r="G1548" s="59">
        <f t="shared" si="55"/>
        <v>0</v>
      </c>
      <c r="H1548" s="59">
        <f t="shared" si="56"/>
        <v>0</v>
      </c>
      <c r="I1548" s="60"/>
    </row>
    <row r="1549" spans="1:9" x14ac:dyDescent="0.2">
      <c r="A1549" s="73">
        <v>159</v>
      </c>
      <c r="B1549" s="61">
        <f>Obv!C93</f>
        <v>82</v>
      </c>
      <c r="C1549" s="61">
        <f>Obv!D93</f>
        <v>0</v>
      </c>
      <c r="D1549" s="61">
        <v>0</v>
      </c>
      <c r="E1549" s="61">
        <v>0</v>
      </c>
      <c r="F1549" s="61">
        <v>0</v>
      </c>
      <c r="G1549" s="59">
        <f t="shared" si="55"/>
        <v>0</v>
      </c>
      <c r="H1549" s="59">
        <f t="shared" si="56"/>
        <v>0</v>
      </c>
      <c r="I1549" s="60"/>
    </row>
    <row r="1550" spans="1:9" x14ac:dyDescent="0.2">
      <c r="A1550" s="73">
        <v>159</v>
      </c>
      <c r="B1550" s="61">
        <f>Obv!C94</f>
        <v>83</v>
      </c>
      <c r="C1550" s="61">
        <f>Obv!D94</f>
        <v>0</v>
      </c>
      <c r="D1550" s="61">
        <v>0</v>
      </c>
      <c r="E1550" s="61">
        <v>0</v>
      </c>
      <c r="F1550" s="61">
        <v>0</v>
      </c>
      <c r="G1550" s="59">
        <f t="shared" si="55"/>
        <v>0</v>
      </c>
      <c r="H1550" s="59">
        <f t="shared" si="56"/>
        <v>0</v>
      </c>
      <c r="I1550" s="60"/>
    </row>
    <row r="1551" spans="1:9" x14ac:dyDescent="0.2">
      <c r="A1551" s="73">
        <v>159</v>
      </c>
      <c r="B1551" s="61">
        <f>Obv!C95</f>
        <v>84</v>
      </c>
      <c r="C1551" s="61">
        <f>Obv!D95</f>
        <v>0</v>
      </c>
      <c r="D1551" s="61">
        <v>0</v>
      </c>
      <c r="E1551" s="61">
        <v>0</v>
      </c>
      <c r="F1551" s="61">
        <v>0</v>
      </c>
      <c r="G1551" s="59">
        <f t="shared" si="55"/>
        <v>0</v>
      </c>
      <c r="H1551" s="59">
        <f t="shared" si="56"/>
        <v>0</v>
      </c>
      <c r="I1551" s="60"/>
    </row>
    <row r="1552" spans="1:9" x14ac:dyDescent="0.2">
      <c r="A1552" s="73">
        <v>159</v>
      </c>
      <c r="B1552" s="61">
        <f>Obv!C96</f>
        <v>85</v>
      </c>
      <c r="C1552" s="61">
        <f>Obv!D96</f>
        <v>0</v>
      </c>
      <c r="D1552" s="61">
        <v>0</v>
      </c>
      <c r="E1552" s="61">
        <v>0</v>
      </c>
      <c r="F1552" s="61">
        <v>0</v>
      </c>
      <c r="G1552" s="59">
        <f t="shared" si="55"/>
        <v>0</v>
      </c>
      <c r="H1552" s="59">
        <f t="shared" si="56"/>
        <v>0</v>
      </c>
      <c r="I1552" s="60"/>
    </row>
    <row r="1553" spans="1:9" x14ac:dyDescent="0.2">
      <c r="A1553" s="73">
        <v>159</v>
      </c>
      <c r="B1553" s="61">
        <f>Obv!C97</f>
        <v>86</v>
      </c>
      <c r="C1553" s="61">
        <f>Obv!D97</f>
        <v>0</v>
      </c>
      <c r="D1553" s="61">
        <v>0</v>
      </c>
      <c r="E1553" s="61">
        <v>0</v>
      </c>
      <c r="F1553" s="61">
        <v>0</v>
      </c>
      <c r="G1553" s="59">
        <f t="shared" si="55"/>
        <v>0</v>
      </c>
      <c r="H1553" s="59">
        <f t="shared" si="56"/>
        <v>0</v>
      </c>
      <c r="I1553" s="60"/>
    </row>
    <row r="1554" spans="1:9" x14ac:dyDescent="0.2">
      <c r="A1554" s="73">
        <v>159</v>
      </c>
      <c r="B1554" s="61">
        <f>Obv!C98</f>
        <v>87</v>
      </c>
      <c r="C1554" s="61">
        <f>Obv!D98</f>
        <v>0</v>
      </c>
      <c r="D1554" s="61">
        <v>0</v>
      </c>
      <c r="E1554" s="61">
        <v>0</v>
      </c>
      <c r="F1554" s="61">
        <v>0</v>
      </c>
      <c r="G1554" s="59">
        <f t="shared" si="55"/>
        <v>0</v>
      </c>
      <c r="H1554" s="59">
        <f t="shared" si="56"/>
        <v>0</v>
      </c>
      <c r="I1554" s="60"/>
    </row>
    <row r="1555" spans="1:9" x14ac:dyDescent="0.2">
      <c r="A1555" s="73">
        <v>159</v>
      </c>
      <c r="B1555" s="61">
        <f>Obv!C99</f>
        <v>88</v>
      </c>
      <c r="C1555" s="61">
        <f>Obv!D99</f>
        <v>0</v>
      </c>
      <c r="D1555" s="61">
        <v>0</v>
      </c>
      <c r="E1555" s="61">
        <v>0</v>
      </c>
      <c r="F1555" s="61">
        <v>0</v>
      </c>
      <c r="G1555" s="59">
        <f t="shared" si="55"/>
        <v>0</v>
      </c>
      <c r="H1555" s="59">
        <f t="shared" si="56"/>
        <v>0</v>
      </c>
      <c r="I1555" s="60"/>
    </row>
    <row r="1556" spans="1:9" x14ac:dyDescent="0.2">
      <c r="A1556" s="73">
        <v>159</v>
      </c>
      <c r="B1556" s="61">
        <f>Obv!C100</f>
        <v>89</v>
      </c>
      <c r="C1556" s="61">
        <f>Obv!D100</f>
        <v>0</v>
      </c>
      <c r="D1556" s="61">
        <v>0</v>
      </c>
      <c r="E1556" s="61">
        <v>0</v>
      </c>
      <c r="F1556" s="61">
        <v>0</v>
      </c>
      <c r="G1556" s="59">
        <f t="shared" si="55"/>
        <v>0</v>
      </c>
      <c r="H1556" s="59">
        <f t="shared" si="56"/>
        <v>0</v>
      </c>
      <c r="I1556" s="60"/>
    </row>
    <row r="1557" spans="1:9" x14ac:dyDescent="0.2">
      <c r="A1557" s="73">
        <v>159</v>
      </c>
      <c r="B1557" s="61">
        <f>Obv!C101</f>
        <v>90</v>
      </c>
      <c r="C1557" s="61">
        <f>Obv!D101</f>
        <v>49416</v>
      </c>
      <c r="D1557" s="61">
        <v>0</v>
      </c>
      <c r="E1557" s="61">
        <v>0</v>
      </c>
      <c r="F1557" s="61">
        <v>0</v>
      </c>
      <c r="G1557" s="59">
        <f t="shared" si="55"/>
        <v>4447.4399999999996</v>
      </c>
      <c r="H1557" s="59">
        <f t="shared" si="56"/>
        <v>0</v>
      </c>
      <c r="I1557" s="60"/>
    </row>
    <row r="1558" spans="1:9" x14ac:dyDescent="0.2">
      <c r="A1558" s="73">
        <v>159</v>
      </c>
      <c r="B1558" s="61">
        <f>Obv!C102</f>
        <v>91</v>
      </c>
      <c r="C1558" s="61">
        <f>Obv!D102</f>
        <v>0</v>
      </c>
      <c r="D1558" s="61">
        <v>0</v>
      </c>
      <c r="E1558" s="61">
        <v>0</v>
      </c>
      <c r="F1558" s="61">
        <v>0</v>
      </c>
      <c r="G1558" s="59">
        <f t="shared" si="55"/>
        <v>0</v>
      </c>
      <c r="H1558" s="59">
        <f t="shared" si="56"/>
        <v>0</v>
      </c>
      <c r="I1558" s="60"/>
    </row>
    <row r="1559" spans="1:9" x14ac:dyDescent="0.2">
      <c r="A1559" s="73">
        <v>159</v>
      </c>
      <c r="B1559" s="61">
        <f>Obv!C103</f>
        <v>92</v>
      </c>
      <c r="C1559" s="61">
        <f>Obv!D103</f>
        <v>49416</v>
      </c>
      <c r="D1559" s="61">
        <v>0</v>
      </c>
      <c r="E1559" s="61">
        <v>0</v>
      </c>
      <c r="F1559" s="61">
        <v>0</v>
      </c>
      <c r="G1559" s="59">
        <f t="shared" si="55"/>
        <v>4546.2719999999999</v>
      </c>
      <c r="H1559" s="59">
        <f t="shared" si="56"/>
        <v>0</v>
      </c>
      <c r="I1559" s="60"/>
    </row>
    <row r="1560" spans="1:9" x14ac:dyDescent="0.2">
      <c r="A1560" s="73">
        <v>159</v>
      </c>
      <c r="B1560" s="61">
        <f>Obv!C104</f>
        <v>93</v>
      </c>
      <c r="C1560" s="61">
        <f>Obv!D104</f>
        <v>0</v>
      </c>
      <c r="D1560" s="61">
        <v>0</v>
      </c>
      <c r="E1560" s="61">
        <v>0</v>
      </c>
      <c r="F1560" s="61">
        <v>0</v>
      </c>
      <c r="G1560" s="59">
        <f t="shared" si="55"/>
        <v>0</v>
      </c>
      <c r="H1560" s="59">
        <f t="shared" si="56"/>
        <v>0</v>
      </c>
      <c r="I1560" s="60"/>
    </row>
    <row r="1561" spans="1:9" x14ac:dyDescent="0.2">
      <c r="A1561" s="74">
        <v>159</v>
      </c>
      <c r="B1561" s="71">
        <f>Obv!C105</f>
        <v>94</v>
      </c>
      <c r="C1561" s="71">
        <f>Obv!D105</f>
        <v>0</v>
      </c>
      <c r="D1561" s="71">
        <v>0</v>
      </c>
      <c r="E1561" s="71">
        <v>0</v>
      </c>
      <c r="F1561" s="71">
        <v>0</v>
      </c>
      <c r="G1561" s="68">
        <f t="shared" si="55"/>
        <v>0</v>
      </c>
      <c r="H1561" s="68">
        <f t="shared" si="56"/>
        <v>0</v>
      </c>
      <c r="I1561" s="69"/>
    </row>
  </sheetData>
  <sheetProtection password="C79A" sheet="1" objects="1" scenarios="1"/>
  <phoneticPr fontId="10" type="noConversion"/>
  <pageMargins left="0.75" right="0.75" top="1" bottom="1" header="0.5" footer="0.5"/>
  <pageSetup paperSize="9" orientation="portrait" r:id="rId1"/>
  <headerFooter alignWithMargins="0"/>
  <ignoredErrors>
    <ignoredError sqref="K3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0">
    <pageSetUpPr fitToPage="1"/>
  </sheetPr>
  <dimension ref="A1:I897"/>
  <sheetViews>
    <sheetView showGridLines="0" showRowColHeaders="0" workbookViewId="0">
      <pane ySplit="1" topLeftCell="A2" activePane="bottomLeft" state="frozen"/>
      <selection pane="bottomLeft" activeCell="A2" sqref="A2:H2"/>
    </sheetView>
  </sheetViews>
  <sheetFormatPr defaultColWidth="0" defaultRowHeight="12.75" zeroHeight="1" x14ac:dyDescent="0.2"/>
  <cols>
    <col min="1" max="1" width="8.7109375" style="184" customWidth="1"/>
    <col min="2" max="2" width="25.7109375" style="184" customWidth="1"/>
    <col min="3" max="3" width="3.7109375" style="184" customWidth="1"/>
    <col min="4" max="4" width="8.7109375" style="184" customWidth="1"/>
    <col min="5" max="5" width="25.7109375" style="184" customWidth="1"/>
    <col min="6" max="6" width="3.7109375" style="184" customWidth="1"/>
    <col min="7" max="7" width="8.7109375" style="184" customWidth="1"/>
    <col min="8" max="8" width="25.7109375" style="184" customWidth="1"/>
    <col min="9" max="9" width="0.85546875" style="184" customWidth="1"/>
    <col min="10" max="16384" width="9.140625" style="184" hidden="1"/>
  </cols>
  <sheetData>
    <row r="1" spans="1:8" ht="20.100000000000001" customHeight="1" x14ac:dyDescent="0.2">
      <c r="A1" s="480" t="s">
        <v>3313</v>
      </c>
      <c r="B1" s="480"/>
      <c r="C1" s="480"/>
      <c r="D1" s="480"/>
      <c r="E1" s="480"/>
      <c r="F1" s="480"/>
      <c r="G1" s="480"/>
      <c r="H1" s="480"/>
    </row>
    <row r="2" spans="1:8" ht="45" customHeight="1" x14ac:dyDescent="0.2">
      <c r="A2" s="494" t="s">
        <v>3436</v>
      </c>
      <c r="B2" s="495"/>
      <c r="C2" s="495"/>
      <c r="D2" s="495"/>
      <c r="E2" s="495"/>
      <c r="F2" s="495"/>
      <c r="G2" s="495"/>
      <c r="H2" s="496"/>
    </row>
    <row r="3" spans="1:8" ht="24" customHeight="1" x14ac:dyDescent="0.2">
      <c r="A3" s="185" t="s">
        <v>3434</v>
      </c>
      <c r="B3" s="502" t="s">
        <v>3435</v>
      </c>
      <c r="C3" s="503"/>
      <c r="D3" s="503"/>
      <c r="E3" s="503"/>
      <c r="F3" s="503"/>
      <c r="G3" s="503"/>
      <c r="H3" s="504"/>
    </row>
    <row r="4" spans="1:8" ht="15" customHeight="1" x14ac:dyDescent="0.2">
      <c r="A4" s="186">
        <v>11</v>
      </c>
      <c r="B4" s="481" t="s">
        <v>1428</v>
      </c>
      <c r="C4" s="482"/>
      <c r="D4" s="482"/>
      <c r="E4" s="482"/>
      <c r="F4" s="482"/>
      <c r="G4" s="482"/>
      <c r="H4" s="483"/>
    </row>
    <row r="5" spans="1:8" ht="15" customHeight="1" x14ac:dyDescent="0.2">
      <c r="A5" s="187">
        <v>12</v>
      </c>
      <c r="B5" s="484" t="s">
        <v>1429</v>
      </c>
      <c r="C5" s="485"/>
      <c r="D5" s="485"/>
      <c r="E5" s="485"/>
      <c r="F5" s="485"/>
      <c r="G5" s="485"/>
      <c r="H5" s="486"/>
    </row>
    <row r="6" spans="1:8" ht="15" customHeight="1" x14ac:dyDescent="0.2">
      <c r="A6" s="187">
        <v>21</v>
      </c>
      <c r="B6" s="484" t="s">
        <v>1430</v>
      </c>
      <c r="C6" s="485"/>
      <c r="D6" s="485"/>
      <c r="E6" s="485"/>
      <c r="F6" s="485"/>
      <c r="G6" s="485"/>
      <c r="H6" s="486"/>
    </row>
    <row r="7" spans="1:8" ht="15" customHeight="1" x14ac:dyDescent="0.2">
      <c r="A7" s="187">
        <v>22</v>
      </c>
      <c r="B7" s="484" t="s">
        <v>1431</v>
      </c>
      <c r="C7" s="485"/>
      <c r="D7" s="485"/>
      <c r="E7" s="485"/>
      <c r="F7" s="485"/>
      <c r="G7" s="485"/>
      <c r="H7" s="486"/>
    </row>
    <row r="8" spans="1:8" ht="15" customHeight="1" x14ac:dyDescent="0.2">
      <c r="A8" s="187">
        <v>23</v>
      </c>
      <c r="B8" s="484" t="s">
        <v>3433</v>
      </c>
      <c r="C8" s="485"/>
      <c r="D8" s="485"/>
      <c r="E8" s="485"/>
      <c r="F8" s="485"/>
      <c r="G8" s="485"/>
      <c r="H8" s="486"/>
    </row>
    <row r="9" spans="1:8" ht="27.75" customHeight="1" x14ac:dyDescent="0.2">
      <c r="A9" s="187">
        <v>31</v>
      </c>
      <c r="B9" s="484" t="s">
        <v>3031</v>
      </c>
      <c r="C9" s="485"/>
      <c r="D9" s="485"/>
      <c r="E9" s="485"/>
      <c r="F9" s="485"/>
      <c r="G9" s="485"/>
      <c r="H9" s="486"/>
    </row>
    <row r="10" spans="1:8" ht="15" customHeight="1" x14ac:dyDescent="0.2">
      <c r="A10" s="187">
        <v>41</v>
      </c>
      <c r="B10" s="484" t="s">
        <v>1681</v>
      </c>
      <c r="C10" s="485"/>
      <c r="D10" s="485"/>
      <c r="E10" s="485"/>
      <c r="F10" s="485"/>
      <c r="G10" s="485"/>
      <c r="H10" s="486"/>
    </row>
    <row r="11" spans="1:8" ht="15" customHeight="1" x14ac:dyDescent="0.2">
      <c r="A11" s="188">
        <v>42</v>
      </c>
      <c r="B11" s="499" t="s">
        <v>1682</v>
      </c>
      <c r="C11" s="500"/>
      <c r="D11" s="500"/>
      <c r="E11" s="500"/>
      <c r="F11" s="500"/>
      <c r="G11" s="500"/>
      <c r="H11" s="501"/>
    </row>
    <row r="12" spans="1:8" ht="5.0999999999999996" customHeight="1" x14ac:dyDescent="0.2">
      <c r="A12" s="189"/>
      <c r="B12" s="190"/>
      <c r="C12" s="191"/>
      <c r="D12" s="191"/>
      <c r="E12" s="191"/>
      <c r="F12" s="191"/>
      <c r="G12" s="191"/>
      <c r="H12" s="191"/>
    </row>
    <row r="13" spans="1:8" s="192" customFormat="1" ht="38.25" customHeight="1" x14ac:dyDescent="0.2">
      <c r="A13" s="497" t="s">
        <v>1599</v>
      </c>
      <c r="B13" s="497"/>
      <c r="C13" s="497"/>
      <c r="D13" s="497"/>
      <c r="E13" s="497"/>
      <c r="F13" s="497"/>
      <c r="G13" s="497"/>
      <c r="H13" s="498"/>
    </row>
    <row r="14" spans="1:8" ht="26.1" customHeight="1" x14ac:dyDescent="0.2">
      <c r="A14" s="193" t="s">
        <v>1859</v>
      </c>
      <c r="B14" s="194" t="s">
        <v>1600</v>
      </c>
      <c r="D14" s="193" t="s">
        <v>1859</v>
      </c>
      <c r="E14" s="194" t="s">
        <v>1600</v>
      </c>
      <c r="G14" s="193" t="s">
        <v>1859</v>
      </c>
      <c r="H14" s="194" t="s">
        <v>1600</v>
      </c>
    </row>
    <row r="15" spans="1:8" ht="14.1" customHeight="1" x14ac:dyDescent="0.2">
      <c r="A15" s="195">
        <v>1</v>
      </c>
      <c r="B15" s="196" t="s">
        <v>1601</v>
      </c>
      <c r="D15" s="195">
        <v>185</v>
      </c>
      <c r="E15" s="196" t="s">
        <v>1602</v>
      </c>
      <c r="G15" s="195">
        <v>88</v>
      </c>
      <c r="H15" s="196" t="s">
        <v>1603</v>
      </c>
    </row>
    <row r="16" spans="1:8" ht="14.1" customHeight="1" x14ac:dyDescent="0.2">
      <c r="A16" s="197">
        <v>2</v>
      </c>
      <c r="B16" s="198" t="s">
        <v>1604</v>
      </c>
      <c r="D16" s="197">
        <v>186</v>
      </c>
      <c r="E16" s="198" t="s">
        <v>1605</v>
      </c>
      <c r="G16" s="197">
        <v>298</v>
      </c>
      <c r="H16" s="198" t="s">
        <v>1606</v>
      </c>
    </row>
    <row r="17" spans="1:8" ht="14.1" customHeight="1" x14ac:dyDescent="0.2">
      <c r="A17" s="197">
        <v>3</v>
      </c>
      <c r="B17" s="198" t="s">
        <v>1607</v>
      </c>
      <c r="D17" s="197">
        <v>187</v>
      </c>
      <c r="E17" s="198" t="s">
        <v>2643</v>
      </c>
      <c r="G17" s="197">
        <v>358</v>
      </c>
      <c r="H17" s="198" t="s">
        <v>2644</v>
      </c>
    </row>
    <row r="18" spans="1:8" ht="14.1" customHeight="1" x14ac:dyDescent="0.2">
      <c r="A18" s="197">
        <v>4</v>
      </c>
      <c r="B18" s="198" t="s">
        <v>2645</v>
      </c>
      <c r="D18" s="197">
        <v>189</v>
      </c>
      <c r="E18" s="198" t="s">
        <v>2646</v>
      </c>
      <c r="G18" s="197">
        <v>359</v>
      </c>
      <c r="H18" s="198" t="s">
        <v>2647</v>
      </c>
    </row>
    <row r="19" spans="1:8" ht="14.1" customHeight="1" x14ac:dyDescent="0.2">
      <c r="A19" s="197">
        <v>5</v>
      </c>
      <c r="B19" s="198" t="s">
        <v>2648</v>
      </c>
      <c r="D19" s="197">
        <v>190</v>
      </c>
      <c r="E19" s="198" t="s">
        <v>2649</v>
      </c>
      <c r="G19" s="197">
        <v>360</v>
      </c>
      <c r="H19" s="198" t="s">
        <v>2650</v>
      </c>
    </row>
    <row r="20" spans="1:8" ht="14.1" customHeight="1" x14ac:dyDescent="0.2">
      <c r="A20" s="197">
        <v>6</v>
      </c>
      <c r="B20" s="198" t="s">
        <v>1195</v>
      </c>
      <c r="D20" s="197">
        <v>192</v>
      </c>
      <c r="E20" s="198" t="s">
        <v>1196</v>
      </c>
      <c r="G20" s="197">
        <v>361</v>
      </c>
      <c r="H20" s="198" t="s">
        <v>1197</v>
      </c>
    </row>
    <row r="21" spans="1:8" ht="14.1" customHeight="1" x14ac:dyDescent="0.2">
      <c r="A21" s="197">
        <v>7</v>
      </c>
      <c r="B21" s="198" t="s">
        <v>1198</v>
      </c>
      <c r="D21" s="197">
        <v>193</v>
      </c>
      <c r="E21" s="198" t="s">
        <v>1199</v>
      </c>
      <c r="G21" s="197">
        <v>362</v>
      </c>
      <c r="H21" s="198" t="s">
        <v>1200</v>
      </c>
    </row>
    <row r="22" spans="1:8" ht="14.1" customHeight="1" x14ac:dyDescent="0.2">
      <c r="A22" s="197">
        <v>8</v>
      </c>
      <c r="B22" s="198" t="s">
        <v>1201</v>
      </c>
      <c r="D22" s="197">
        <v>194</v>
      </c>
      <c r="E22" s="198" t="s">
        <v>1202</v>
      </c>
      <c r="G22" s="197">
        <v>363</v>
      </c>
      <c r="H22" s="198" t="s">
        <v>1203</v>
      </c>
    </row>
    <row r="23" spans="1:8" ht="14.1" customHeight="1" x14ac:dyDescent="0.2">
      <c r="A23" s="197">
        <v>9</v>
      </c>
      <c r="B23" s="198" t="s">
        <v>1204</v>
      </c>
      <c r="D23" s="197">
        <v>195</v>
      </c>
      <c r="E23" s="198" t="s">
        <v>1205</v>
      </c>
      <c r="G23" s="197">
        <v>364</v>
      </c>
      <c r="H23" s="198" t="s">
        <v>3897</v>
      </c>
    </row>
    <row r="24" spans="1:8" ht="14.1" customHeight="1" x14ac:dyDescent="0.2">
      <c r="A24" s="197">
        <v>10</v>
      </c>
      <c r="B24" s="198" t="s">
        <v>3898</v>
      </c>
      <c r="D24" s="197">
        <v>196</v>
      </c>
      <c r="E24" s="198" t="s">
        <v>3899</v>
      </c>
      <c r="G24" s="197">
        <v>536</v>
      </c>
      <c r="H24" s="198" t="s">
        <v>3900</v>
      </c>
    </row>
    <row r="25" spans="1:8" ht="14.1" customHeight="1" x14ac:dyDescent="0.2">
      <c r="A25" s="197">
        <v>11</v>
      </c>
      <c r="B25" s="198" t="s">
        <v>3901</v>
      </c>
      <c r="D25" s="197">
        <v>622</v>
      </c>
      <c r="E25" s="198" t="s">
        <v>3902</v>
      </c>
      <c r="G25" s="197">
        <v>365</v>
      </c>
      <c r="H25" s="198" t="s">
        <v>3903</v>
      </c>
    </row>
    <row r="26" spans="1:8" ht="14.1" customHeight="1" x14ac:dyDescent="0.2">
      <c r="A26" s="197">
        <v>550</v>
      </c>
      <c r="B26" s="198" t="s">
        <v>3904</v>
      </c>
      <c r="D26" s="197">
        <v>197</v>
      </c>
      <c r="E26" s="198" t="s">
        <v>3905</v>
      </c>
      <c r="G26" s="197">
        <v>366</v>
      </c>
      <c r="H26" s="198" t="s">
        <v>3906</v>
      </c>
    </row>
    <row r="27" spans="1:8" ht="14.1" customHeight="1" x14ac:dyDescent="0.2">
      <c r="A27" s="197">
        <v>12</v>
      </c>
      <c r="B27" s="198" t="s">
        <v>3907</v>
      </c>
      <c r="D27" s="197">
        <v>198</v>
      </c>
      <c r="E27" s="198" t="s">
        <v>3908</v>
      </c>
      <c r="G27" s="197">
        <v>368</v>
      </c>
      <c r="H27" s="198" t="s">
        <v>3909</v>
      </c>
    </row>
    <row r="28" spans="1:8" ht="14.1" customHeight="1" x14ac:dyDescent="0.2">
      <c r="A28" s="197">
        <v>13</v>
      </c>
      <c r="B28" s="198" t="s">
        <v>3910</v>
      </c>
      <c r="D28" s="197">
        <v>199</v>
      </c>
      <c r="E28" s="198" t="s">
        <v>3911</v>
      </c>
      <c r="G28" s="197">
        <v>369</v>
      </c>
      <c r="H28" s="198" t="s">
        <v>3912</v>
      </c>
    </row>
    <row r="29" spans="1:8" ht="14.1" customHeight="1" x14ac:dyDescent="0.2">
      <c r="A29" s="197">
        <v>15</v>
      </c>
      <c r="B29" s="198" t="s">
        <v>3913</v>
      </c>
      <c r="D29" s="197">
        <v>200</v>
      </c>
      <c r="E29" s="198" t="s">
        <v>3914</v>
      </c>
      <c r="G29" s="197">
        <v>371</v>
      </c>
      <c r="H29" s="198" t="s">
        <v>3915</v>
      </c>
    </row>
    <row r="30" spans="1:8" ht="14.1" customHeight="1" x14ac:dyDescent="0.2">
      <c r="A30" s="197">
        <v>16</v>
      </c>
      <c r="B30" s="198" t="s">
        <v>3916</v>
      </c>
      <c r="D30" s="197">
        <v>201</v>
      </c>
      <c r="E30" s="198" t="s">
        <v>2459</v>
      </c>
      <c r="G30" s="197">
        <v>372</v>
      </c>
      <c r="H30" s="198" t="s">
        <v>2460</v>
      </c>
    </row>
    <row r="31" spans="1:8" ht="14.1" customHeight="1" x14ac:dyDescent="0.2">
      <c r="A31" s="197">
        <v>17</v>
      </c>
      <c r="B31" s="198" t="s">
        <v>2461</v>
      </c>
      <c r="D31" s="197">
        <v>202</v>
      </c>
      <c r="E31" s="198" t="s">
        <v>2462</v>
      </c>
      <c r="G31" s="197">
        <v>556</v>
      </c>
      <c r="H31" s="198" t="s">
        <v>2463</v>
      </c>
    </row>
    <row r="32" spans="1:8" ht="14.1" customHeight="1" x14ac:dyDescent="0.2">
      <c r="A32" s="197">
        <v>18</v>
      </c>
      <c r="B32" s="198" t="s">
        <v>2464</v>
      </c>
      <c r="D32" s="197">
        <v>203</v>
      </c>
      <c r="E32" s="198" t="s">
        <v>2465</v>
      </c>
      <c r="G32" s="197">
        <v>373</v>
      </c>
      <c r="H32" s="198" t="s">
        <v>2466</v>
      </c>
    </row>
    <row r="33" spans="1:8" ht="14.1" customHeight="1" x14ac:dyDescent="0.2">
      <c r="A33" s="197">
        <v>19</v>
      </c>
      <c r="B33" s="198" t="s">
        <v>2467</v>
      </c>
      <c r="D33" s="197">
        <v>204</v>
      </c>
      <c r="E33" s="198" t="s">
        <v>2468</v>
      </c>
      <c r="G33" s="197">
        <v>582</v>
      </c>
      <c r="H33" s="198" t="s">
        <v>2469</v>
      </c>
    </row>
    <row r="34" spans="1:8" ht="14.1" customHeight="1" x14ac:dyDescent="0.2">
      <c r="A34" s="197">
        <v>20</v>
      </c>
      <c r="B34" s="198" t="s">
        <v>2470</v>
      </c>
      <c r="D34" s="197">
        <v>538</v>
      </c>
      <c r="E34" s="198" t="s">
        <v>2471</v>
      </c>
      <c r="G34" s="197">
        <v>374</v>
      </c>
      <c r="H34" s="198" t="s">
        <v>2472</v>
      </c>
    </row>
    <row r="35" spans="1:8" ht="14.1" customHeight="1" x14ac:dyDescent="0.2">
      <c r="A35" s="197">
        <v>621</v>
      </c>
      <c r="B35" s="198" t="s">
        <v>2473</v>
      </c>
      <c r="D35" s="197">
        <v>205</v>
      </c>
      <c r="E35" s="198" t="s">
        <v>2474</v>
      </c>
      <c r="G35" s="197">
        <v>375</v>
      </c>
      <c r="H35" s="198" t="s">
        <v>2475</v>
      </c>
    </row>
    <row r="36" spans="1:8" ht="14.1" customHeight="1" x14ac:dyDescent="0.2">
      <c r="A36" s="197">
        <v>21</v>
      </c>
      <c r="B36" s="198" t="s">
        <v>2476</v>
      </c>
      <c r="D36" s="197">
        <v>206</v>
      </c>
      <c r="E36" s="198" t="s">
        <v>2477</v>
      </c>
      <c r="G36" s="197">
        <v>376</v>
      </c>
      <c r="H36" s="198" t="s">
        <v>1024</v>
      </c>
    </row>
    <row r="37" spans="1:8" ht="14.1" customHeight="1" x14ac:dyDescent="0.2">
      <c r="A37" s="197">
        <v>22</v>
      </c>
      <c r="B37" s="198" t="s">
        <v>1025</v>
      </c>
      <c r="D37" s="197">
        <v>208</v>
      </c>
      <c r="E37" s="198" t="s">
        <v>1026</v>
      </c>
      <c r="G37" s="197">
        <v>591</v>
      </c>
      <c r="H37" s="198" t="s">
        <v>1027</v>
      </c>
    </row>
    <row r="38" spans="1:8" ht="14.1" customHeight="1" x14ac:dyDescent="0.2">
      <c r="A38" s="197">
        <v>310</v>
      </c>
      <c r="B38" s="198" t="s">
        <v>1028</v>
      </c>
      <c r="D38" s="197">
        <v>209</v>
      </c>
      <c r="E38" s="198" t="s">
        <v>1029</v>
      </c>
      <c r="G38" s="197">
        <v>377</v>
      </c>
      <c r="H38" s="198" t="s">
        <v>1030</v>
      </c>
    </row>
    <row r="39" spans="1:8" ht="14.1" customHeight="1" x14ac:dyDescent="0.2">
      <c r="A39" s="197">
        <v>547</v>
      </c>
      <c r="B39" s="198" t="s">
        <v>1031</v>
      </c>
      <c r="D39" s="197">
        <v>211</v>
      </c>
      <c r="E39" s="198" t="s">
        <v>1032</v>
      </c>
      <c r="G39" s="197">
        <v>378</v>
      </c>
      <c r="H39" s="198" t="s">
        <v>1033</v>
      </c>
    </row>
    <row r="40" spans="1:8" ht="14.1" customHeight="1" x14ac:dyDescent="0.2">
      <c r="A40" s="197">
        <v>23</v>
      </c>
      <c r="B40" s="198" t="s">
        <v>1034</v>
      </c>
      <c r="D40" s="197">
        <v>212</v>
      </c>
      <c r="E40" s="198" t="s">
        <v>1035</v>
      </c>
      <c r="G40" s="197">
        <v>379</v>
      </c>
      <c r="H40" s="198" t="s">
        <v>1036</v>
      </c>
    </row>
    <row r="41" spans="1:8" ht="14.1" customHeight="1" x14ac:dyDescent="0.2">
      <c r="A41" s="197">
        <v>24</v>
      </c>
      <c r="B41" s="198" t="s">
        <v>1037</v>
      </c>
      <c r="D41" s="197">
        <v>533</v>
      </c>
      <c r="E41" s="198" t="s">
        <v>1038</v>
      </c>
      <c r="G41" s="197">
        <v>380</v>
      </c>
      <c r="H41" s="198" t="s">
        <v>1039</v>
      </c>
    </row>
    <row r="42" spans="1:8" ht="14.1" customHeight="1" x14ac:dyDescent="0.2">
      <c r="A42" s="197">
        <v>25</v>
      </c>
      <c r="B42" s="198" t="s">
        <v>1040</v>
      </c>
      <c r="D42" s="197">
        <v>545</v>
      </c>
      <c r="E42" s="198" t="s">
        <v>1041</v>
      </c>
      <c r="G42" s="197">
        <v>381</v>
      </c>
      <c r="H42" s="198" t="s">
        <v>1042</v>
      </c>
    </row>
    <row r="43" spans="1:8" ht="14.1" customHeight="1" x14ac:dyDescent="0.2">
      <c r="A43" s="197">
        <v>26</v>
      </c>
      <c r="B43" s="198" t="s">
        <v>143</v>
      </c>
      <c r="D43" s="197">
        <v>213</v>
      </c>
      <c r="E43" s="198" t="s">
        <v>144</v>
      </c>
      <c r="G43" s="197">
        <v>382</v>
      </c>
      <c r="H43" s="198" t="s">
        <v>145</v>
      </c>
    </row>
    <row r="44" spans="1:8" ht="14.1" customHeight="1" x14ac:dyDescent="0.2">
      <c r="A44" s="197">
        <v>27</v>
      </c>
      <c r="B44" s="198" t="s">
        <v>146</v>
      </c>
      <c r="D44" s="197">
        <v>214</v>
      </c>
      <c r="E44" s="198" t="s">
        <v>147</v>
      </c>
      <c r="G44" s="197">
        <v>383</v>
      </c>
      <c r="H44" s="198" t="s">
        <v>148</v>
      </c>
    </row>
    <row r="45" spans="1:8" ht="14.1" customHeight="1" x14ac:dyDescent="0.2">
      <c r="A45" s="197">
        <v>29</v>
      </c>
      <c r="B45" s="198" t="s">
        <v>149</v>
      </c>
      <c r="D45" s="197">
        <v>215</v>
      </c>
      <c r="E45" s="198" t="s">
        <v>1521</v>
      </c>
      <c r="G45" s="197">
        <v>385</v>
      </c>
      <c r="H45" s="198" t="s">
        <v>1522</v>
      </c>
    </row>
    <row r="46" spans="1:8" ht="14.1" customHeight="1" x14ac:dyDescent="0.2">
      <c r="A46" s="197">
        <v>30</v>
      </c>
      <c r="B46" s="198" t="s">
        <v>1523</v>
      </c>
      <c r="D46" s="197">
        <v>216</v>
      </c>
      <c r="E46" s="198" t="s">
        <v>1524</v>
      </c>
      <c r="G46" s="197">
        <v>386</v>
      </c>
      <c r="H46" s="198" t="s">
        <v>1525</v>
      </c>
    </row>
    <row r="47" spans="1:8" ht="14.1" customHeight="1" x14ac:dyDescent="0.2">
      <c r="A47" s="197">
        <v>32</v>
      </c>
      <c r="B47" s="198" t="s">
        <v>2959</v>
      </c>
      <c r="D47" s="197">
        <v>217</v>
      </c>
      <c r="E47" s="198" t="s">
        <v>2960</v>
      </c>
      <c r="G47" s="197">
        <v>387</v>
      </c>
      <c r="H47" s="198" t="s">
        <v>2961</v>
      </c>
    </row>
    <row r="48" spans="1:8" ht="14.1" customHeight="1" x14ac:dyDescent="0.2">
      <c r="A48" s="197">
        <v>33</v>
      </c>
      <c r="B48" s="198" t="s">
        <v>2962</v>
      </c>
      <c r="D48" s="197">
        <v>572</v>
      </c>
      <c r="E48" s="198" t="s">
        <v>2963</v>
      </c>
      <c r="G48" s="197">
        <v>562</v>
      </c>
      <c r="H48" s="198" t="s">
        <v>2964</v>
      </c>
    </row>
    <row r="49" spans="1:8" ht="14.1" customHeight="1" x14ac:dyDescent="0.2">
      <c r="A49" s="197">
        <v>34</v>
      </c>
      <c r="B49" s="198" t="s">
        <v>2965</v>
      </c>
      <c r="D49" s="197">
        <v>219</v>
      </c>
      <c r="E49" s="198" t="s">
        <v>2966</v>
      </c>
      <c r="G49" s="197">
        <v>388</v>
      </c>
      <c r="H49" s="198" t="s">
        <v>2967</v>
      </c>
    </row>
    <row r="50" spans="1:8" ht="14.1" customHeight="1" x14ac:dyDescent="0.2">
      <c r="A50" s="197">
        <v>77</v>
      </c>
      <c r="B50" s="198" t="s">
        <v>2968</v>
      </c>
      <c r="D50" s="197">
        <v>553</v>
      </c>
      <c r="E50" s="198" t="s">
        <v>1513</v>
      </c>
      <c r="G50" s="197">
        <v>570</v>
      </c>
      <c r="H50" s="198" t="s">
        <v>1514</v>
      </c>
    </row>
    <row r="51" spans="1:8" ht="14.1" customHeight="1" x14ac:dyDescent="0.2">
      <c r="A51" s="197">
        <v>35</v>
      </c>
      <c r="B51" s="198" t="s">
        <v>1515</v>
      </c>
      <c r="D51" s="197">
        <v>220</v>
      </c>
      <c r="E51" s="198" t="s">
        <v>1516</v>
      </c>
      <c r="G51" s="197">
        <v>389</v>
      </c>
      <c r="H51" s="198" t="s">
        <v>1517</v>
      </c>
    </row>
    <row r="52" spans="1:8" ht="14.1" customHeight="1" x14ac:dyDescent="0.2">
      <c r="A52" s="197">
        <v>36</v>
      </c>
      <c r="B52" s="198" t="s">
        <v>1518</v>
      </c>
      <c r="D52" s="197">
        <v>221</v>
      </c>
      <c r="E52" s="198" t="s">
        <v>3057</v>
      </c>
      <c r="G52" s="197">
        <v>390</v>
      </c>
      <c r="H52" s="198" t="s">
        <v>3058</v>
      </c>
    </row>
    <row r="53" spans="1:8" ht="14.1" customHeight="1" x14ac:dyDescent="0.2">
      <c r="A53" s="197">
        <v>151</v>
      </c>
      <c r="B53" s="198" t="s">
        <v>3059</v>
      </c>
      <c r="D53" s="197">
        <v>222</v>
      </c>
      <c r="E53" s="198" t="s">
        <v>3060</v>
      </c>
      <c r="G53" s="197">
        <v>391</v>
      </c>
      <c r="H53" s="198" t="s">
        <v>3061</v>
      </c>
    </row>
    <row r="54" spans="1:8" ht="14.1" customHeight="1" x14ac:dyDescent="0.2">
      <c r="A54" s="197">
        <v>37</v>
      </c>
      <c r="B54" s="198" t="s">
        <v>3062</v>
      </c>
      <c r="D54" s="197">
        <v>223</v>
      </c>
      <c r="E54" s="198" t="s">
        <v>3063</v>
      </c>
      <c r="G54" s="197">
        <v>393</v>
      </c>
      <c r="H54" s="198" t="s">
        <v>1469</v>
      </c>
    </row>
    <row r="55" spans="1:8" ht="14.1" customHeight="1" x14ac:dyDescent="0.2">
      <c r="A55" s="197">
        <v>38</v>
      </c>
      <c r="B55" s="198" t="s">
        <v>1470</v>
      </c>
      <c r="D55" s="197">
        <v>225</v>
      </c>
      <c r="E55" s="198" t="s">
        <v>1471</v>
      </c>
      <c r="G55" s="197">
        <v>394</v>
      </c>
      <c r="H55" s="198" t="s">
        <v>1472</v>
      </c>
    </row>
    <row r="56" spans="1:8" ht="14.1" customHeight="1" x14ac:dyDescent="0.2">
      <c r="A56" s="197">
        <v>39</v>
      </c>
      <c r="B56" s="198" t="s">
        <v>1473</v>
      </c>
      <c r="D56" s="197">
        <v>226</v>
      </c>
      <c r="E56" s="198" t="s">
        <v>1474</v>
      </c>
      <c r="G56" s="197">
        <v>395</v>
      </c>
      <c r="H56" s="198" t="s">
        <v>1475</v>
      </c>
    </row>
    <row r="57" spans="1:8" ht="14.1" customHeight="1" x14ac:dyDescent="0.2">
      <c r="A57" s="197">
        <v>40</v>
      </c>
      <c r="B57" s="198" t="s">
        <v>1476</v>
      </c>
      <c r="D57" s="197">
        <v>586</v>
      </c>
      <c r="E57" s="198" t="s">
        <v>1477</v>
      </c>
      <c r="G57" s="197">
        <v>396</v>
      </c>
      <c r="H57" s="198" t="s">
        <v>2690</v>
      </c>
    </row>
    <row r="58" spans="1:8" ht="14.1" customHeight="1" x14ac:dyDescent="0.2">
      <c r="A58" s="197">
        <v>41</v>
      </c>
      <c r="B58" s="198" t="s">
        <v>2691</v>
      </c>
      <c r="D58" s="197">
        <v>227</v>
      </c>
      <c r="E58" s="198" t="s">
        <v>2692</v>
      </c>
      <c r="G58" s="197">
        <v>397</v>
      </c>
      <c r="H58" s="198" t="s">
        <v>2693</v>
      </c>
    </row>
    <row r="59" spans="1:8" ht="14.1" customHeight="1" x14ac:dyDescent="0.2">
      <c r="A59" s="197">
        <v>42</v>
      </c>
      <c r="B59" s="198" t="s">
        <v>2694</v>
      </c>
      <c r="D59" s="197">
        <v>228</v>
      </c>
      <c r="E59" s="198" t="s">
        <v>2695</v>
      </c>
      <c r="G59" s="197">
        <v>399</v>
      </c>
      <c r="H59" s="198" t="s">
        <v>2696</v>
      </c>
    </row>
    <row r="60" spans="1:8" ht="14.1" customHeight="1" x14ac:dyDescent="0.2">
      <c r="A60" s="197">
        <v>567</v>
      </c>
      <c r="B60" s="198" t="s">
        <v>2697</v>
      </c>
      <c r="D60" s="197">
        <v>229</v>
      </c>
      <c r="E60" s="198" t="s">
        <v>2698</v>
      </c>
      <c r="G60" s="197">
        <v>400</v>
      </c>
      <c r="H60" s="198" t="s">
        <v>2699</v>
      </c>
    </row>
    <row r="61" spans="1:8" ht="14.1" customHeight="1" x14ac:dyDescent="0.2">
      <c r="A61" s="197">
        <v>43</v>
      </c>
      <c r="B61" s="198" t="s">
        <v>2700</v>
      </c>
      <c r="D61" s="197">
        <v>230</v>
      </c>
      <c r="E61" s="198" t="s">
        <v>2701</v>
      </c>
      <c r="G61" s="197">
        <v>402</v>
      </c>
      <c r="H61" s="198" t="s">
        <v>2702</v>
      </c>
    </row>
    <row r="62" spans="1:8" ht="14.1" customHeight="1" x14ac:dyDescent="0.2">
      <c r="A62" s="197">
        <v>44</v>
      </c>
      <c r="B62" s="198" t="s">
        <v>2703</v>
      </c>
      <c r="D62" s="197">
        <v>231</v>
      </c>
      <c r="E62" s="198" t="s">
        <v>2704</v>
      </c>
      <c r="G62" s="197">
        <v>405</v>
      </c>
      <c r="H62" s="198" t="s">
        <v>2705</v>
      </c>
    </row>
    <row r="63" spans="1:8" ht="14.1" customHeight="1" x14ac:dyDescent="0.2">
      <c r="A63" s="197">
        <v>46</v>
      </c>
      <c r="B63" s="198" t="s">
        <v>739</v>
      </c>
      <c r="D63" s="197">
        <v>232</v>
      </c>
      <c r="E63" s="198" t="s">
        <v>740</v>
      </c>
      <c r="G63" s="197">
        <v>406</v>
      </c>
      <c r="H63" s="198" t="s">
        <v>741</v>
      </c>
    </row>
    <row r="64" spans="1:8" ht="14.1" customHeight="1" x14ac:dyDescent="0.2">
      <c r="A64" s="197">
        <v>47</v>
      </c>
      <c r="B64" s="198" t="s">
        <v>742</v>
      </c>
      <c r="D64" s="197">
        <v>234</v>
      </c>
      <c r="E64" s="198" t="s">
        <v>743</v>
      </c>
      <c r="G64" s="197">
        <v>407</v>
      </c>
      <c r="H64" s="198" t="s">
        <v>744</v>
      </c>
    </row>
    <row r="65" spans="1:8" ht="14.1" customHeight="1" x14ac:dyDescent="0.2">
      <c r="A65" s="197">
        <v>48</v>
      </c>
      <c r="B65" s="198" t="s">
        <v>745</v>
      </c>
      <c r="D65" s="197">
        <v>235</v>
      </c>
      <c r="E65" s="198" t="s">
        <v>746</v>
      </c>
      <c r="G65" s="197">
        <v>409</v>
      </c>
      <c r="H65" s="198" t="s">
        <v>747</v>
      </c>
    </row>
    <row r="66" spans="1:8" ht="14.1" customHeight="1" x14ac:dyDescent="0.2">
      <c r="A66" s="197">
        <v>49</v>
      </c>
      <c r="B66" s="198" t="s">
        <v>748</v>
      </c>
      <c r="D66" s="197">
        <v>236</v>
      </c>
      <c r="E66" s="198" t="s">
        <v>749</v>
      </c>
      <c r="G66" s="197">
        <v>410</v>
      </c>
      <c r="H66" s="198" t="s">
        <v>750</v>
      </c>
    </row>
    <row r="67" spans="1:8" ht="14.1" customHeight="1" x14ac:dyDescent="0.2">
      <c r="A67" s="197">
        <v>50</v>
      </c>
      <c r="B67" s="198" t="s">
        <v>751</v>
      </c>
      <c r="D67" s="197">
        <v>237</v>
      </c>
      <c r="E67" s="198" t="s">
        <v>752</v>
      </c>
      <c r="G67" s="197">
        <v>411</v>
      </c>
      <c r="H67" s="198" t="s">
        <v>753</v>
      </c>
    </row>
    <row r="68" spans="1:8" ht="14.1" customHeight="1" x14ac:dyDescent="0.2">
      <c r="A68" s="197">
        <v>51</v>
      </c>
      <c r="B68" s="198" t="s">
        <v>754</v>
      </c>
      <c r="D68" s="197">
        <v>587</v>
      </c>
      <c r="E68" s="198" t="s">
        <v>755</v>
      </c>
      <c r="G68" s="197">
        <v>412</v>
      </c>
      <c r="H68" s="198" t="s">
        <v>756</v>
      </c>
    </row>
    <row r="69" spans="1:8" ht="14.1" customHeight="1" x14ac:dyDescent="0.2">
      <c r="A69" s="197">
        <v>52</v>
      </c>
      <c r="B69" s="198" t="s">
        <v>757</v>
      </c>
      <c r="D69" s="197">
        <v>624</v>
      </c>
      <c r="E69" s="198" t="s">
        <v>758</v>
      </c>
      <c r="G69" s="197">
        <v>413</v>
      </c>
      <c r="H69" s="198" t="s">
        <v>759</v>
      </c>
    </row>
    <row r="70" spans="1:8" ht="14.1" customHeight="1" x14ac:dyDescent="0.2">
      <c r="A70" s="197">
        <v>53</v>
      </c>
      <c r="B70" s="198" t="s">
        <v>760</v>
      </c>
      <c r="D70" s="197">
        <v>239</v>
      </c>
      <c r="E70" s="198" t="s">
        <v>761</v>
      </c>
      <c r="G70" s="197">
        <v>414</v>
      </c>
      <c r="H70" s="198" t="s">
        <v>762</v>
      </c>
    </row>
    <row r="71" spans="1:8" ht="14.1" customHeight="1" x14ac:dyDescent="0.2">
      <c r="A71" s="197">
        <v>54</v>
      </c>
      <c r="B71" s="198" t="s">
        <v>763</v>
      </c>
      <c r="D71" s="197">
        <v>240</v>
      </c>
      <c r="E71" s="198" t="s">
        <v>764</v>
      </c>
      <c r="G71" s="197">
        <v>415</v>
      </c>
      <c r="H71" s="198" t="s">
        <v>765</v>
      </c>
    </row>
    <row r="72" spans="1:8" ht="14.1" customHeight="1" x14ac:dyDescent="0.2">
      <c r="A72" s="197">
        <v>55</v>
      </c>
      <c r="B72" s="198" t="s">
        <v>766</v>
      </c>
      <c r="D72" s="197">
        <v>242</v>
      </c>
      <c r="E72" s="198" t="s">
        <v>767</v>
      </c>
      <c r="G72" s="197">
        <v>416</v>
      </c>
      <c r="H72" s="198" t="s">
        <v>768</v>
      </c>
    </row>
    <row r="73" spans="1:8" ht="14.1" customHeight="1" x14ac:dyDescent="0.2">
      <c r="A73" s="197">
        <v>56</v>
      </c>
      <c r="B73" s="198" t="s">
        <v>769</v>
      </c>
      <c r="D73" s="197">
        <v>243</v>
      </c>
      <c r="E73" s="198" t="s">
        <v>770</v>
      </c>
      <c r="G73" s="197">
        <v>418</v>
      </c>
      <c r="H73" s="198" t="s">
        <v>872</v>
      </c>
    </row>
    <row r="74" spans="1:8" ht="14.1" customHeight="1" x14ac:dyDescent="0.2">
      <c r="A74" s="197">
        <v>57</v>
      </c>
      <c r="B74" s="198" t="s">
        <v>873</v>
      </c>
      <c r="D74" s="197">
        <v>244</v>
      </c>
      <c r="E74" s="198" t="s">
        <v>874</v>
      </c>
      <c r="G74" s="197">
        <v>419</v>
      </c>
      <c r="H74" s="198" t="s">
        <v>875</v>
      </c>
    </row>
    <row r="75" spans="1:8" ht="14.1" customHeight="1" x14ac:dyDescent="0.2">
      <c r="A75" s="197">
        <v>58</v>
      </c>
      <c r="B75" s="198" t="s">
        <v>876</v>
      </c>
      <c r="D75" s="197">
        <v>548</v>
      </c>
      <c r="E75" s="198" t="s">
        <v>877</v>
      </c>
      <c r="G75" s="197">
        <v>606</v>
      </c>
      <c r="H75" s="198" t="s">
        <v>878</v>
      </c>
    </row>
    <row r="76" spans="1:8" ht="14.1" customHeight="1" x14ac:dyDescent="0.2">
      <c r="A76" s="197">
        <v>60</v>
      </c>
      <c r="B76" s="198" t="s">
        <v>879</v>
      </c>
      <c r="D76" s="197">
        <v>245</v>
      </c>
      <c r="E76" s="198" t="s">
        <v>880</v>
      </c>
      <c r="G76" s="197">
        <v>421</v>
      </c>
      <c r="H76" s="198" t="s">
        <v>881</v>
      </c>
    </row>
    <row r="77" spans="1:8" ht="14.1" customHeight="1" x14ac:dyDescent="0.2">
      <c r="A77" s="197">
        <v>61</v>
      </c>
      <c r="B77" s="198" t="s">
        <v>882</v>
      </c>
      <c r="D77" s="197">
        <v>600</v>
      </c>
      <c r="E77" s="198" t="s">
        <v>883</v>
      </c>
      <c r="G77" s="197">
        <v>422</v>
      </c>
      <c r="H77" s="198" t="s">
        <v>884</v>
      </c>
    </row>
    <row r="78" spans="1:8" ht="14.1" customHeight="1" x14ac:dyDescent="0.2">
      <c r="A78" s="197">
        <v>63</v>
      </c>
      <c r="B78" s="198" t="s">
        <v>885</v>
      </c>
      <c r="D78" s="197">
        <v>246</v>
      </c>
      <c r="E78" s="198" t="s">
        <v>886</v>
      </c>
      <c r="G78" s="197">
        <v>551</v>
      </c>
      <c r="H78" s="198" t="s">
        <v>887</v>
      </c>
    </row>
    <row r="79" spans="1:8" ht="14.1" customHeight="1" x14ac:dyDescent="0.2">
      <c r="A79" s="197">
        <v>64</v>
      </c>
      <c r="B79" s="198" t="s">
        <v>888</v>
      </c>
      <c r="D79" s="197">
        <v>247</v>
      </c>
      <c r="E79" s="198" t="s">
        <v>889</v>
      </c>
      <c r="G79" s="197">
        <v>423</v>
      </c>
      <c r="H79" s="198" t="s">
        <v>1687</v>
      </c>
    </row>
    <row r="80" spans="1:8" ht="14.1" customHeight="1" x14ac:dyDescent="0.2">
      <c r="A80" s="197">
        <v>65</v>
      </c>
      <c r="B80" s="198" t="s">
        <v>1688</v>
      </c>
      <c r="D80" s="197">
        <v>248</v>
      </c>
      <c r="E80" s="198" t="s">
        <v>1689</v>
      </c>
      <c r="G80" s="197">
        <v>424</v>
      </c>
      <c r="H80" s="198" t="s">
        <v>1690</v>
      </c>
    </row>
    <row r="81" spans="1:8" ht="14.1" customHeight="1" x14ac:dyDescent="0.2">
      <c r="A81" s="197">
        <v>66</v>
      </c>
      <c r="B81" s="198" t="s">
        <v>1691</v>
      </c>
      <c r="D81" s="197">
        <v>578</v>
      </c>
      <c r="E81" s="198" t="s">
        <v>1692</v>
      </c>
      <c r="G81" s="197">
        <v>425</v>
      </c>
      <c r="H81" s="198" t="s">
        <v>1693</v>
      </c>
    </row>
    <row r="82" spans="1:8" ht="14.1" customHeight="1" x14ac:dyDescent="0.2">
      <c r="A82" s="197">
        <v>67</v>
      </c>
      <c r="B82" s="198" t="s">
        <v>1694</v>
      </c>
      <c r="D82" s="197">
        <v>555</v>
      </c>
      <c r="E82" s="198" t="s">
        <v>1695</v>
      </c>
      <c r="G82" s="197">
        <v>426</v>
      </c>
      <c r="H82" s="198" t="s">
        <v>1696</v>
      </c>
    </row>
    <row r="83" spans="1:8" ht="14.1" customHeight="1" x14ac:dyDescent="0.2">
      <c r="A83" s="197">
        <v>68</v>
      </c>
      <c r="B83" s="198" t="s">
        <v>1697</v>
      </c>
      <c r="D83" s="197">
        <v>249</v>
      </c>
      <c r="E83" s="198" t="s">
        <v>1698</v>
      </c>
      <c r="G83" s="197">
        <v>427</v>
      </c>
      <c r="H83" s="198" t="s">
        <v>1699</v>
      </c>
    </row>
    <row r="84" spans="1:8" ht="14.1" customHeight="1" x14ac:dyDescent="0.2">
      <c r="A84" s="197">
        <v>603</v>
      </c>
      <c r="B84" s="198" t="s">
        <v>1700</v>
      </c>
      <c r="D84" s="197">
        <v>250</v>
      </c>
      <c r="E84" s="198" t="s">
        <v>1701</v>
      </c>
      <c r="G84" s="197">
        <v>592</v>
      </c>
      <c r="H84" s="198" t="s">
        <v>1702</v>
      </c>
    </row>
    <row r="85" spans="1:8" ht="14.1" customHeight="1" x14ac:dyDescent="0.2">
      <c r="A85" s="197">
        <v>69</v>
      </c>
      <c r="B85" s="198" t="s">
        <v>1703</v>
      </c>
      <c r="D85" s="197">
        <v>251</v>
      </c>
      <c r="E85" s="198" t="s">
        <v>1704</v>
      </c>
      <c r="G85" s="197">
        <v>607</v>
      </c>
      <c r="H85" s="198" t="s">
        <v>1705</v>
      </c>
    </row>
    <row r="86" spans="1:8" ht="14.1" customHeight="1" x14ac:dyDescent="0.2">
      <c r="A86" s="197">
        <v>70</v>
      </c>
      <c r="B86" s="198" t="s">
        <v>1706</v>
      </c>
      <c r="D86" s="197">
        <v>252</v>
      </c>
      <c r="E86" s="198" t="s">
        <v>1707</v>
      </c>
      <c r="G86" s="197">
        <v>432</v>
      </c>
      <c r="H86" s="198" t="s">
        <v>1708</v>
      </c>
    </row>
    <row r="87" spans="1:8" ht="14.1" customHeight="1" x14ac:dyDescent="0.2">
      <c r="A87" s="197">
        <v>71</v>
      </c>
      <c r="B87" s="198" t="s">
        <v>1709</v>
      </c>
      <c r="D87" s="197">
        <v>253</v>
      </c>
      <c r="E87" s="198" t="s">
        <v>1710</v>
      </c>
      <c r="G87" s="197">
        <v>436</v>
      </c>
      <c r="H87" s="198" t="s">
        <v>1708</v>
      </c>
    </row>
    <row r="88" spans="1:8" ht="14.1" customHeight="1" x14ac:dyDescent="0.2">
      <c r="A88" s="197">
        <v>72</v>
      </c>
      <c r="B88" s="198" t="s">
        <v>1711</v>
      </c>
      <c r="D88" s="197">
        <v>254</v>
      </c>
      <c r="E88" s="198" t="s">
        <v>1712</v>
      </c>
      <c r="G88" s="197">
        <v>437</v>
      </c>
      <c r="H88" s="198" t="s">
        <v>1713</v>
      </c>
    </row>
    <row r="89" spans="1:8" ht="14.1" customHeight="1" x14ac:dyDescent="0.2">
      <c r="A89" s="197">
        <v>74</v>
      </c>
      <c r="B89" s="198" t="s">
        <v>1714</v>
      </c>
      <c r="D89" s="197">
        <v>256</v>
      </c>
      <c r="E89" s="198" t="s">
        <v>1715</v>
      </c>
      <c r="G89" s="197">
        <v>428</v>
      </c>
      <c r="H89" s="198" t="s">
        <v>1716</v>
      </c>
    </row>
    <row r="90" spans="1:8" ht="14.1" customHeight="1" x14ac:dyDescent="0.2">
      <c r="A90" s="197">
        <v>75</v>
      </c>
      <c r="B90" s="198" t="s">
        <v>1717</v>
      </c>
      <c r="D90" s="197">
        <v>539</v>
      </c>
      <c r="E90" s="198" t="s">
        <v>1718</v>
      </c>
      <c r="G90" s="197">
        <v>438</v>
      </c>
      <c r="H90" s="198" t="s">
        <v>1719</v>
      </c>
    </row>
    <row r="91" spans="1:8" ht="14.1" customHeight="1" x14ac:dyDescent="0.2">
      <c r="A91" s="197">
        <v>78</v>
      </c>
      <c r="B91" s="198" t="s">
        <v>1720</v>
      </c>
      <c r="D91" s="197">
        <v>257</v>
      </c>
      <c r="E91" s="198" t="s">
        <v>1721</v>
      </c>
      <c r="G91" s="197">
        <v>429</v>
      </c>
      <c r="H91" s="198" t="s">
        <v>1722</v>
      </c>
    </row>
    <row r="92" spans="1:8" ht="14.1" customHeight="1" x14ac:dyDescent="0.2">
      <c r="A92" s="197">
        <v>576</v>
      </c>
      <c r="B92" s="198" t="s">
        <v>3571</v>
      </c>
      <c r="D92" s="197">
        <v>258</v>
      </c>
      <c r="E92" s="198" t="s">
        <v>3572</v>
      </c>
      <c r="G92" s="197">
        <v>439</v>
      </c>
      <c r="H92" s="198" t="s">
        <v>3573</v>
      </c>
    </row>
    <row r="93" spans="1:8" ht="14.1" customHeight="1" x14ac:dyDescent="0.2">
      <c r="A93" s="197">
        <v>79</v>
      </c>
      <c r="B93" s="198" t="s">
        <v>3574</v>
      </c>
      <c r="D93" s="197">
        <v>610</v>
      </c>
      <c r="E93" s="198" t="s">
        <v>3504</v>
      </c>
      <c r="G93" s="197">
        <v>440</v>
      </c>
      <c r="H93" s="198" t="s">
        <v>3505</v>
      </c>
    </row>
    <row r="94" spans="1:8" ht="14.1" customHeight="1" x14ac:dyDescent="0.2">
      <c r="A94" s="197">
        <v>80</v>
      </c>
      <c r="B94" s="198" t="s">
        <v>3506</v>
      </c>
      <c r="D94" s="197">
        <v>259</v>
      </c>
      <c r="E94" s="198" t="s">
        <v>3507</v>
      </c>
      <c r="G94" s="197">
        <v>430</v>
      </c>
      <c r="H94" s="198" t="s">
        <v>116</v>
      </c>
    </row>
    <row r="95" spans="1:8" ht="14.1" customHeight="1" x14ac:dyDescent="0.2">
      <c r="A95" s="197">
        <v>81</v>
      </c>
      <c r="B95" s="198" t="s">
        <v>117</v>
      </c>
      <c r="D95" s="197">
        <v>260</v>
      </c>
      <c r="E95" s="198" t="s">
        <v>118</v>
      </c>
      <c r="G95" s="197">
        <v>431</v>
      </c>
      <c r="H95" s="198" t="s">
        <v>119</v>
      </c>
    </row>
    <row r="96" spans="1:8" ht="14.1" customHeight="1" x14ac:dyDescent="0.2">
      <c r="A96" s="197">
        <v>82</v>
      </c>
      <c r="B96" s="198" t="s">
        <v>120</v>
      </c>
      <c r="D96" s="197">
        <v>261</v>
      </c>
      <c r="E96" s="198" t="s">
        <v>121</v>
      </c>
      <c r="G96" s="197">
        <v>441</v>
      </c>
      <c r="H96" s="198" t="s">
        <v>122</v>
      </c>
    </row>
    <row r="97" spans="1:8" ht="14.1" customHeight="1" x14ac:dyDescent="0.2">
      <c r="A97" s="197">
        <v>83</v>
      </c>
      <c r="B97" s="198" t="s">
        <v>123</v>
      </c>
      <c r="D97" s="197">
        <v>263</v>
      </c>
      <c r="E97" s="198" t="s">
        <v>124</v>
      </c>
      <c r="G97" s="197">
        <v>442</v>
      </c>
      <c r="H97" s="198" t="s">
        <v>125</v>
      </c>
    </row>
    <row r="98" spans="1:8" ht="14.1" customHeight="1" x14ac:dyDescent="0.2">
      <c r="A98" s="197">
        <v>84</v>
      </c>
      <c r="B98" s="198" t="s">
        <v>126</v>
      </c>
      <c r="D98" s="197">
        <v>264</v>
      </c>
      <c r="E98" s="198" t="s">
        <v>127</v>
      </c>
      <c r="G98" s="197">
        <v>433</v>
      </c>
      <c r="H98" s="198" t="s">
        <v>128</v>
      </c>
    </row>
    <row r="99" spans="1:8" ht="14.1" customHeight="1" x14ac:dyDescent="0.2">
      <c r="A99" s="197">
        <v>85</v>
      </c>
      <c r="B99" s="198" t="s">
        <v>1461</v>
      </c>
      <c r="D99" s="197">
        <v>265</v>
      </c>
      <c r="E99" s="198" t="s">
        <v>1834</v>
      </c>
      <c r="G99" s="197">
        <v>435</v>
      </c>
      <c r="H99" s="198" t="s">
        <v>1835</v>
      </c>
    </row>
    <row r="100" spans="1:8" ht="14.1" customHeight="1" x14ac:dyDescent="0.2">
      <c r="A100" s="197">
        <v>86</v>
      </c>
      <c r="B100" s="198" t="s">
        <v>1836</v>
      </c>
      <c r="D100" s="197">
        <v>266</v>
      </c>
      <c r="E100" s="198" t="s">
        <v>1837</v>
      </c>
      <c r="G100" s="197">
        <v>564</v>
      </c>
      <c r="H100" s="198" t="s">
        <v>1838</v>
      </c>
    </row>
    <row r="101" spans="1:8" ht="14.1" customHeight="1" x14ac:dyDescent="0.2">
      <c r="A101" s="197">
        <v>89</v>
      </c>
      <c r="B101" s="198" t="s">
        <v>1839</v>
      </c>
      <c r="D101" s="197">
        <v>267</v>
      </c>
      <c r="E101" s="198" t="s">
        <v>1840</v>
      </c>
      <c r="G101" s="197">
        <v>608</v>
      </c>
      <c r="H101" s="198" t="s">
        <v>1841</v>
      </c>
    </row>
    <row r="102" spans="1:8" ht="14.1" customHeight="1" x14ac:dyDescent="0.2">
      <c r="A102" s="197">
        <v>568</v>
      </c>
      <c r="B102" s="198" t="s">
        <v>1842</v>
      </c>
      <c r="D102" s="197">
        <v>268</v>
      </c>
      <c r="E102" s="198" t="s">
        <v>4095</v>
      </c>
      <c r="G102" s="197">
        <v>443</v>
      </c>
      <c r="H102" s="198" t="s">
        <v>4096</v>
      </c>
    </row>
    <row r="103" spans="1:8" ht="14.1" customHeight="1" x14ac:dyDescent="0.2">
      <c r="A103" s="197">
        <v>90</v>
      </c>
      <c r="B103" s="198" t="s">
        <v>4097</v>
      </c>
      <c r="D103" s="197">
        <v>270</v>
      </c>
      <c r="E103" s="198" t="s">
        <v>4098</v>
      </c>
      <c r="G103" s="197">
        <v>444</v>
      </c>
      <c r="H103" s="198" t="s">
        <v>4099</v>
      </c>
    </row>
    <row r="104" spans="1:8" ht="14.1" customHeight="1" x14ac:dyDescent="0.2">
      <c r="A104" s="197">
        <v>91</v>
      </c>
      <c r="B104" s="198" t="s">
        <v>4100</v>
      </c>
      <c r="D104" s="197">
        <v>273</v>
      </c>
      <c r="E104" s="198" t="s">
        <v>4101</v>
      </c>
      <c r="G104" s="197">
        <v>445</v>
      </c>
      <c r="H104" s="198" t="s">
        <v>4102</v>
      </c>
    </row>
    <row r="105" spans="1:8" ht="14.1" customHeight="1" x14ac:dyDescent="0.2">
      <c r="A105" s="197">
        <v>92</v>
      </c>
      <c r="B105" s="198" t="s">
        <v>4103</v>
      </c>
      <c r="D105" s="197">
        <v>274</v>
      </c>
      <c r="E105" s="198" t="s">
        <v>4104</v>
      </c>
      <c r="G105" s="197">
        <v>614</v>
      </c>
      <c r="H105" s="198" t="s">
        <v>4105</v>
      </c>
    </row>
    <row r="106" spans="1:8" ht="14.1" customHeight="1" x14ac:dyDescent="0.2">
      <c r="A106" s="197">
        <v>94</v>
      </c>
      <c r="B106" s="198" t="s">
        <v>4106</v>
      </c>
      <c r="D106" s="197">
        <v>275</v>
      </c>
      <c r="E106" s="198" t="s">
        <v>4107</v>
      </c>
      <c r="G106" s="197">
        <v>447</v>
      </c>
      <c r="H106" s="198" t="s">
        <v>4108</v>
      </c>
    </row>
    <row r="107" spans="1:8" ht="14.1" customHeight="1" x14ac:dyDescent="0.2">
      <c r="A107" s="197">
        <v>95</v>
      </c>
      <c r="B107" s="198" t="s">
        <v>4109</v>
      </c>
      <c r="D107" s="197">
        <v>87</v>
      </c>
      <c r="E107" s="198" t="s">
        <v>4110</v>
      </c>
      <c r="G107" s="197">
        <v>449</v>
      </c>
      <c r="H107" s="198" t="s">
        <v>4111</v>
      </c>
    </row>
    <row r="108" spans="1:8" ht="14.1" customHeight="1" x14ac:dyDescent="0.2">
      <c r="A108" s="197">
        <v>96</v>
      </c>
      <c r="B108" s="198" t="s">
        <v>4112</v>
      </c>
      <c r="D108" s="197">
        <v>276</v>
      </c>
      <c r="E108" s="198" t="s">
        <v>4113</v>
      </c>
      <c r="G108" s="197">
        <v>450</v>
      </c>
      <c r="H108" s="198" t="s">
        <v>4114</v>
      </c>
    </row>
    <row r="109" spans="1:8" ht="14.1" customHeight="1" x14ac:dyDescent="0.2">
      <c r="A109" s="197">
        <v>97</v>
      </c>
      <c r="B109" s="198" t="s">
        <v>4115</v>
      </c>
      <c r="D109" s="197">
        <v>617</v>
      </c>
      <c r="E109" s="198" t="s">
        <v>4116</v>
      </c>
      <c r="G109" s="197">
        <v>628</v>
      </c>
      <c r="H109" s="198" t="s">
        <v>1398</v>
      </c>
    </row>
    <row r="110" spans="1:8" ht="14.1" customHeight="1" x14ac:dyDescent="0.2">
      <c r="A110" s="197">
        <v>549</v>
      </c>
      <c r="B110" s="198" t="s">
        <v>1399</v>
      </c>
      <c r="D110" s="197">
        <v>278</v>
      </c>
      <c r="E110" s="198" t="s">
        <v>1400</v>
      </c>
      <c r="G110" s="197">
        <v>452</v>
      </c>
      <c r="H110" s="198" t="s">
        <v>1401</v>
      </c>
    </row>
    <row r="111" spans="1:8" ht="14.1" customHeight="1" x14ac:dyDescent="0.2">
      <c r="A111" s="197">
        <v>598</v>
      </c>
      <c r="B111" s="198" t="s">
        <v>1402</v>
      </c>
      <c r="D111" s="197">
        <v>279</v>
      </c>
      <c r="E111" s="198" t="s">
        <v>1403</v>
      </c>
      <c r="G111" s="197">
        <v>631</v>
      </c>
      <c r="H111" s="198" t="s">
        <v>1404</v>
      </c>
    </row>
    <row r="112" spans="1:8" ht="14.1" customHeight="1" x14ac:dyDescent="0.2">
      <c r="A112" s="197">
        <v>98</v>
      </c>
      <c r="B112" s="198" t="s">
        <v>1405</v>
      </c>
      <c r="D112" s="197">
        <v>612</v>
      </c>
      <c r="E112" s="198" t="s">
        <v>1406</v>
      </c>
      <c r="G112" s="197">
        <v>453</v>
      </c>
      <c r="H112" s="198" t="s">
        <v>1407</v>
      </c>
    </row>
    <row r="113" spans="1:8" ht="14.1" customHeight="1" x14ac:dyDescent="0.2">
      <c r="A113" s="197">
        <v>99</v>
      </c>
      <c r="B113" s="198" t="s">
        <v>1408</v>
      </c>
      <c r="D113" s="197">
        <v>280</v>
      </c>
      <c r="E113" s="198" t="s">
        <v>1409</v>
      </c>
      <c r="G113" s="197">
        <v>454</v>
      </c>
      <c r="H113" s="198" t="s">
        <v>1099</v>
      </c>
    </row>
    <row r="114" spans="1:8" ht="14.1" customHeight="1" x14ac:dyDescent="0.2">
      <c r="A114" s="197">
        <v>100</v>
      </c>
      <c r="B114" s="198" t="s">
        <v>1100</v>
      </c>
      <c r="D114" s="197">
        <v>281</v>
      </c>
      <c r="E114" s="198" t="s">
        <v>1101</v>
      </c>
      <c r="G114" s="197">
        <v>575</v>
      </c>
      <c r="H114" s="198" t="s">
        <v>1102</v>
      </c>
    </row>
    <row r="115" spans="1:8" ht="14.1" customHeight="1" x14ac:dyDescent="0.2">
      <c r="A115" s="197">
        <v>101</v>
      </c>
      <c r="B115" s="198" t="s">
        <v>1103</v>
      </c>
      <c r="D115" s="197">
        <v>295</v>
      </c>
      <c r="E115" s="198" t="s">
        <v>1104</v>
      </c>
      <c r="G115" s="197">
        <v>456</v>
      </c>
      <c r="H115" s="198" t="s">
        <v>1105</v>
      </c>
    </row>
    <row r="116" spans="1:8" ht="14.1" customHeight="1" x14ac:dyDescent="0.2">
      <c r="A116" s="197">
        <v>585</v>
      </c>
      <c r="B116" s="198" t="s">
        <v>1106</v>
      </c>
      <c r="D116" s="197">
        <v>282</v>
      </c>
      <c r="E116" s="198" t="s">
        <v>1107</v>
      </c>
      <c r="G116" s="197">
        <v>457</v>
      </c>
      <c r="H116" s="198" t="s">
        <v>1108</v>
      </c>
    </row>
    <row r="117" spans="1:8" ht="14.1" customHeight="1" x14ac:dyDescent="0.2">
      <c r="A117" s="197">
        <v>102</v>
      </c>
      <c r="B117" s="198" t="s">
        <v>1109</v>
      </c>
      <c r="D117" s="197">
        <v>283</v>
      </c>
      <c r="E117" s="198" t="s">
        <v>1110</v>
      </c>
      <c r="G117" s="197">
        <v>458</v>
      </c>
      <c r="H117" s="198" t="s">
        <v>1111</v>
      </c>
    </row>
    <row r="118" spans="1:8" ht="14.1" customHeight="1" x14ac:dyDescent="0.2">
      <c r="A118" s="197">
        <v>103</v>
      </c>
      <c r="B118" s="198" t="s">
        <v>1112</v>
      </c>
      <c r="D118" s="197">
        <v>284</v>
      </c>
      <c r="E118" s="198" t="s">
        <v>1113</v>
      </c>
      <c r="G118" s="197">
        <v>557</v>
      </c>
      <c r="H118" s="198" t="s">
        <v>1114</v>
      </c>
    </row>
    <row r="119" spans="1:8" ht="14.1" customHeight="1" x14ac:dyDescent="0.2">
      <c r="A119" s="197">
        <v>104</v>
      </c>
      <c r="B119" s="198" t="s">
        <v>1115</v>
      </c>
      <c r="D119" s="197">
        <v>285</v>
      </c>
      <c r="E119" s="198" t="s">
        <v>1116</v>
      </c>
      <c r="G119" s="197">
        <v>459</v>
      </c>
      <c r="H119" s="198" t="s">
        <v>1117</v>
      </c>
    </row>
    <row r="120" spans="1:8" ht="14.1" customHeight="1" x14ac:dyDescent="0.2">
      <c r="A120" s="197">
        <v>105</v>
      </c>
      <c r="B120" s="198" t="s">
        <v>1118</v>
      </c>
      <c r="D120" s="197">
        <v>287</v>
      </c>
      <c r="E120" s="198" t="s">
        <v>1119</v>
      </c>
      <c r="G120" s="197">
        <v>626</v>
      </c>
      <c r="H120" s="198" t="s">
        <v>167</v>
      </c>
    </row>
    <row r="121" spans="1:8" ht="14.1" customHeight="1" x14ac:dyDescent="0.2">
      <c r="A121" s="197">
        <v>106</v>
      </c>
      <c r="B121" s="198" t="s">
        <v>3588</v>
      </c>
      <c r="D121" s="197">
        <v>288</v>
      </c>
      <c r="E121" s="198" t="s">
        <v>3589</v>
      </c>
      <c r="G121" s="197">
        <v>460</v>
      </c>
      <c r="H121" s="198" t="s">
        <v>3590</v>
      </c>
    </row>
    <row r="122" spans="1:8" ht="14.1" customHeight="1" x14ac:dyDescent="0.2">
      <c r="A122" s="197">
        <v>107</v>
      </c>
      <c r="B122" s="198" t="s">
        <v>3591</v>
      </c>
      <c r="D122" s="197">
        <v>554</v>
      </c>
      <c r="E122" s="198" t="s">
        <v>3592</v>
      </c>
      <c r="G122" s="197">
        <v>461</v>
      </c>
      <c r="H122" s="198" t="s">
        <v>3593</v>
      </c>
    </row>
    <row r="123" spans="1:8" ht="14.1" customHeight="1" x14ac:dyDescent="0.2">
      <c r="A123" s="197">
        <v>108</v>
      </c>
      <c r="B123" s="198" t="s">
        <v>3594</v>
      </c>
      <c r="D123" s="197">
        <v>289</v>
      </c>
      <c r="E123" s="198" t="s">
        <v>3595</v>
      </c>
      <c r="G123" s="197">
        <v>462</v>
      </c>
      <c r="H123" s="198" t="s">
        <v>3596</v>
      </c>
    </row>
    <row r="124" spans="1:8" ht="14.1" customHeight="1" x14ac:dyDescent="0.2">
      <c r="A124" s="197">
        <v>110</v>
      </c>
      <c r="B124" s="198" t="s">
        <v>3597</v>
      </c>
      <c r="D124" s="197">
        <v>290</v>
      </c>
      <c r="E124" s="198" t="s">
        <v>3598</v>
      </c>
      <c r="G124" s="197">
        <v>463</v>
      </c>
      <c r="H124" s="198" t="s">
        <v>3599</v>
      </c>
    </row>
    <row r="125" spans="1:8" ht="14.1" customHeight="1" x14ac:dyDescent="0.2">
      <c r="A125" s="197">
        <v>111</v>
      </c>
      <c r="B125" s="198" t="s">
        <v>3600</v>
      </c>
      <c r="D125" s="197">
        <v>537</v>
      </c>
      <c r="E125" s="198" t="s">
        <v>3601</v>
      </c>
      <c r="G125" s="197">
        <v>601</v>
      </c>
      <c r="H125" s="198" t="s">
        <v>3602</v>
      </c>
    </row>
    <row r="126" spans="1:8" ht="14.1" customHeight="1" x14ac:dyDescent="0.2">
      <c r="A126" s="197">
        <v>113</v>
      </c>
      <c r="B126" s="198" t="s">
        <v>3603</v>
      </c>
      <c r="D126" s="197">
        <v>291</v>
      </c>
      <c r="E126" s="198" t="s">
        <v>3601</v>
      </c>
      <c r="G126" s="197">
        <v>464</v>
      </c>
      <c r="H126" s="198" t="s">
        <v>3604</v>
      </c>
    </row>
    <row r="127" spans="1:8" ht="14.1" customHeight="1" x14ac:dyDescent="0.2">
      <c r="A127" s="197">
        <v>114</v>
      </c>
      <c r="B127" s="198" t="s">
        <v>3605</v>
      </c>
      <c r="D127" s="197">
        <v>292</v>
      </c>
      <c r="E127" s="198" t="s">
        <v>1120</v>
      </c>
      <c r="G127" s="197">
        <v>593</v>
      </c>
      <c r="H127" s="198" t="s">
        <v>1121</v>
      </c>
    </row>
    <row r="128" spans="1:8" ht="14.1" customHeight="1" x14ac:dyDescent="0.2">
      <c r="A128" s="197">
        <v>619</v>
      </c>
      <c r="B128" s="198" t="s">
        <v>1122</v>
      </c>
      <c r="D128" s="197">
        <v>561</v>
      </c>
      <c r="E128" s="198" t="s">
        <v>1123</v>
      </c>
      <c r="G128" s="197">
        <v>466</v>
      </c>
      <c r="H128" s="198" t="s">
        <v>1124</v>
      </c>
    </row>
    <row r="129" spans="1:8" ht="14.1" customHeight="1" x14ac:dyDescent="0.2">
      <c r="A129" s="197">
        <v>115</v>
      </c>
      <c r="B129" s="198" t="s">
        <v>1125</v>
      </c>
      <c r="D129" s="197">
        <v>293</v>
      </c>
      <c r="E129" s="198" t="s">
        <v>1126</v>
      </c>
      <c r="G129" s="197">
        <v>467</v>
      </c>
      <c r="H129" s="198" t="s">
        <v>1127</v>
      </c>
    </row>
    <row r="130" spans="1:8" ht="14.1" customHeight="1" x14ac:dyDescent="0.2">
      <c r="A130" s="197">
        <v>116</v>
      </c>
      <c r="B130" s="198" t="s">
        <v>1128</v>
      </c>
      <c r="D130" s="197">
        <v>294</v>
      </c>
      <c r="E130" s="198" t="s">
        <v>1487</v>
      </c>
      <c r="G130" s="197">
        <v>468</v>
      </c>
      <c r="H130" s="198" t="s">
        <v>1488</v>
      </c>
    </row>
    <row r="131" spans="1:8" ht="14.1" customHeight="1" x14ac:dyDescent="0.2">
      <c r="A131" s="197">
        <v>629</v>
      </c>
      <c r="B131" s="198" t="s">
        <v>1489</v>
      </c>
      <c r="D131" s="197">
        <v>296</v>
      </c>
      <c r="E131" s="198" t="s">
        <v>1490</v>
      </c>
      <c r="G131" s="197">
        <v>469</v>
      </c>
      <c r="H131" s="198" t="s">
        <v>1491</v>
      </c>
    </row>
    <row r="132" spans="1:8" ht="14.1" customHeight="1" x14ac:dyDescent="0.2">
      <c r="A132" s="197">
        <v>117</v>
      </c>
      <c r="B132" s="198" t="s">
        <v>1492</v>
      </c>
      <c r="D132" s="197">
        <v>297</v>
      </c>
      <c r="E132" s="198" t="s">
        <v>1493</v>
      </c>
      <c r="G132" s="197">
        <v>471</v>
      </c>
      <c r="H132" s="198" t="s">
        <v>1494</v>
      </c>
    </row>
    <row r="133" spans="1:8" ht="14.1" customHeight="1" x14ac:dyDescent="0.2">
      <c r="A133" s="197">
        <v>571</v>
      </c>
      <c r="B133" s="198" t="s">
        <v>95</v>
      </c>
      <c r="D133" s="197">
        <v>588</v>
      </c>
      <c r="E133" s="198" t="s">
        <v>96</v>
      </c>
      <c r="G133" s="197">
        <v>472</v>
      </c>
      <c r="H133" s="198" t="s">
        <v>97</v>
      </c>
    </row>
    <row r="134" spans="1:8" ht="14.1" customHeight="1" x14ac:dyDescent="0.2">
      <c r="A134" s="197">
        <v>118</v>
      </c>
      <c r="B134" s="198" t="s">
        <v>98</v>
      </c>
      <c r="D134" s="197">
        <v>299</v>
      </c>
      <c r="E134" s="198" t="s">
        <v>99</v>
      </c>
      <c r="G134" s="197">
        <v>473</v>
      </c>
      <c r="H134" s="198" t="s">
        <v>3192</v>
      </c>
    </row>
    <row r="135" spans="1:8" ht="14.1" customHeight="1" x14ac:dyDescent="0.2">
      <c r="A135" s="197">
        <v>119</v>
      </c>
      <c r="B135" s="198" t="s">
        <v>3193</v>
      </c>
      <c r="D135" s="197">
        <v>300</v>
      </c>
      <c r="E135" s="198" t="s">
        <v>3194</v>
      </c>
      <c r="G135" s="197">
        <v>474</v>
      </c>
      <c r="H135" s="198" t="s">
        <v>3195</v>
      </c>
    </row>
    <row r="136" spans="1:8" ht="14.1" customHeight="1" x14ac:dyDescent="0.2">
      <c r="A136" s="197">
        <v>120</v>
      </c>
      <c r="B136" s="198" t="s">
        <v>3196</v>
      </c>
      <c r="D136" s="197">
        <v>301</v>
      </c>
      <c r="E136" s="198" t="s">
        <v>3197</v>
      </c>
      <c r="G136" s="197">
        <v>475</v>
      </c>
      <c r="H136" s="198" t="s">
        <v>3198</v>
      </c>
    </row>
    <row r="137" spans="1:8" ht="14.1" customHeight="1" x14ac:dyDescent="0.2">
      <c r="A137" s="197">
        <v>121</v>
      </c>
      <c r="B137" s="198" t="s">
        <v>3199</v>
      </c>
      <c r="D137" s="197">
        <v>302</v>
      </c>
      <c r="E137" s="198" t="s">
        <v>3200</v>
      </c>
      <c r="G137" s="197">
        <v>541</v>
      </c>
      <c r="H137" s="198" t="s">
        <v>3201</v>
      </c>
    </row>
    <row r="138" spans="1:8" ht="14.1" customHeight="1" x14ac:dyDescent="0.2">
      <c r="A138" s="197">
        <v>122</v>
      </c>
      <c r="B138" s="198" t="s">
        <v>3202</v>
      </c>
      <c r="D138" s="197">
        <v>303</v>
      </c>
      <c r="E138" s="198" t="s">
        <v>3203</v>
      </c>
      <c r="G138" s="197">
        <v>476</v>
      </c>
      <c r="H138" s="198" t="s">
        <v>3204</v>
      </c>
    </row>
    <row r="139" spans="1:8" ht="14.1" customHeight="1" x14ac:dyDescent="0.2">
      <c r="A139" s="197">
        <v>123</v>
      </c>
      <c r="B139" s="198" t="s">
        <v>3205</v>
      </c>
      <c r="D139" s="197">
        <v>304</v>
      </c>
      <c r="E139" s="198" t="s">
        <v>3206</v>
      </c>
      <c r="G139" s="197">
        <v>477</v>
      </c>
      <c r="H139" s="198" t="s">
        <v>1846</v>
      </c>
    </row>
    <row r="140" spans="1:8" ht="14.1" customHeight="1" x14ac:dyDescent="0.2">
      <c r="A140" s="197">
        <v>124</v>
      </c>
      <c r="B140" s="198" t="s">
        <v>184</v>
      </c>
      <c r="D140" s="197">
        <v>306</v>
      </c>
      <c r="E140" s="198" t="s">
        <v>185</v>
      </c>
      <c r="G140" s="197">
        <v>478</v>
      </c>
      <c r="H140" s="198" t="s">
        <v>186</v>
      </c>
    </row>
    <row r="141" spans="1:8" ht="14.1" customHeight="1" x14ac:dyDescent="0.2">
      <c r="A141" s="197">
        <v>618</v>
      </c>
      <c r="B141" s="198" t="s">
        <v>187</v>
      </c>
      <c r="D141" s="197">
        <v>307</v>
      </c>
      <c r="E141" s="198" t="s">
        <v>188</v>
      </c>
      <c r="G141" s="197">
        <v>565</v>
      </c>
      <c r="H141" s="198" t="s">
        <v>189</v>
      </c>
    </row>
    <row r="142" spans="1:8" ht="14.1" customHeight="1" x14ac:dyDescent="0.2">
      <c r="A142" s="197">
        <v>125</v>
      </c>
      <c r="B142" s="198" t="s">
        <v>190</v>
      </c>
      <c r="D142" s="197">
        <v>308</v>
      </c>
      <c r="E142" s="198" t="s">
        <v>191</v>
      </c>
      <c r="G142" s="197">
        <v>558</v>
      </c>
      <c r="H142" s="198" t="s">
        <v>192</v>
      </c>
    </row>
    <row r="143" spans="1:8" ht="14.1" customHeight="1" x14ac:dyDescent="0.2">
      <c r="A143" s="197">
        <v>569</v>
      </c>
      <c r="B143" s="198" t="s">
        <v>2541</v>
      </c>
      <c r="D143" s="197">
        <v>605</v>
      </c>
      <c r="E143" s="198" t="s">
        <v>2542</v>
      </c>
      <c r="G143" s="197">
        <v>480</v>
      </c>
      <c r="H143" s="198" t="s">
        <v>2543</v>
      </c>
    </row>
    <row r="144" spans="1:8" ht="14.1" customHeight="1" x14ac:dyDescent="0.2">
      <c r="A144" s="199">
        <v>127</v>
      </c>
      <c r="B144" s="200" t="s">
        <v>2544</v>
      </c>
      <c r="D144" s="199">
        <v>309</v>
      </c>
      <c r="E144" s="200" t="s">
        <v>2545</v>
      </c>
      <c r="G144" s="199">
        <v>481</v>
      </c>
      <c r="H144" s="200" t="s">
        <v>2546</v>
      </c>
    </row>
    <row r="145" spans="1:8" ht="14.1" customHeight="1" x14ac:dyDescent="0.2">
      <c r="A145" s="199">
        <v>129</v>
      </c>
      <c r="B145" s="200" t="s">
        <v>2547</v>
      </c>
      <c r="D145" s="199">
        <v>542</v>
      </c>
      <c r="E145" s="200" t="s">
        <v>2548</v>
      </c>
      <c r="G145" s="199">
        <v>483</v>
      </c>
      <c r="H145" s="200" t="s">
        <v>2549</v>
      </c>
    </row>
    <row r="146" spans="1:8" ht="14.1" customHeight="1" x14ac:dyDescent="0.2">
      <c r="A146" s="199">
        <v>604</v>
      </c>
      <c r="B146" s="200" t="s">
        <v>2550</v>
      </c>
      <c r="D146" s="199">
        <v>311</v>
      </c>
      <c r="E146" s="200" t="s">
        <v>2551</v>
      </c>
      <c r="G146" s="199">
        <v>484</v>
      </c>
      <c r="H146" s="200" t="s">
        <v>2552</v>
      </c>
    </row>
    <row r="147" spans="1:8" ht="14.1" customHeight="1" x14ac:dyDescent="0.2">
      <c r="A147" s="199">
        <v>130</v>
      </c>
      <c r="B147" s="200" t="s">
        <v>2519</v>
      </c>
      <c r="D147" s="199">
        <v>312</v>
      </c>
      <c r="E147" s="200" t="s">
        <v>2520</v>
      </c>
      <c r="G147" s="199">
        <v>485</v>
      </c>
      <c r="H147" s="200" t="s">
        <v>1876</v>
      </c>
    </row>
    <row r="148" spans="1:8" ht="14.1" customHeight="1" x14ac:dyDescent="0.2">
      <c r="A148" s="199">
        <v>131</v>
      </c>
      <c r="B148" s="200" t="s">
        <v>1877</v>
      </c>
      <c r="D148" s="199">
        <v>313</v>
      </c>
      <c r="E148" s="200" t="s">
        <v>1878</v>
      </c>
      <c r="G148" s="199">
        <v>486</v>
      </c>
      <c r="H148" s="200" t="s">
        <v>1879</v>
      </c>
    </row>
    <row r="149" spans="1:8" ht="14.1" customHeight="1" x14ac:dyDescent="0.2">
      <c r="A149" s="199">
        <v>132</v>
      </c>
      <c r="B149" s="200" t="s">
        <v>1366</v>
      </c>
      <c r="D149" s="199">
        <v>314</v>
      </c>
      <c r="E149" s="200" t="s">
        <v>1367</v>
      </c>
      <c r="G149" s="199">
        <v>487</v>
      </c>
      <c r="H149" s="200" t="s">
        <v>1368</v>
      </c>
    </row>
    <row r="150" spans="1:8" ht="14.1" customHeight="1" x14ac:dyDescent="0.2">
      <c r="A150" s="199">
        <v>134</v>
      </c>
      <c r="B150" s="200" t="s">
        <v>1369</v>
      </c>
      <c r="D150" s="199">
        <v>535</v>
      </c>
      <c r="E150" s="200" t="s">
        <v>1370</v>
      </c>
      <c r="G150" s="199">
        <v>488</v>
      </c>
      <c r="H150" s="200" t="s">
        <v>1371</v>
      </c>
    </row>
    <row r="151" spans="1:8" ht="14.1" customHeight="1" x14ac:dyDescent="0.2">
      <c r="A151" s="199">
        <v>135</v>
      </c>
      <c r="B151" s="200" t="s">
        <v>1372</v>
      </c>
      <c r="D151" s="199">
        <v>315</v>
      </c>
      <c r="E151" s="200" t="s">
        <v>1373</v>
      </c>
      <c r="G151" s="199">
        <v>489</v>
      </c>
      <c r="H151" s="200" t="s">
        <v>1374</v>
      </c>
    </row>
    <row r="152" spans="1:8" ht="14.1" customHeight="1" x14ac:dyDescent="0.2">
      <c r="A152" s="199">
        <v>136</v>
      </c>
      <c r="B152" s="200" t="s">
        <v>1375</v>
      </c>
      <c r="D152" s="199">
        <v>316</v>
      </c>
      <c r="E152" s="200" t="s">
        <v>1376</v>
      </c>
      <c r="G152" s="199">
        <v>490</v>
      </c>
      <c r="H152" s="200" t="s">
        <v>1377</v>
      </c>
    </row>
    <row r="153" spans="1:8" ht="14.1" customHeight="1" x14ac:dyDescent="0.2">
      <c r="A153" s="199">
        <v>137</v>
      </c>
      <c r="B153" s="200" t="s">
        <v>1378</v>
      </c>
      <c r="D153" s="199">
        <v>317</v>
      </c>
      <c r="E153" s="200" t="s">
        <v>1379</v>
      </c>
      <c r="G153" s="199">
        <v>491</v>
      </c>
      <c r="H153" s="200" t="s">
        <v>1380</v>
      </c>
    </row>
    <row r="154" spans="1:8" ht="14.1" customHeight="1" x14ac:dyDescent="0.2">
      <c r="A154" s="199">
        <v>138</v>
      </c>
      <c r="B154" s="200" t="s">
        <v>1381</v>
      </c>
      <c r="D154" s="199">
        <v>318</v>
      </c>
      <c r="E154" s="200" t="s">
        <v>1382</v>
      </c>
      <c r="G154" s="199">
        <v>492</v>
      </c>
      <c r="H154" s="200" t="s">
        <v>1383</v>
      </c>
    </row>
    <row r="155" spans="1:8" ht="14.1" customHeight="1" x14ac:dyDescent="0.2">
      <c r="A155" s="199">
        <v>139</v>
      </c>
      <c r="B155" s="200" t="s">
        <v>1384</v>
      </c>
      <c r="D155" s="199">
        <v>320</v>
      </c>
      <c r="E155" s="200" t="s">
        <v>1385</v>
      </c>
      <c r="G155" s="199">
        <v>493</v>
      </c>
      <c r="H155" s="200" t="s">
        <v>1386</v>
      </c>
    </row>
    <row r="156" spans="1:8" ht="14.1" customHeight="1" x14ac:dyDescent="0.2">
      <c r="A156" s="199">
        <v>140</v>
      </c>
      <c r="B156" s="200" t="s">
        <v>1387</v>
      </c>
      <c r="D156" s="199">
        <v>321</v>
      </c>
      <c r="E156" s="200" t="s">
        <v>1388</v>
      </c>
      <c r="G156" s="199">
        <v>494</v>
      </c>
      <c r="H156" s="200" t="s">
        <v>1389</v>
      </c>
    </row>
    <row r="157" spans="1:8" ht="14.1" customHeight="1" x14ac:dyDescent="0.2">
      <c r="A157" s="199">
        <v>141</v>
      </c>
      <c r="B157" s="200" t="s">
        <v>1390</v>
      </c>
      <c r="D157" s="199">
        <v>323</v>
      </c>
      <c r="E157" s="200" t="s">
        <v>1391</v>
      </c>
      <c r="G157" s="199">
        <v>495</v>
      </c>
      <c r="H157" s="200" t="s">
        <v>1392</v>
      </c>
    </row>
    <row r="158" spans="1:8" ht="14.1" customHeight="1" x14ac:dyDescent="0.2">
      <c r="A158" s="199">
        <v>510</v>
      </c>
      <c r="B158" s="200" t="s">
        <v>1393</v>
      </c>
      <c r="D158" s="199">
        <v>324</v>
      </c>
      <c r="E158" s="200" t="s">
        <v>1394</v>
      </c>
      <c r="G158" s="199">
        <v>497</v>
      </c>
      <c r="H158" s="200" t="s">
        <v>1395</v>
      </c>
    </row>
    <row r="159" spans="1:8" ht="14.1" customHeight="1" x14ac:dyDescent="0.2">
      <c r="A159" s="199">
        <v>144</v>
      </c>
      <c r="B159" s="200" t="s">
        <v>1396</v>
      </c>
      <c r="D159" s="199">
        <v>325</v>
      </c>
      <c r="E159" s="200" t="s">
        <v>1397</v>
      </c>
      <c r="G159" s="199">
        <v>498</v>
      </c>
      <c r="H159" s="200" t="s">
        <v>2597</v>
      </c>
    </row>
    <row r="160" spans="1:8" ht="14.1" customHeight="1" x14ac:dyDescent="0.2">
      <c r="A160" s="199">
        <v>145</v>
      </c>
      <c r="B160" s="200" t="s">
        <v>2598</v>
      </c>
      <c r="D160" s="199">
        <v>326</v>
      </c>
      <c r="E160" s="200" t="s">
        <v>2599</v>
      </c>
      <c r="G160" s="199">
        <v>579</v>
      </c>
      <c r="H160" s="200" t="s">
        <v>2320</v>
      </c>
    </row>
    <row r="161" spans="1:8" ht="14.1" customHeight="1" x14ac:dyDescent="0.2">
      <c r="A161" s="199">
        <v>146</v>
      </c>
      <c r="B161" s="200" t="s">
        <v>2321</v>
      </c>
      <c r="D161" s="199">
        <v>327</v>
      </c>
      <c r="E161" s="200" t="s">
        <v>2322</v>
      </c>
      <c r="G161" s="199">
        <v>499</v>
      </c>
      <c r="H161" s="200" t="s">
        <v>2323</v>
      </c>
    </row>
    <row r="162" spans="1:8" ht="14.1" customHeight="1" x14ac:dyDescent="0.2">
      <c r="A162" s="199">
        <v>148</v>
      </c>
      <c r="B162" s="200" t="s">
        <v>2324</v>
      </c>
      <c r="D162" s="199">
        <v>328</v>
      </c>
      <c r="E162" s="200" t="s">
        <v>2325</v>
      </c>
      <c r="G162" s="199">
        <v>500</v>
      </c>
      <c r="H162" s="200" t="s">
        <v>2326</v>
      </c>
    </row>
    <row r="163" spans="1:8" ht="14.1" customHeight="1" x14ac:dyDescent="0.2">
      <c r="A163" s="199">
        <v>149</v>
      </c>
      <c r="B163" s="200" t="s">
        <v>2327</v>
      </c>
      <c r="D163" s="199">
        <v>329</v>
      </c>
      <c r="E163" s="200" t="s">
        <v>2328</v>
      </c>
      <c r="G163" s="199">
        <v>502</v>
      </c>
      <c r="H163" s="200" t="s">
        <v>2329</v>
      </c>
    </row>
    <row r="164" spans="1:8" ht="14.1" customHeight="1" x14ac:dyDescent="0.2">
      <c r="A164" s="199">
        <v>150</v>
      </c>
      <c r="B164" s="200" t="s">
        <v>2330</v>
      </c>
      <c r="D164" s="199">
        <v>330</v>
      </c>
      <c r="E164" s="200" t="s">
        <v>2331</v>
      </c>
      <c r="G164" s="199">
        <v>584</v>
      </c>
      <c r="H164" s="200" t="s">
        <v>2332</v>
      </c>
    </row>
    <row r="165" spans="1:8" ht="14.1" customHeight="1" x14ac:dyDescent="0.2">
      <c r="A165" s="199">
        <v>152</v>
      </c>
      <c r="B165" s="200" t="s">
        <v>2333</v>
      </c>
      <c r="D165" s="199">
        <v>581</v>
      </c>
      <c r="E165" s="200" t="s">
        <v>2334</v>
      </c>
      <c r="G165" s="199">
        <v>503</v>
      </c>
      <c r="H165" s="200" t="s">
        <v>2335</v>
      </c>
    </row>
    <row r="166" spans="1:8" ht="14.1" customHeight="1" x14ac:dyDescent="0.2">
      <c r="A166" s="199">
        <v>153</v>
      </c>
      <c r="B166" s="200" t="s">
        <v>2336</v>
      </c>
      <c r="D166" s="199">
        <v>331</v>
      </c>
      <c r="E166" s="200" t="s">
        <v>2337</v>
      </c>
      <c r="G166" s="199">
        <v>504</v>
      </c>
      <c r="H166" s="200" t="s">
        <v>2338</v>
      </c>
    </row>
    <row r="167" spans="1:8" ht="14.1" customHeight="1" x14ac:dyDescent="0.2">
      <c r="A167" s="199">
        <v>154</v>
      </c>
      <c r="B167" s="200" t="s">
        <v>2339</v>
      </c>
      <c r="D167" s="199">
        <v>332</v>
      </c>
      <c r="E167" s="200" t="s">
        <v>2340</v>
      </c>
      <c r="G167" s="199">
        <v>505</v>
      </c>
      <c r="H167" s="200" t="s">
        <v>2341</v>
      </c>
    </row>
    <row r="168" spans="1:8" ht="14.1" customHeight="1" x14ac:dyDescent="0.2">
      <c r="A168" s="199">
        <v>155</v>
      </c>
      <c r="B168" s="200" t="s">
        <v>2342</v>
      </c>
      <c r="D168" s="199">
        <v>333</v>
      </c>
      <c r="E168" s="200" t="s">
        <v>2343</v>
      </c>
      <c r="G168" s="199">
        <v>506</v>
      </c>
      <c r="H168" s="200" t="s">
        <v>2344</v>
      </c>
    </row>
    <row r="169" spans="1:8" ht="14.1" customHeight="1" x14ac:dyDescent="0.2">
      <c r="A169" s="199">
        <v>156</v>
      </c>
      <c r="B169" s="200" t="s">
        <v>2345</v>
      </c>
      <c r="D169" s="199">
        <v>334</v>
      </c>
      <c r="E169" s="200" t="s">
        <v>2346</v>
      </c>
      <c r="G169" s="199">
        <v>507</v>
      </c>
      <c r="H169" s="200" t="s">
        <v>2347</v>
      </c>
    </row>
    <row r="170" spans="1:8" ht="14.1" customHeight="1" x14ac:dyDescent="0.2">
      <c r="A170" s="199">
        <v>158</v>
      </c>
      <c r="B170" s="200" t="s">
        <v>2348</v>
      </c>
      <c r="D170" s="199">
        <v>455</v>
      </c>
      <c r="E170" s="200" t="s">
        <v>2349</v>
      </c>
      <c r="G170" s="199">
        <v>508</v>
      </c>
      <c r="H170" s="200" t="s">
        <v>2350</v>
      </c>
    </row>
    <row r="171" spans="1:8" ht="14.1" customHeight="1" x14ac:dyDescent="0.2">
      <c r="A171" s="199">
        <v>159</v>
      </c>
      <c r="B171" s="200" t="s">
        <v>2351</v>
      </c>
      <c r="D171" s="199">
        <v>335</v>
      </c>
      <c r="E171" s="200" t="s">
        <v>2352</v>
      </c>
      <c r="G171" s="199">
        <v>509</v>
      </c>
      <c r="H171" s="200" t="s">
        <v>2353</v>
      </c>
    </row>
    <row r="172" spans="1:8" ht="14.1" customHeight="1" x14ac:dyDescent="0.2">
      <c r="A172" s="199">
        <v>161</v>
      </c>
      <c r="B172" s="200" t="s">
        <v>2354</v>
      </c>
      <c r="D172" s="199">
        <v>337</v>
      </c>
      <c r="E172" s="200" t="s">
        <v>2355</v>
      </c>
      <c r="G172" s="199">
        <v>511</v>
      </c>
      <c r="H172" s="200" t="s">
        <v>2356</v>
      </c>
    </row>
    <row r="173" spans="1:8" ht="14.1" customHeight="1" x14ac:dyDescent="0.2">
      <c r="A173" s="199">
        <v>609</v>
      </c>
      <c r="B173" s="200" t="s">
        <v>2357</v>
      </c>
      <c r="D173" s="199">
        <v>338</v>
      </c>
      <c r="E173" s="200" t="s">
        <v>2358</v>
      </c>
      <c r="G173" s="199">
        <v>512</v>
      </c>
      <c r="H173" s="200" t="s">
        <v>2359</v>
      </c>
    </row>
    <row r="174" spans="1:8" ht="14.1" customHeight="1" x14ac:dyDescent="0.2">
      <c r="A174" s="199">
        <v>163</v>
      </c>
      <c r="B174" s="200" t="s">
        <v>2360</v>
      </c>
      <c r="D174" s="199">
        <v>339</v>
      </c>
      <c r="E174" s="200" t="s">
        <v>2361</v>
      </c>
      <c r="G174" s="199">
        <v>513</v>
      </c>
      <c r="H174" s="200" t="s">
        <v>2362</v>
      </c>
    </row>
    <row r="175" spans="1:8" ht="14.1" customHeight="1" x14ac:dyDescent="0.2">
      <c r="A175" s="199">
        <v>164</v>
      </c>
      <c r="B175" s="200" t="s">
        <v>2363</v>
      </c>
      <c r="D175" s="199">
        <v>340</v>
      </c>
      <c r="E175" s="200" t="s">
        <v>2364</v>
      </c>
      <c r="G175" s="199">
        <v>514</v>
      </c>
      <c r="H175" s="200" t="s">
        <v>2365</v>
      </c>
    </row>
    <row r="176" spans="1:8" ht="14.1" customHeight="1" x14ac:dyDescent="0.2">
      <c r="A176" s="199">
        <v>165</v>
      </c>
      <c r="B176" s="200" t="s">
        <v>2366</v>
      </c>
      <c r="D176" s="199">
        <v>271</v>
      </c>
      <c r="E176" s="200" t="s">
        <v>2053</v>
      </c>
      <c r="G176" s="199">
        <v>516</v>
      </c>
      <c r="H176" s="200" t="s">
        <v>771</v>
      </c>
    </row>
    <row r="177" spans="1:8" ht="14.1" customHeight="1" x14ac:dyDescent="0.2">
      <c r="A177" s="199">
        <v>599</v>
      </c>
      <c r="B177" s="200" t="s">
        <v>772</v>
      </c>
      <c r="D177" s="199">
        <v>616</v>
      </c>
      <c r="E177" s="200" t="s">
        <v>773</v>
      </c>
      <c r="G177" s="199">
        <v>625</v>
      </c>
      <c r="H177" s="200" t="s">
        <v>774</v>
      </c>
    </row>
    <row r="178" spans="1:8" ht="14.1" customHeight="1" x14ac:dyDescent="0.2">
      <c r="A178" s="199">
        <v>166</v>
      </c>
      <c r="B178" s="200" t="s">
        <v>775</v>
      </c>
      <c r="D178" s="199">
        <v>341</v>
      </c>
      <c r="E178" s="200" t="s">
        <v>776</v>
      </c>
      <c r="G178" s="199">
        <v>517</v>
      </c>
      <c r="H178" s="200" t="s">
        <v>777</v>
      </c>
    </row>
    <row r="179" spans="1:8" ht="14.1" customHeight="1" x14ac:dyDescent="0.2">
      <c r="A179" s="199">
        <v>167</v>
      </c>
      <c r="B179" s="200" t="s">
        <v>778</v>
      </c>
      <c r="D179" s="199">
        <v>342</v>
      </c>
      <c r="E179" s="200" t="s">
        <v>779</v>
      </c>
      <c r="G179" s="199">
        <v>518</v>
      </c>
      <c r="H179" s="200" t="s">
        <v>780</v>
      </c>
    </row>
    <row r="180" spans="1:8" ht="14.1" customHeight="1" x14ac:dyDescent="0.2">
      <c r="A180" s="199">
        <v>168</v>
      </c>
      <c r="B180" s="200" t="s">
        <v>781</v>
      </c>
      <c r="D180" s="199">
        <v>343</v>
      </c>
      <c r="E180" s="200" t="s">
        <v>782</v>
      </c>
      <c r="G180" s="199">
        <v>519</v>
      </c>
      <c r="H180" s="200" t="s">
        <v>783</v>
      </c>
    </row>
    <row r="181" spans="1:8" ht="14.1" customHeight="1" x14ac:dyDescent="0.2">
      <c r="A181" s="199">
        <v>169</v>
      </c>
      <c r="B181" s="200" t="s">
        <v>784</v>
      </c>
      <c r="D181" s="199">
        <v>544</v>
      </c>
      <c r="E181" s="200" t="s">
        <v>785</v>
      </c>
      <c r="G181" s="199">
        <v>520</v>
      </c>
      <c r="H181" s="200" t="s">
        <v>786</v>
      </c>
    </row>
    <row r="182" spans="1:8" ht="14.1" customHeight="1" x14ac:dyDescent="0.2">
      <c r="A182" s="199">
        <v>170</v>
      </c>
      <c r="B182" s="200" t="s">
        <v>787</v>
      </c>
      <c r="D182" s="199">
        <v>344</v>
      </c>
      <c r="E182" s="200" t="s">
        <v>788</v>
      </c>
      <c r="G182" s="199">
        <v>595</v>
      </c>
      <c r="H182" s="200" t="s">
        <v>789</v>
      </c>
    </row>
    <row r="183" spans="1:8" ht="14.1" customHeight="1" x14ac:dyDescent="0.2">
      <c r="A183" s="199">
        <v>171</v>
      </c>
      <c r="B183" s="200" t="s">
        <v>790</v>
      </c>
      <c r="D183" s="199">
        <v>345</v>
      </c>
      <c r="E183" s="200" t="s">
        <v>791</v>
      </c>
      <c r="G183" s="199">
        <v>521</v>
      </c>
      <c r="H183" s="200" t="s">
        <v>792</v>
      </c>
    </row>
    <row r="184" spans="1:8" ht="14.1" customHeight="1" x14ac:dyDescent="0.2">
      <c r="A184" s="199">
        <v>552</v>
      </c>
      <c r="B184" s="200" t="s">
        <v>793</v>
      </c>
      <c r="D184" s="199">
        <v>346</v>
      </c>
      <c r="E184" s="200" t="s">
        <v>794</v>
      </c>
      <c r="G184" s="199">
        <v>133</v>
      </c>
      <c r="H184" s="200" t="s">
        <v>795</v>
      </c>
    </row>
    <row r="185" spans="1:8" ht="14.1" customHeight="1" x14ac:dyDescent="0.2">
      <c r="A185" s="199">
        <v>172</v>
      </c>
      <c r="B185" s="200" t="s">
        <v>796</v>
      </c>
      <c r="D185" s="199">
        <v>347</v>
      </c>
      <c r="E185" s="200" t="s">
        <v>797</v>
      </c>
      <c r="G185" s="199">
        <v>522</v>
      </c>
      <c r="H185" s="200" t="s">
        <v>798</v>
      </c>
    </row>
    <row r="186" spans="1:8" ht="14.1" customHeight="1" x14ac:dyDescent="0.2">
      <c r="A186" s="199">
        <v>173</v>
      </c>
      <c r="B186" s="200" t="s">
        <v>799</v>
      </c>
      <c r="D186" s="199">
        <v>348</v>
      </c>
      <c r="E186" s="200" t="s">
        <v>800</v>
      </c>
      <c r="G186" s="199">
        <v>543</v>
      </c>
      <c r="H186" s="200" t="s">
        <v>801</v>
      </c>
    </row>
    <row r="187" spans="1:8" ht="14.1" customHeight="1" x14ac:dyDescent="0.2">
      <c r="A187" s="199">
        <v>559</v>
      </c>
      <c r="B187" s="200" t="s">
        <v>802</v>
      </c>
      <c r="D187" s="199">
        <v>349</v>
      </c>
      <c r="E187" s="200" t="s">
        <v>803</v>
      </c>
      <c r="G187" s="199">
        <v>523</v>
      </c>
      <c r="H187" s="200" t="s">
        <v>804</v>
      </c>
    </row>
    <row r="188" spans="1:8" ht="14.1" customHeight="1" x14ac:dyDescent="0.2">
      <c r="A188" s="199">
        <v>560</v>
      </c>
      <c r="B188" s="200" t="s">
        <v>805</v>
      </c>
      <c r="D188" s="199">
        <v>350</v>
      </c>
      <c r="E188" s="200" t="s">
        <v>806</v>
      </c>
      <c r="G188" s="199">
        <v>524</v>
      </c>
      <c r="H188" s="200" t="s">
        <v>807</v>
      </c>
    </row>
    <row r="189" spans="1:8" ht="14.1" customHeight="1" x14ac:dyDescent="0.2">
      <c r="A189" s="199">
        <v>623</v>
      </c>
      <c r="B189" s="200" t="s">
        <v>808</v>
      </c>
      <c r="D189" s="199">
        <v>573</v>
      </c>
      <c r="E189" s="200" t="s">
        <v>809</v>
      </c>
      <c r="G189" s="199">
        <v>525</v>
      </c>
      <c r="H189" s="200" t="s">
        <v>810</v>
      </c>
    </row>
    <row r="190" spans="1:8" ht="14.1" customHeight="1" x14ac:dyDescent="0.2">
      <c r="A190" s="199">
        <v>175</v>
      </c>
      <c r="B190" s="200" t="s">
        <v>811</v>
      </c>
      <c r="D190" s="199">
        <v>351</v>
      </c>
      <c r="E190" s="200" t="s">
        <v>812</v>
      </c>
      <c r="G190" s="199">
        <v>526</v>
      </c>
      <c r="H190" s="200" t="s">
        <v>813</v>
      </c>
    </row>
    <row r="191" spans="1:8" ht="14.1" customHeight="1" x14ac:dyDescent="0.2">
      <c r="A191" s="199">
        <v>176</v>
      </c>
      <c r="B191" s="200" t="s">
        <v>814</v>
      </c>
      <c r="D191" s="199">
        <v>352</v>
      </c>
      <c r="E191" s="200" t="s">
        <v>815</v>
      </c>
      <c r="G191" s="199">
        <v>527</v>
      </c>
      <c r="H191" s="200" t="s">
        <v>816</v>
      </c>
    </row>
    <row r="192" spans="1:8" ht="14.1" customHeight="1" x14ac:dyDescent="0.2">
      <c r="A192" s="199">
        <v>177</v>
      </c>
      <c r="B192" s="200" t="s">
        <v>172</v>
      </c>
      <c r="D192" s="199">
        <v>354</v>
      </c>
      <c r="E192" s="200" t="s">
        <v>173</v>
      </c>
      <c r="G192" s="199">
        <v>528</v>
      </c>
      <c r="H192" s="200" t="s">
        <v>174</v>
      </c>
    </row>
    <row r="193" spans="1:8" ht="14.1" customHeight="1" x14ac:dyDescent="0.2">
      <c r="A193" s="199">
        <v>178</v>
      </c>
      <c r="B193" s="200" t="s">
        <v>1161</v>
      </c>
      <c r="D193" s="199">
        <v>355</v>
      </c>
      <c r="E193" s="200" t="s">
        <v>1162</v>
      </c>
      <c r="G193" s="199">
        <v>566</v>
      </c>
      <c r="H193" s="200" t="s">
        <v>1163</v>
      </c>
    </row>
    <row r="194" spans="1:8" ht="14.1" customHeight="1" x14ac:dyDescent="0.2">
      <c r="A194" s="199">
        <v>179</v>
      </c>
      <c r="B194" s="200" t="s">
        <v>1164</v>
      </c>
      <c r="D194" s="199">
        <v>356</v>
      </c>
      <c r="E194" s="200" t="s">
        <v>1165</v>
      </c>
      <c r="G194" s="199">
        <v>530</v>
      </c>
      <c r="H194" s="200" t="s">
        <v>1166</v>
      </c>
    </row>
    <row r="195" spans="1:8" ht="14.1" customHeight="1" x14ac:dyDescent="0.2">
      <c r="A195" s="199">
        <v>596</v>
      </c>
      <c r="B195" s="200" t="s">
        <v>1167</v>
      </c>
      <c r="D195" s="199">
        <v>589</v>
      </c>
      <c r="E195" s="200" t="s">
        <v>1168</v>
      </c>
      <c r="G195" s="199">
        <v>531</v>
      </c>
      <c r="H195" s="200" t="s">
        <v>1169</v>
      </c>
    </row>
    <row r="196" spans="1:8" ht="14.1" customHeight="1" x14ac:dyDescent="0.2">
      <c r="A196" s="199">
        <v>180</v>
      </c>
      <c r="B196" s="200" t="s">
        <v>1170</v>
      </c>
      <c r="D196" s="199">
        <v>620</v>
      </c>
      <c r="E196" s="200" t="s">
        <v>1171</v>
      </c>
      <c r="G196" s="199">
        <v>540</v>
      </c>
      <c r="H196" s="200" t="s">
        <v>1172</v>
      </c>
    </row>
    <row r="197" spans="1:8" ht="14.1" customHeight="1" x14ac:dyDescent="0.2">
      <c r="A197" s="199">
        <v>181</v>
      </c>
      <c r="B197" s="200" t="s">
        <v>1173</v>
      </c>
      <c r="D197" s="199">
        <v>590</v>
      </c>
      <c r="E197" s="200" t="s">
        <v>2862</v>
      </c>
      <c r="G197" s="199">
        <v>602</v>
      </c>
      <c r="H197" s="200" t="s">
        <v>2863</v>
      </c>
    </row>
    <row r="198" spans="1:8" ht="14.1" customHeight="1" x14ac:dyDescent="0.2">
      <c r="A198" s="199">
        <v>597</v>
      </c>
      <c r="B198" s="200" t="s">
        <v>2888</v>
      </c>
      <c r="D198" s="199">
        <v>357</v>
      </c>
      <c r="E198" s="200" t="s">
        <v>2889</v>
      </c>
      <c r="G198" s="199">
        <v>534</v>
      </c>
      <c r="H198" s="200" t="s">
        <v>2890</v>
      </c>
    </row>
    <row r="199" spans="1:8" ht="14.1" customHeight="1" x14ac:dyDescent="0.2">
      <c r="A199" s="199">
        <v>183</v>
      </c>
      <c r="B199" s="200" t="s">
        <v>2891</v>
      </c>
      <c r="D199" s="199">
        <v>583</v>
      </c>
      <c r="E199" s="200" t="s">
        <v>2892</v>
      </c>
      <c r="G199" s="201"/>
      <c r="H199" s="202"/>
    </row>
    <row r="200" spans="1:8" ht="14.1" customHeight="1" x14ac:dyDescent="0.2">
      <c r="A200" s="203">
        <v>184</v>
      </c>
      <c r="B200" s="204" t="s">
        <v>2893</v>
      </c>
      <c r="D200" s="203">
        <v>574</v>
      </c>
      <c r="E200" s="204" t="s">
        <v>2892</v>
      </c>
      <c r="G200" s="205"/>
      <c r="H200" s="206"/>
    </row>
    <row r="201" spans="1:8" ht="5.0999999999999996" customHeight="1" x14ac:dyDescent="0.2"/>
    <row r="202" spans="1:8" ht="30" customHeight="1" x14ac:dyDescent="0.2">
      <c r="A202" s="475" t="s">
        <v>1234</v>
      </c>
      <c r="B202" s="476"/>
      <c r="C202" s="477" t="s">
        <v>3313</v>
      </c>
      <c r="D202" s="478"/>
      <c r="E202" s="479"/>
      <c r="F202" s="477" t="s">
        <v>3917</v>
      </c>
      <c r="G202" s="478"/>
      <c r="H202" s="479"/>
    </row>
    <row r="203" spans="1:8" ht="15" customHeight="1" x14ac:dyDescent="0.2">
      <c r="A203" s="207" t="s">
        <v>3554</v>
      </c>
      <c r="B203" s="492" t="s">
        <v>17</v>
      </c>
      <c r="C203" s="493"/>
      <c r="D203" s="493"/>
      <c r="E203" s="493"/>
      <c r="F203" s="493"/>
      <c r="G203" s="493"/>
      <c r="H203" s="493"/>
    </row>
    <row r="204" spans="1:8" ht="15" customHeight="1" x14ac:dyDescent="0.2">
      <c r="A204" s="208">
        <v>10</v>
      </c>
      <c r="B204" s="209" t="s">
        <v>2909</v>
      </c>
      <c r="C204" s="210"/>
      <c r="D204" s="210"/>
      <c r="E204" s="210"/>
      <c r="F204" s="210"/>
      <c r="G204" s="210"/>
      <c r="H204" s="211"/>
    </row>
    <row r="205" spans="1:8" ht="15" customHeight="1" x14ac:dyDescent="0.2">
      <c r="A205" s="212">
        <v>12</v>
      </c>
      <c r="B205" s="213" t="s">
        <v>76</v>
      </c>
      <c r="C205" s="214"/>
      <c r="D205" s="214"/>
      <c r="E205" s="214"/>
      <c r="F205" s="214"/>
      <c r="G205" s="214"/>
      <c r="H205" s="215"/>
    </row>
    <row r="206" spans="1:8" ht="15" customHeight="1" x14ac:dyDescent="0.2">
      <c r="A206" s="212">
        <v>15</v>
      </c>
      <c r="B206" s="213" t="s">
        <v>3316</v>
      </c>
      <c r="C206" s="214"/>
      <c r="D206" s="214"/>
      <c r="E206" s="214"/>
      <c r="F206" s="214"/>
      <c r="G206" s="214"/>
      <c r="H206" s="215"/>
    </row>
    <row r="207" spans="1:8" ht="15" customHeight="1" x14ac:dyDescent="0.2">
      <c r="A207" s="212">
        <v>17</v>
      </c>
      <c r="B207" s="213" t="s">
        <v>3606</v>
      </c>
      <c r="C207" s="214"/>
      <c r="D207" s="214"/>
      <c r="E207" s="214"/>
      <c r="F207" s="214"/>
      <c r="G207" s="214"/>
      <c r="H207" s="215"/>
    </row>
    <row r="208" spans="1:8" ht="15" customHeight="1" x14ac:dyDescent="0.2">
      <c r="A208" s="212">
        <v>18</v>
      </c>
      <c r="B208" s="213" t="s">
        <v>3784</v>
      </c>
      <c r="C208" s="214"/>
      <c r="D208" s="214"/>
      <c r="E208" s="214"/>
      <c r="F208" s="214"/>
      <c r="G208" s="214"/>
      <c r="H208" s="215"/>
    </row>
    <row r="209" spans="1:8" ht="15" customHeight="1" x14ac:dyDescent="0.2">
      <c r="A209" s="212">
        <v>20</v>
      </c>
      <c r="B209" s="213" t="s">
        <v>3607</v>
      </c>
      <c r="C209" s="214"/>
      <c r="D209" s="214"/>
      <c r="E209" s="214"/>
      <c r="F209" s="214"/>
      <c r="G209" s="214"/>
      <c r="H209" s="215"/>
    </row>
    <row r="210" spans="1:8" ht="15" customHeight="1" x14ac:dyDescent="0.2">
      <c r="A210" s="212">
        <v>25</v>
      </c>
      <c r="B210" s="213" t="s">
        <v>3608</v>
      </c>
      <c r="C210" s="214"/>
      <c r="D210" s="214"/>
      <c r="E210" s="214"/>
      <c r="F210" s="214"/>
      <c r="G210" s="214"/>
      <c r="H210" s="215"/>
    </row>
    <row r="211" spans="1:8" ht="15" customHeight="1" x14ac:dyDescent="0.2">
      <c r="A211" s="212">
        <v>27</v>
      </c>
      <c r="B211" s="213" t="s">
        <v>2841</v>
      </c>
      <c r="C211" s="214"/>
      <c r="D211" s="214"/>
      <c r="E211" s="214"/>
      <c r="F211" s="214"/>
      <c r="G211" s="214"/>
      <c r="H211" s="215"/>
    </row>
    <row r="212" spans="1:8" ht="15" customHeight="1" x14ac:dyDescent="0.2">
      <c r="A212" s="212">
        <v>28</v>
      </c>
      <c r="B212" s="213" t="s">
        <v>3609</v>
      </c>
      <c r="C212" s="214"/>
      <c r="D212" s="214"/>
      <c r="E212" s="214"/>
      <c r="F212" s="214"/>
      <c r="G212" s="214"/>
      <c r="H212" s="215"/>
    </row>
    <row r="213" spans="1:8" ht="15" customHeight="1" x14ac:dyDescent="0.2">
      <c r="A213" s="212">
        <v>30</v>
      </c>
      <c r="B213" s="213" t="s">
        <v>3785</v>
      </c>
      <c r="C213" s="216"/>
      <c r="D213" s="216"/>
      <c r="E213" s="216"/>
      <c r="F213" s="216"/>
      <c r="G213" s="216"/>
      <c r="H213" s="217"/>
    </row>
    <row r="214" spans="1:8" ht="15" customHeight="1" x14ac:dyDescent="0.2">
      <c r="A214" s="212">
        <v>32</v>
      </c>
      <c r="B214" s="213" t="s">
        <v>2478</v>
      </c>
      <c r="C214" s="214"/>
      <c r="D214" s="214"/>
      <c r="E214" s="214"/>
      <c r="F214" s="214"/>
      <c r="G214" s="214"/>
      <c r="H214" s="215"/>
    </row>
    <row r="215" spans="1:8" ht="15" customHeight="1" x14ac:dyDescent="0.2">
      <c r="A215" s="212">
        <v>33</v>
      </c>
      <c r="B215" s="213" t="s">
        <v>1667</v>
      </c>
      <c r="C215" s="216"/>
      <c r="D215" s="216"/>
      <c r="E215" s="216"/>
      <c r="F215" s="216"/>
      <c r="G215" s="216"/>
      <c r="H215" s="217"/>
    </row>
    <row r="216" spans="1:8" ht="15" customHeight="1" x14ac:dyDescent="0.2">
      <c r="A216" s="212">
        <v>34</v>
      </c>
      <c r="B216" s="213" t="s">
        <v>3317</v>
      </c>
      <c r="C216" s="216"/>
      <c r="D216" s="216"/>
      <c r="E216" s="216"/>
      <c r="F216" s="216"/>
      <c r="G216" s="216"/>
      <c r="H216" s="217"/>
    </row>
    <row r="217" spans="1:8" ht="15" customHeight="1" x14ac:dyDescent="0.2">
      <c r="A217" s="212">
        <v>36</v>
      </c>
      <c r="B217" s="213" t="s">
        <v>3318</v>
      </c>
      <c r="C217" s="216"/>
      <c r="D217" s="216"/>
      <c r="E217" s="216"/>
      <c r="F217" s="216"/>
      <c r="G217" s="216"/>
      <c r="H217" s="217"/>
    </row>
    <row r="218" spans="1:8" ht="15" customHeight="1" x14ac:dyDescent="0.2">
      <c r="A218" s="212">
        <v>40</v>
      </c>
      <c r="B218" s="213" t="s">
        <v>4269</v>
      </c>
      <c r="C218" s="216"/>
      <c r="D218" s="216"/>
      <c r="E218" s="216"/>
      <c r="F218" s="216"/>
      <c r="G218" s="216"/>
      <c r="H218" s="217"/>
    </row>
    <row r="219" spans="1:8" ht="15" customHeight="1" x14ac:dyDescent="0.2">
      <c r="A219" s="212">
        <v>41</v>
      </c>
      <c r="B219" s="213" t="s">
        <v>3319</v>
      </c>
      <c r="C219" s="218"/>
      <c r="D219" s="218"/>
      <c r="E219" s="218"/>
      <c r="F219" s="218"/>
      <c r="G219" s="218"/>
      <c r="H219" s="219"/>
    </row>
    <row r="220" spans="1:8" ht="15" customHeight="1" x14ac:dyDescent="0.2">
      <c r="A220" s="212">
        <v>48</v>
      </c>
      <c r="B220" s="213" t="s">
        <v>3610</v>
      </c>
      <c r="C220" s="216"/>
      <c r="D220" s="216"/>
      <c r="E220" s="216"/>
      <c r="F220" s="216"/>
      <c r="G220" s="216"/>
      <c r="H220" s="217"/>
    </row>
    <row r="221" spans="1:8" ht="15" customHeight="1" x14ac:dyDescent="0.2">
      <c r="A221" s="212">
        <v>49</v>
      </c>
      <c r="B221" s="213" t="s">
        <v>3320</v>
      </c>
      <c r="C221" s="214"/>
      <c r="D221" s="214"/>
      <c r="E221" s="214"/>
      <c r="F221" s="214"/>
      <c r="G221" s="214"/>
      <c r="H221" s="215"/>
    </row>
    <row r="222" spans="1:8" ht="15" customHeight="1" x14ac:dyDescent="0.2">
      <c r="A222" s="212">
        <v>52</v>
      </c>
      <c r="B222" s="213" t="s">
        <v>77</v>
      </c>
      <c r="C222" s="216"/>
      <c r="D222" s="216"/>
      <c r="E222" s="216"/>
      <c r="F222" s="216"/>
      <c r="G222" s="216"/>
      <c r="H222" s="217"/>
    </row>
    <row r="223" spans="1:8" ht="15" customHeight="1" x14ac:dyDescent="0.2">
      <c r="A223" s="212">
        <v>54</v>
      </c>
      <c r="B223" s="213" t="s">
        <v>3321</v>
      </c>
      <c r="C223" s="216"/>
      <c r="D223" s="216"/>
      <c r="E223" s="216"/>
      <c r="F223" s="216"/>
      <c r="G223" s="216"/>
      <c r="H223" s="217"/>
    </row>
    <row r="224" spans="1:8" ht="15" customHeight="1" x14ac:dyDescent="0.2">
      <c r="A224" s="212">
        <v>55</v>
      </c>
      <c r="B224" s="213" t="s">
        <v>4270</v>
      </c>
      <c r="C224" s="218"/>
      <c r="D224" s="218"/>
      <c r="E224" s="218"/>
      <c r="F224" s="218"/>
      <c r="G224" s="218"/>
      <c r="H224" s="219"/>
    </row>
    <row r="225" spans="1:8" ht="15" customHeight="1" x14ac:dyDescent="0.2">
      <c r="A225" s="212">
        <v>60</v>
      </c>
      <c r="B225" s="213" t="s">
        <v>141</v>
      </c>
      <c r="C225" s="214"/>
      <c r="D225" s="214"/>
      <c r="E225" s="214"/>
      <c r="F225" s="214"/>
      <c r="G225" s="214"/>
      <c r="H225" s="215"/>
    </row>
    <row r="226" spans="1:8" ht="15" customHeight="1" x14ac:dyDescent="0.2">
      <c r="A226" s="212">
        <v>61</v>
      </c>
      <c r="B226" s="213" t="s">
        <v>142</v>
      </c>
      <c r="C226" s="218"/>
      <c r="D226" s="218"/>
      <c r="E226" s="218"/>
      <c r="F226" s="218"/>
      <c r="G226" s="218"/>
      <c r="H226" s="219"/>
    </row>
    <row r="227" spans="1:8" ht="15" customHeight="1" x14ac:dyDescent="0.2">
      <c r="A227" s="212">
        <v>65</v>
      </c>
      <c r="B227" s="213" t="s">
        <v>3322</v>
      </c>
      <c r="C227" s="216"/>
      <c r="D227" s="216"/>
      <c r="E227" s="216"/>
      <c r="F227" s="216"/>
      <c r="G227" s="216"/>
      <c r="H227" s="217"/>
    </row>
    <row r="228" spans="1:8" ht="15" customHeight="1" x14ac:dyDescent="0.2">
      <c r="A228" s="212">
        <v>76</v>
      </c>
      <c r="B228" s="213" t="s">
        <v>261</v>
      </c>
      <c r="C228" s="216"/>
      <c r="D228" s="216"/>
      <c r="E228" s="216"/>
      <c r="F228" s="216"/>
      <c r="G228" s="216"/>
      <c r="H228" s="217"/>
    </row>
    <row r="229" spans="1:8" ht="15" customHeight="1" x14ac:dyDescent="0.2">
      <c r="A229" s="212">
        <v>77</v>
      </c>
      <c r="B229" s="213" t="s">
        <v>3323</v>
      </c>
      <c r="C229" s="216"/>
      <c r="D229" s="216"/>
      <c r="E229" s="216"/>
      <c r="F229" s="216"/>
      <c r="G229" s="216"/>
      <c r="H229" s="217"/>
    </row>
    <row r="230" spans="1:8" ht="15" customHeight="1" x14ac:dyDescent="0.2">
      <c r="A230" s="212">
        <v>80</v>
      </c>
      <c r="B230" s="213" t="s">
        <v>3324</v>
      </c>
      <c r="C230" s="216"/>
      <c r="D230" s="216"/>
      <c r="E230" s="216"/>
      <c r="F230" s="216"/>
      <c r="G230" s="216"/>
      <c r="H230" s="217"/>
    </row>
    <row r="231" spans="1:8" ht="15" customHeight="1" x14ac:dyDescent="0.2">
      <c r="A231" s="212">
        <v>86</v>
      </c>
      <c r="B231" s="213" t="s">
        <v>1274</v>
      </c>
      <c r="C231" s="216"/>
      <c r="D231" s="216"/>
      <c r="E231" s="216"/>
      <c r="F231" s="216"/>
      <c r="G231" s="216"/>
      <c r="H231" s="217"/>
    </row>
    <row r="232" spans="1:8" ht="15" customHeight="1" x14ac:dyDescent="0.2">
      <c r="A232" s="212">
        <v>90</v>
      </c>
      <c r="B232" s="213" t="s">
        <v>91</v>
      </c>
      <c r="C232" s="214"/>
      <c r="D232" s="214"/>
      <c r="E232" s="214"/>
      <c r="F232" s="214"/>
      <c r="G232" s="214"/>
      <c r="H232" s="215"/>
    </row>
    <row r="233" spans="1:8" ht="15" customHeight="1" x14ac:dyDescent="0.2">
      <c r="A233" s="212">
        <v>95</v>
      </c>
      <c r="B233" s="213" t="s">
        <v>1213</v>
      </c>
      <c r="C233" s="216"/>
      <c r="D233" s="216"/>
      <c r="E233" s="216"/>
      <c r="F233" s="216"/>
      <c r="G233" s="216"/>
      <c r="H233" s="217"/>
    </row>
    <row r="234" spans="1:8" ht="15" customHeight="1" x14ac:dyDescent="0.2">
      <c r="A234" s="212">
        <v>96</v>
      </c>
      <c r="B234" s="213" t="s">
        <v>3325</v>
      </c>
      <c r="C234" s="214"/>
      <c r="D234" s="214"/>
      <c r="E234" s="214"/>
      <c r="F234" s="214"/>
      <c r="G234" s="214"/>
      <c r="H234" s="215"/>
    </row>
    <row r="235" spans="1:8" ht="15" customHeight="1" x14ac:dyDescent="0.2">
      <c r="A235" s="212">
        <v>102</v>
      </c>
      <c r="B235" s="213" t="s">
        <v>3326</v>
      </c>
      <c r="C235" s="214"/>
      <c r="D235" s="214"/>
      <c r="E235" s="214"/>
      <c r="F235" s="214"/>
      <c r="G235" s="214"/>
      <c r="H235" s="215"/>
    </row>
    <row r="236" spans="1:8" ht="15" customHeight="1" x14ac:dyDescent="0.2">
      <c r="A236" s="212">
        <v>106</v>
      </c>
      <c r="B236" s="213" t="s">
        <v>567</v>
      </c>
      <c r="C236" s="216"/>
      <c r="D236" s="216"/>
      <c r="E236" s="216"/>
      <c r="F236" s="216"/>
      <c r="G236" s="216"/>
      <c r="H236" s="217"/>
    </row>
    <row r="237" spans="1:8" ht="15" customHeight="1" x14ac:dyDescent="0.2">
      <c r="A237" s="212">
        <v>110</v>
      </c>
      <c r="B237" s="213" t="s">
        <v>2799</v>
      </c>
      <c r="C237" s="218"/>
      <c r="D237" s="218"/>
      <c r="E237" s="218"/>
      <c r="F237" s="218"/>
      <c r="G237" s="218"/>
      <c r="H237" s="219"/>
    </row>
    <row r="238" spans="1:8" ht="15" customHeight="1" x14ac:dyDescent="0.2">
      <c r="A238" s="212">
        <v>120</v>
      </c>
      <c r="B238" s="213" t="s">
        <v>568</v>
      </c>
      <c r="C238" s="216"/>
      <c r="D238" s="216"/>
      <c r="E238" s="216"/>
      <c r="F238" s="216"/>
      <c r="G238" s="216"/>
      <c r="H238" s="217"/>
    </row>
    <row r="239" spans="1:8" ht="15" customHeight="1" x14ac:dyDescent="0.2">
      <c r="A239" s="212">
        <v>121</v>
      </c>
      <c r="B239" s="213" t="s">
        <v>3611</v>
      </c>
      <c r="C239" s="214"/>
      <c r="D239" s="214"/>
      <c r="E239" s="214"/>
      <c r="F239" s="214"/>
      <c r="G239" s="214"/>
      <c r="H239" s="215"/>
    </row>
    <row r="240" spans="1:8" ht="15" customHeight="1" x14ac:dyDescent="0.2">
      <c r="A240" s="212">
        <v>122</v>
      </c>
      <c r="B240" s="213" t="s">
        <v>25</v>
      </c>
      <c r="C240" s="214"/>
      <c r="D240" s="214"/>
      <c r="E240" s="214"/>
      <c r="F240" s="214"/>
      <c r="G240" s="214"/>
      <c r="H240" s="215"/>
    </row>
    <row r="241" spans="1:8" ht="15" customHeight="1" x14ac:dyDescent="0.2">
      <c r="A241" s="212">
        <v>123</v>
      </c>
      <c r="B241" s="213" t="s">
        <v>3612</v>
      </c>
      <c r="C241" s="214"/>
      <c r="D241" s="214"/>
      <c r="E241" s="214"/>
      <c r="F241" s="214"/>
      <c r="G241" s="214"/>
      <c r="H241" s="215"/>
    </row>
    <row r="242" spans="1:8" ht="15" customHeight="1" x14ac:dyDescent="0.2">
      <c r="A242" s="212">
        <v>160</v>
      </c>
      <c r="B242" s="213" t="s">
        <v>1359</v>
      </c>
      <c r="C242" s="214"/>
      <c r="D242" s="214"/>
      <c r="E242" s="214"/>
      <c r="F242" s="214"/>
      <c r="G242" s="214"/>
      <c r="H242" s="215"/>
    </row>
    <row r="243" spans="1:8" ht="15" customHeight="1" x14ac:dyDescent="0.2">
      <c r="A243" s="212">
        <v>185</v>
      </c>
      <c r="B243" s="213" t="s">
        <v>3553</v>
      </c>
      <c r="C243" s="214"/>
      <c r="D243" s="214"/>
      <c r="E243" s="214"/>
      <c r="F243" s="214"/>
      <c r="G243" s="214"/>
      <c r="H243" s="215"/>
    </row>
    <row r="244" spans="1:8" ht="15" customHeight="1" x14ac:dyDescent="0.2">
      <c r="A244" s="212">
        <v>196</v>
      </c>
      <c r="B244" s="213" t="s">
        <v>1275</v>
      </c>
      <c r="C244" s="220"/>
      <c r="D244" s="220"/>
      <c r="E244" s="220"/>
      <c r="F244" s="220"/>
      <c r="G244" s="220"/>
      <c r="H244" s="221"/>
    </row>
    <row r="245" spans="1:8" ht="15" customHeight="1" x14ac:dyDescent="0.2">
      <c r="A245" s="212">
        <v>240</v>
      </c>
      <c r="B245" s="213" t="s">
        <v>3247</v>
      </c>
      <c r="C245" s="220"/>
      <c r="D245" s="220"/>
      <c r="E245" s="220"/>
      <c r="F245" s="220"/>
      <c r="G245" s="220"/>
      <c r="H245" s="221"/>
    </row>
    <row r="246" spans="1:8" ht="15" customHeight="1" x14ac:dyDescent="0.2">
      <c r="A246" s="212">
        <v>241</v>
      </c>
      <c r="B246" s="213" t="s">
        <v>3613</v>
      </c>
      <c r="C246" s="220"/>
      <c r="D246" s="220"/>
      <c r="E246" s="220"/>
      <c r="F246" s="220"/>
      <c r="G246" s="220"/>
      <c r="H246" s="221"/>
    </row>
    <row r="247" spans="1:8" ht="15" customHeight="1" x14ac:dyDescent="0.2">
      <c r="A247" s="212">
        <v>242</v>
      </c>
      <c r="B247" s="213" t="s">
        <v>90</v>
      </c>
      <c r="C247" s="220"/>
      <c r="D247" s="220"/>
      <c r="E247" s="220"/>
      <c r="F247" s="220"/>
      <c r="G247" s="220"/>
      <c r="H247" s="221"/>
    </row>
    <row r="248" spans="1:8" ht="15" customHeight="1" x14ac:dyDescent="0.2">
      <c r="A248" s="212">
        <v>250</v>
      </c>
      <c r="B248" s="213" t="s">
        <v>825</v>
      </c>
      <c r="C248" s="220"/>
      <c r="D248" s="220"/>
      <c r="E248" s="220"/>
      <c r="F248" s="220"/>
      <c r="G248" s="220"/>
      <c r="H248" s="221"/>
    </row>
    <row r="249" spans="1:8" ht="15" customHeight="1" x14ac:dyDescent="0.2">
      <c r="A249" s="212">
        <v>256</v>
      </c>
      <c r="B249" s="213" t="s">
        <v>3614</v>
      </c>
      <c r="C249" s="220"/>
      <c r="D249" s="220"/>
      <c r="E249" s="220"/>
      <c r="F249" s="220"/>
      <c r="G249" s="220"/>
      <c r="H249" s="221"/>
    </row>
    <row r="250" spans="1:8" ht="15" customHeight="1" x14ac:dyDescent="0.2">
      <c r="A250" s="222">
        <v>258</v>
      </c>
      <c r="B250" s="223" t="s">
        <v>1276</v>
      </c>
      <c r="C250" s="224"/>
      <c r="D250" s="224"/>
      <c r="E250" s="224"/>
      <c r="F250" s="224"/>
      <c r="G250" s="224"/>
      <c r="H250" s="225"/>
    </row>
    <row r="251" spans="1:8" x14ac:dyDescent="0.2"/>
    <row r="252" spans="1:8" x14ac:dyDescent="0.2"/>
    <row r="253" spans="1:8" ht="30" customHeight="1" x14ac:dyDescent="0.2">
      <c r="A253" s="475" t="s">
        <v>3683</v>
      </c>
      <c r="B253" s="476"/>
      <c r="C253" s="477" t="s">
        <v>3313</v>
      </c>
      <c r="D253" s="478"/>
      <c r="E253" s="479"/>
      <c r="F253" s="477" t="s">
        <v>3917</v>
      </c>
      <c r="G253" s="478"/>
      <c r="H253" s="479"/>
    </row>
    <row r="254" spans="1:8" ht="15" customHeight="1" x14ac:dyDescent="0.2">
      <c r="A254" s="226" t="s">
        <v>1859</v>
      </c>
      <c r="B254" s="487" t="s">
        <v>3682</v>
      </c>
      <c r="C254" s="488"/>
      <c r="D254" s="488"/>
      <c r="E254" s="488"/>
      <c r="F254" s="488"/>
      <c r="G254" s="488"/>
      <c r="H254" s="489"/>
    </row>
    <row r="255" spans="1:8" ht="15" customHeight="1" x14ac:dyDescent="0.2">
      <c r="A255" s="227">
        <v>111</v>
      </c>
      <c r="B255" s="490" t="s">
        <v>2894</v>
      </c>
      <c r="C255" s="490"/>
      <c r="D255" s="490"/>
      <c r="E255" s="490"/>
      <c r="F255" s="490"/>
      <c r="G255" s="490"/>
      <c r="H255" s="491"/>
    </row>
    <row r="256" spans="1:8" ht="15" customHeight="1" x14ac:dyDescent="0.2">
      <c r="A256" s="228">
        <v>112</v>
      </c>
      <c r="B256" s="471" t="s">
        <v>2895</v>
      </c>
      <c r="C256" s="471"/>
      <c r="D256" s="471"/>
      <c r="E256" s="471"/>
      <c r="F256" s="471"/>
      <c r="G256" s="471"/>
      <c r="H256" s="472"/>
    </row>
    <row r="257" spans="1:8" ht="15" customHeight="1" x14ac:dyDescent="0.2">
      <c r="A257" s="228">
        <v>113</v>
      </c>
      <c r="B257" s="471" t="s">
        <v>2896</v>
      </c>
      <c r="C257" s="471"/>
      <c r="D257" s="471"/>
      <c r="E257" s="471"/>
      <c r="F257" s="471"/>
      <c r="G257" s="471"/>
      <c r="H257" s="472"/>
    </row>
    <row r="258" spans="1:8" ht="15" customHeight="1" x14ac:dyDescent="0.2">
      <c r="A258" s="228">
        <v>114</v>
      </c>
      <c r="B258" s="471" t="s">
        <v>2897</v>
      </c>
      <c r="C258" s="471"/>
      <c r="D258" s="471"/>
      <c r="E258" s="471"/>
      <c r="F258" s="471"/>
      <c r="G258" s="471"/>
      <c r="H258" s="472"/>
    </row>
    <row r="259" spans="1:8" ht="15" customHeight="1" x14ac:dyDescent="0.2">
      <c r="A259" s="228">
        <v>115</v>
      </c>
      <c r="B259" s="471" t="s">
        <v>2898</v>
      </c>
      <c r="C259" s="471"/>
      <c r="D259" s="471"/>
      <c r="E259" s="471"/>
      <c r="F259" s="471"/>
      <c r="G259" s="471"/>
      <c r="H259" s="472"/>
    </row>
    <row r="260" spans="1:8" ht="15" customHeight="1" x14ac:dyDescent="0.2">
      <c r="A260" s="228">
        <v>116</v>
      </c>
      <c r="B260" s="471" t="s">
        <v>2899</v>
      </c>
      <c r="C260" s="471"/>
      <c r="D260" s="471"/>
      <c r="E260" s="471"/>
      <c r="F260" s="471"/>
      <c r="G260" s="471"/>
      <c r="H260" s="472"/>
    </row>
    <row r="261" spans="1:8" ht="15" customHeight="1" x14ac:dyDescent="0.2">
      <c r="A261" s="228">
        <v>119</v>
      </c>
      <c r="B261" s="471" t="s">
        <v>937</v>
      </c>
      <c r="C261" s="471"/>
      <c r="D261" s="471"/>
      <c r="E261" s="471"/>
      <c r="F261" s="471"/>
      <c r="G261" s="471"/>
      <c r="H261" s="472"/>
    </row>
    <row r="262" spans="1:8" ht="15" customHeight="1" x14ac:dyDescent="0.2">
      <c r="A262" s="228">
        <v>121</v>
      </c>
      <c r="B262" s="471" t="s">
        <v>1467</v>
      </c>
      <c r="C262" s="471"/>
      <c r="D262" s="471"/>
      <c r="E262" s="471"/>
      <c r="F262" s="471"/>
      <c r="G262" s="471"/>
      <c r="H262" s="472"/>
    </row>
    <row r="263" spans="1:8" ht="15" customHeight="1" x14ac:dyDescent="0.2">
      <c r="A263" s="228">
        <v>122</v>
      </c>
      <c r="B263" s="471" t="s">
        <v>688</v>
      </c>
      <c r="C263" s="471"/>
      <c r="D263" s="471"/>
      <c r="E263" s="471"/>
      <c r="F263" s="471"/>
      <c r="G263" s="471"/>
      <c r="H263" s="472"/>
    </row>
    <row r="264" spans="1:8" ht="15" customHeight="1" x14ac:dyDescent="0.2">
      <c r="A264" s="228">
        <v>123</v>
      </c>
      <c r="B264" s="471" t="s">
        <v>689</v>
      </c>
      <c r="C264" s="471"/>
      <c r="D264" s="471"/>
      <c r="E264" s="471"/>
      <c r="F264" s="471"/>
      <c r="G264" s="471"/>
      <c r="H264" s="472"/>
    </row>
    <row r="265" spans="1:8" ht="15" customHeight="1" x14ac:dyDescent="0.2">
      <c r="A265" s="228">
        <v>124</v>
      </c>
      <c r="B265" s="471" t="s">
        <v>690</v>
      </c>
      <c r="C265" s="471"/>
      <c r="D265" s="471"/>
      <c r="E265" s="471"/>
      <c r="F265" s="471"/>
      <c r="G265" s="471"/>
      <c r="H265" s="472"/>
    </row>
    <row r="266" spans="1:8" ht="15" customHeight="1" x14ac:dyDescent="0.2">
      <c r="A266" s="228">
        <v>125</v>
      </c>
      <c r="B266" s="471" t="s">
        <v>691</v>
      </c>
      <c r="C266" s="471"/>
      <c r="D266" s="471"/>
      <c r="E266" s="471"/>
      <c r="F266" s="471"/>
      <c r="G266" s="471"/>
      <c r="H266" s="472"/>
    </row>
    <row r="267" spans="1:8" ht="15" customHeight="1" x14ac:dyDescent="0.2">
      <c r="A267" s="228">
        <v>126</v>
      </c>
      <c r="B267" s="471" t="s">
        <v>2734</v>
      </c>
      <c r="C267" s="471"/>
      <c r="D267" s="471"/>
      <c r="E267" s="471"/>
      <c r="F267" s="471"/>
      <c r="G267" s="471"/>
      <c r="H267" s="472"/>
    </row>
    <row r="268" spans="1:8" ht="15" customHeight="1" x14ac:dyDescent="0.2">
      <c r="A268" s="228">
        <v>127</v>
      </c>
      <c r="B268" s="471" t="s">
        <v>2735</v>
      </c>
      <c r="C268" s="471"/>
      <c r="D268" s="471"/>
      <c r="E268" s="471"/>
      <c r="F268" s="471"/>
      <c r="G268" s="471"/>
      <c r="H268" s="472"/>
    </row>
    <row r="269" spans="1:8" ht="15" customHeight="1" x14ac:dyDescent="0.2">
      <c r="A269" s="228">
        <v>128</v>
      </c>
      <c r="B269" s="471" t="s">
        <v>2736</v>
      </c>
      <c r="C269" s="471"/>
      <c r="D269" s="471"/>
      <c r="E269" s="471"/>
      <c r="F269" s="471"/>
      <c r="G269" s="471"/>
      <c r="H269" s="472"/>
    </row>
    <row r="270" spans="1:8" ht="15" customHeight="1" x14ac:dyDescent="0.2">
      <c r="A270" s="228">
        <v>129</v>
      </c>
      <c r="B270" s="471" t="s">
        <v>2737</v>
      </c>
      <c r="C270" s="471"/>
      <c r="D270" s="471"/>
      <c r="E270" s="471"/>
      <c r="F270" s="471"/>
      <c r="G270" s="471"/>
      <c r="H270" s="472"/>
    </row>
    <row r="271" spans="1:8" ht="15" customHeight="1" x14ac:dyDescent="0.2">
      <c r="A271" s="228">
        <v>130</v>
      </c>
      <c r="B271" s="471" t="s">
        <v>2738</v>
      </c>
      <c r="C271" s="471"/>
      <c r="D271" s="471"/>
      <c r="E271" s="471"/>
      <c r="F271" s="471"/>
      <c r="G271" s="471"/>
      <c r="H271" s="472"/>
    </row>
    <row r="272" spans="1:8" ht="15" customHeight="1" x14ac:dyDescent="0.2">
      <c r="A272" s="228">
        <v>141</v>
      </c>
      <c r="B272" s="471" t="s">
        <v>2739</v>
      </c>
      <c r="C272" s="471"/>
      <c r="D272" s="471"/>
      <c r="E272" s="471"/>
      <c r="F272" s="471"/>
      <c r="G272" s="471"/>
      <c r="H272" s="472"/>
    </row>
    <row r="273" spans="1:8" ht="15" customHeight="1" x14ac:dyDescent="0.2">
      <c r="A273" s="228">
        <v>142</v>
      </c>
      <c r="B273" s="471" t="s">
        <v>2740</v>
      </c>
      <c r="C273" s="471"/>
      <c r="D273" s="471"/>
      <c r="E273" s="471"/>
      <c r="F273" s="471"/>
      <c r="G273" s="471"/>
      <c r="H273" s="472"/>
    </row>
    <row r="274" spans="1:8" ht="15" customHeight="1" x14ac:dyDescent="0.2">
      <c r="A274" s="228">
        <v>143</v>
      </c>
      <c r="B274" s="471" t="s">
        <v>2203</v>
      </c>
      <c r="C274" s="471"/>
      <c r="D274" s="471"/>
      <c r="E274" s="471"/>
      <c r="F274" s="471"/>
      <c r="G274" s="471"/>
      <c r="H274" s="472"/>
    </row>
    <row r="275" spans="1:8" ht="15" customHeight="1" x14ac:dyDescent="0.2">
      <c r="A275" s="228">
        <v>144</v>
      </c>
      <c r="B275" s="471" t="s">
        <v>3468</v>
      </c>
      <c r="C275" s="471"/>
      <c r="D275" s="471"/>
      <c r="E275" s="471"/>
      <c r="F275" s="471"/>
      <c r="G275" s="471"/>
      <c r="H275" s="472"/>
    </row>
    <row r="276" spans="1:8" ht="15" customHeight="1" x14ac:dyDescent="0.2">
      <c r="A276" s="228">
        <v>145</v>
      </c>
      <c r="B276" s="471" t="s">
        <v>2202</v>
      </c>
      <c r="C276" s="471"/>
      <c r="D276" s="471"/>
      <c r="E276" s="471"/>
      <c r="F276" s="471"/>
      <c r="G276" s="471"/>
      <c r="H276" s="472"/>
    </row>
    <row r="277" spans="1:8" ht="15" customHeight="1" x14ac:dyDescent="0.2">
      <c r="A277" s="228">
        <v>146</v>
      </c>
      <c r="B277" s="471" t="s">
        <v>2204</v>
      </c>
      <c r="C277" s="471"/>
      <c r="D277" s="471"/>
      <c r="E277" s="471"/>
      <c r="F277" s="471"/>
      <c r="G277" s="471"/>
      <c r="H277" s="472"/>
    </row>
    <row r="278" spans="1:8" ht="15" customHeight="1" x14ac:dyDescent="0.2">
      <c r="A278" s="228">
        <v>147</v>
      </c>
      <c r="B278" s="471" t="s">
        <v>2205</v>
      </c>
      <c r="C278" s="471"/>
      <c r="D278" s="471"/>
      <c r="E278" s="471"/>
      <c r="F278" s="471"/>
      <c r="G278" s="471"/>
      <c r="H278" s="472"/>
    </row>
    <row r="279" spans="1:8" ht="15" customHeight="1" x14ac:dyDescent="0.2">
      <c r="A279" s="228">
        <v>149</v>
      </c>
      <c r="B279" s="471" t="s">
        <v>938</v>
      </c>
      <c r="C279" s="471"/>
      <c r="D279" s="471"/>
      <c r="E279" s="471"/>
      <c r="F279" s="471"/>
      <c r="G279" s="471"/>
      <c r="H279" s="472"/>
    </row>
    <row r="280" spans="1:8" ht="15" customHeight="1" x14ac:dyDescent="0.2">
      <c r="A280" s="228">
        <v>150</v>
      </c>
      <c r="B280" s="471" t="s">
        <v>3469</v>
      </c>
      <c r="C280" s="471"/>
      <c r="D280" s="471"/>
      <c r="E280" s="471"/>
      <c r="F280" s="471"/>
      <c r="G280" s="471"/>
      <c r="H280" s="472"/>
    </row>
    <row r="281" spans="1:8" ht="15" customHeight="1" x14ac:dyDescent="0.2">
      <c r="A281" s="228">
        <v>161</v>
      </c>
      <c r="B281" s="471" t="s">
        <v>3470</v>
      </c>
      <c r="C281" s="471"/>
      <c r="D281" s="471"/>
      <c r="E281" s="471"/>
      <c r="F281" s="471"/>
      <c r="G281" s="471"/>
      <c r="H281" s="472"/>
    </row>
    <row r="282" spans="1:8" ht="15" customHeight="1" x14ac:dyDescent="0.2">
      <c r="A282" s="228">
        <v>162</v>
      </c>
      <c r="B282" s="471" t="s">
        <v>890</v>
      </c>
      <c r="C282" s="471"/>
      <c r="D282" s="471"/>
      <c r="E282" s="471"/>
      <c r="F282" s="471"/>
      <c r="G282" s="471"/>
      <c r="H282" s="472"/>
    </row>
    <row r="283" spans="1:8" ht="15" customHeight="1" x14ac:dyDescent="0.2">
      <c r="A283" s="228">
        <v>163</v>
      </c>
      <c r="B283" s="471" t="s">
        <v>1918</v>
      </c>
      <c r="C283" s="471"/>
      <c r="D283" s="471"/>
      <c r="E283" s="471"/>
      <c r="F283" s="471"/>
      <c r="G283" s="471"/>
      <c r="H283" s="472"/>
    </row>
    <row r="284" spans="1:8" ht="15" customHeight="1" x14ac:dyDescent="0.2">
      <c r="A284" s="228">
        <v>164</v>
      </c>
      <c r="B284" s="471" t="s">
        <v>1919</v>
      </c>
      <c r="C284" s="471"/>
      <c r="D284" s="471"/>
      <c r="E284" s="471"/>
      <c r="F284" s="471"/>
      <c r="G284" s="471"/>
      <c r="H284" s="472"/>
    </row>
    <row r="285" spans="1:8" ht="15" customHeight="1" x14ac:dyDescent="0.2">
      <c r="A285" s="228">
        <v>170</v>
      </c>
      <c r="B285" s="471" t="s">
        <v>1920</v>
      </c>
      <c r="C285" s="471"/>
      <c r="D285" s="471"/>
      <c r="E285" s="471"/>
      <c r="F285" s="471"/>
      <c r="G285" s="471"/>
      <c r="H285" s="472"/>
    </row>
    <row r="286" spans="1:8" ht="15" customHeight="1" x14ac:dyDescent="0.2">
      <c r="A286" s="228">
        <v>210</v>
      </c>
      <c r="B286" s="471" t="s">
        <v>3502</v>
      </c>
      <c r="C286" s="471"/>
      <c r="D286" s="471"/>
      <c r="E286" s="471"/>
      <c r="F286" s="471"/>
      <c r="G286" s="471"/>
      <c r="H286" s="472"/>
    </row>
    <row r="287" spans="1:8" ht="15" customHeight="1" x14ac:dyDescent="0.2">
      <c r="A287" s="228">
        <v>220</v>
      </c>
      <c r="B287" s="471" t="s">
        <v>3503</v>
      </c>
      <c r="C287" s="471"/>
      <c r="D287" s="471"/>
      <c r="E287" s="471"/>
      <c r="F287" s="471"/>
      <c r="G287" s="471"/>
      <c r="H287" s="472"/>
    </row>
    <row r="288" spans="1:8" ht="15" customHeight="1" x14ac:dyDescent="0.2">
      <c r="A288" s="228">
        <v>230</v>
      </c>
      <c r="B288" s="471" t="s">
        <v>2855</v>
      </c>
      <c r="C288" s="471"/>
      <c r="D288" s="471"/>
      <c r="E288" s="471"/>
      <c r="F288" s="471"/>
      <c r="G288" s="471"/>
      <c r="H288" s="472"/>
    </row>
    <row r="289" spans="1:8" ht="15" customHeight="1" x14ac:dyDescent="0.2">
      <c r="A289" s="228">
        <v>240</v>
      </c>
      <c r="B289" s="471" t="s">
        <v>2856</v>
      </c>
      <c r="C289" s="471"/>
      <c r="D289" s="471"/>
      <c r="E289" s="471"/>
      <c r="F289" s="471"/>
      <c r="G289" s="471"/>
      <c r="H289" s="472"/>
    </row>
    <row r="290" spans="1:8" ht="15" customHeight="1" x14ac:dyDescent="0.2">
      <c r="A290" s="228">
        <v>311</v>
      </c>
      <c r="B290" s="471" t="s">
        <v>2857</v>
      </c>
      <c r="C290" s="471"/>
      <c r="D290" s="471"/>
      <c r="E290" s="471"/>
      <c r="F290" s="471"/>
      <c r="G290" s="471"/>
      <c r="H290" s="472"/>
    </row>
    <row r="291" spans="1:8" ht="15" customHeight="1" x14ac:dyDescent="0.2">
      <c r="A291" s="228">
        <v>312</v>
      </c>
      <c r="B291" s="471" t="s">
        <v>939</v>
      </c>
      <c r="C291" s="471"/>
      <c r="D291" s="471"/>
      <c r="E291" s="471"/>
      <c r="F291" s="471"/>
      <c r="G291" s="471"/>
      <c r="H291" s="472"/>
    </row>
    <row r="292" spans="1:8" ht="15" customHeight="1" x14ac:dyDescent="0.2">
      <c r="A292" s="228">
        <v>321</v>
      </c>
      <c r="B292" s="471" t="s">
        <v>2858</v>
      </c>
      <c r="C292" s="471"/>
      <c r="D292" s="471"/>
      <c r="E292" s="471"/>
      <c r="F292" s="471"/>
      <c r="G292" s="471"/>
      <c r="H292" s="472"/>
    </row>
    <row r="293" spans="1:8" ht="15" customHeight="1" x14ac:dyDescent="0.2">
      <c r="A293" s="228">
        <v>322</v>
      </c>
      <c r="B293" s="471" t="s">
        <v>2859</v>
      </c>
      <c r="C293" s="471"/>
      <c r="D293" s="471"/>
      <c r="E293" s="471"/>
      <c r="F293" s="471"/>
      <c r="G293" s="471"/>
      <c r="H293" s="472"/>
    </row>
    <row r="294" spans="1:8" ht="15" customHeight="1" x14ac:dyDescent="0.2">
      <c r="A294" s="228">
        <v>510</v>
      </c>
      <c r="B294" s="471" t="s">
        <v>2860</v>
      </c>
      <c r="C294" s="471"/>
      <c r="D294" s="471"/>
      <c r="E294" s="471"/>
      <c r="F294" s="471"/>
      <c r="G294" s="471"/>
      <c r="H294" s="472"/>
    </row>
    <row r="295" spans="1:8" ht="15" customHeight="1" x14ac:dyDescent="0.2">
      <c r="A295" s="228">
        <v>520</v>
      </c>
      <c r="B295" s="471" t="s">
        <v>252</v>
      </c>
      <c r="C295" s="471"/>
      <c r="D295" s="471"/>
      <c r="E295" s="471"/>
      <c r="F295" s="471"/>
      <c r="G295" s="471"/>
      <c r="H295" s="472"/>
    </row>
    <row r="296" spans="1:8" ht="15" customHeight="1" x14ac:dyDescent="0.2">
      <c r="A296" s="228">
        <v>610</v>
      </c>
      <c r="B296" s="471" t="s">
        <v>253</v>
      </c>
      <c r="C296" s="471"/>
      <c r="D296" s="471"/>
      <c r="E296" s="471"/>
      <c r="F296" s="471"/>
      <c r="G296" s="471"/>
      <c r="H296" s="472"/>
    </row>
    <row r="297" spans="1:8" ht="15" customHeight="1" x14ac:dyDescent="0.2">
      <c r="A297" s="228">
        <v>620</v>
      </c>
      <c r="B297" s="471" t="s">
        <v>254</v>
      </c>
      <c r="C297" s="471"/>
      <c r="D297" s="471"/>
      <c r="E297" s="471"/>
      <c r="F297" s="471"/>
      <c r="G297" s="471"/>
      <c r="H297" s="472"/>
    </row>
    <row r="298" spans="1:8" ht="15" customHeight="1" x14ac:dyDescent="0.2">
      <c r="A298" s="228">
        <v>710</v>
      </c>
      <c r="B298" s="471" t="s">
        <v>255</v>
      </c>
      <c r="C298" s="471"/>
      <c r="D298" s="471"/>
      <c r="E298" s="471"/>
      <c r="F298" s="471"/>
      <c r="G298" s="471"/>
      <c r="H298" s="472"/>
    </row>
    <row r="299" spans="1:8" ht="15" customHeight="1" x14ac:dyDescent="0.2">
      <c r="A299" s="228">
        <v>721</v>
      </c>
      <c r="B299" s="471" t="s">
        <v>256</v>
      </c>
      <c r="C299" s="471"/>
      <c r="D299" s="471"/>
      <c r="E299" s="471"/>
      <c r="F299" s="471"/>
      <c r="G299" s="471"/>
      <c r="H299" s="472"/>
    </row>
    <row r="300" spans="1:8" ht="15" customHeight="1" x14ac:dyDescent="0.2">
      <c r="A300" s="228">
        <v>729</v>
      </c>
      <c r="B300" s="471" t="s">
        <v>257</v>
      </c>
      <c r="C300" s="471"/>
      <c r="D300" s="471"/>
      <c r="E300" s="471"/>
      <c r="F300" s="471"/>
      <c r="G300" s="471"/>
      <c r="H300" s="472"/>
    </row>
    <row r="301" spans="1:8" ht="15" customHeight="1" x14ac:dyDescent="0.2">
      <c r="A301" s="228">
        <v>811</v>
      </c>
      <c r="B301" s="471" t="s">
        <v>258</v>
      </c>
      <c r="C301" s="471"/>
      <c r="D301" s="471"/>
      <c r="E301" s="471"/>
      <c r="F301" s="471"/>
      <c r="G301" s="471"/>
      <c r="H301" s="472"/>
    </row>
    <row r="302" spans="1:8" ht="15" customHeight="1" x14ac:dyDescent="0.2">
      <c r="A302" s="228">
        <v>812</v>
      </c>
      <c r="B302" s="471" t="s">
        <v>259</v>
      </c>
      <c r="C302" s="471"/>
      <c r="D302" s="471"/>
      <c r="E302" s="471"/>
      <c r="F302" s="471"/>
      <c r="G302" s="471"/>
      <c r="H302" s="472"/>
    </row>
    <row r="303" spans="1:8" ht="15" customHeight="1" x14ac:dyDescent="0.2">
      <c r="A303" s="228">
        <v>891</v>
      </c>
      <c r="B303" s="471" t="s">
        <v>260</v>
      </c>
      <c r="C303" s="471"/>
      <c r="D303" s="471"/>
      <c r="E303" s="471"/>
      <c r="F303" s="471"/>
      <c r="G303" s="471"/>
      <c r="H303" s="472"/>
    </row>
    <row r="304" spans="1:8" ht="15" customHeight="1" x14ac:dyDescent="0.2">
      <c r="A304" s="228">
        <v>892</v>
      </c>
      <c r="B304" s="471" t="s">
        <v>1360</v>
      </c>
      <c r="C304" s="471"/>
      <c r="D304" s="471"/>
      <c r="E304" s="471"/>
      <c r="F304" s="471"/>
      <c r="G304" s="471"/>
      <c r="H304" s="472"/>
    </row>
    <row r="305" spans="1:8" ht="15" customHeight="1" x14ac:dyDescent="0.2">
      <c r="A305" s="228">
        <v>893</v>
      </c>
      <c r="B305" s="471" t="s">
        <v>1361</v>
      </c>
      <c r="C305" s="471"/>
      <c r="D305" s="471"/>
      <c r="E305" s="471"/>
      <c r="F305" s="471"/>
      <c r="G305" s="471"/>
      <c r="H305" s="472"/>
    </row>
    <row r="306" spans="1:8" ht="15" customHeight="1" x14ac:dyDescent="0.2">
      <c r="A306" s="228">
        <v>899</v>
      </c>
      <c r="B306" s="471" t="s">
        <v>1362</v>
      </c>
      <c r="C306" s="471"/>
      <c r="D306" s="471"/>
      <c r="E306" s="471"/>
      <c r="F306" s="471"/>
      <c r="G306" s="471"/>
      <c r="H306" s="472"/>
    </row>
    <row r="307" spans="1:8" ht="15" customHeight="1" x14ac:dyDescent="0.2">
      <c r="A307" s="228">
        <v>910</v>
      </c>
      <c r="B307" s="471" t="s">
        <v>2611</v>
      </c>
      <c r="C307" s="471"/>
      <c r="D307" s="471"/>
      <c r="E307" s="471"/>
      <c r="F307" s="471"/>
      <c r="G307" s="471"/>
      <c r="H307" s="472"/>
    </row>
    <row r="308" spans="1:8" ht="15" customHeight="1" x14ac:dyDescent="0.2">
      <c r="A308" s="228">
        <v>990</v>
      </c>
      <c r="B308" s="471" t="s">
        <v>2479</v>
      </c>
      <c r="C308" s="471"/>
      <c r="D308" s="471"/>
      <c r="E308" s="471"/>
      <c r="F308" s="471"/>
      <c r="G308" s="471"/>
      <c r="H308" s="472"/>
    </row>
    <row r="309" spans="1:8" ht="15" customHeight="1" x14ac:dyDescent="0.2">
      <c r="A309" s="228">
        <v>1011</v>
      </c>
      <c r="B309" s="471" t="s">
        <v>2480</v>
      </c>
      <c r="C309" s="471"/>
      <c r="D309" s="471"/>
      <c r="E309" s="471"/>
      <c r="F309" s="471"/>
      <c r="G309" s="471"/>
      <c r="H309" s="472"/>
    </row>
    <row r="310" spans="1:8" ht="15" customHeight="1" x14ac:dyDescent="0.2">
      <c r="A310" s="228">
        <v>1012</v>
      </c>
      <c r="B310" s="471" t="s">
        <v>2481</v>
      </c>
      <c r="C310" s="471"/>
      <c r="D310" s="471"/>
      <c r="E310" s="471"/>
      <c r="F310" s="471"/>
      <c r="G310" s="471"/>
      <c r="H310" s="472"/>
    </row>
    <row r="311" spans="1:8" ht="15" customHeight="1" x14ac:dyDescent="0.2">
      <c r="A311" s="228">
        <v>1013</v>
      </c>
      <c r="B311" s="471" t="s">
        <v>940</v>
      </c>
      <c r="C311" s="471"/>
      <c r="D311" s="471"/>
      <c r="E311" s="471"/>
      <c r="F311" s="471"/>
      <c r="G311" s="471"/>
      <c r="H311" s="472"/>
    </row>
    <row r="312" spans="1:8" ht="15" customHeight="1" x14ac:dyDescent="0.2">
      <c r="A312" s="228">
        <v>1020</v>
      </c>
      <c r="B312" s="471" t="s">
        <v>2482</v>
      </c>
      <c r="C312" s="471"/>
      <c r="D312" s="471"/>
      <c r="E312" s="471"/>
      <c r="F312" s="471"/>
      <c r="G312" s="471"/>
      <c r="H312" s="472"/>
    </row>
    <row r="313" spans="1:8" ht="15" customHeight="1" x14ac:dyDescent="0.2">
      <c r="A313" s="228">
        <v>1031</v>
      </c>
      <c r="B313" s="471" t="s">
        <v>941</v>
      </c>
      <c r="C313" s="471"/>
      <c r="D313" s="471"/>
      <c r="E313" s="471"/>
      <c r="F313" s="471"/>
      <c r="G313" s="471"/>
      <c r="H313" s="472"/>
    </row>
    <row r="314" spans="1:8" ht="15" customHeight="1" x14ac:dyDescent="0.2">
      <c r="A314" s="228">
        <v>1032</v>
      </c>
      <c r="B314" s="471" t="s">
        <v>942</v>
      </c>
      <c r="C314" s="471"/>
      <c r="D314" s="471"/>
      <c r="E314" s="471"/>
      <c r="F314" s="471"/>
      <c r="G314" s="471"/>
      <c r="H314" s="472"/>
    </row>
    <row r="315" spans="1:8" ht="15" customHeight="1" x14ac:dyDescent="0.2">
      <c r="A315" s="228">
        <v>1039</v>
      </c>
      <c r="B315" s="471" t="s">
        <v>2483</v>
      </c>
      <c r="C315" s="471"/>
      <c r="D315" s="471"/>
      <c r="E315" s="471"/>
      <c r="F315" s="471"/>
      <c r="G315" s="471"/>
      <c r="H315" s="472"/>
    </row>
    <row r="316" spans="1:8" ht="15" customHeight="1" x14ac:dyDescent="0.2">
      <c r="A316" s="228">
        <v>1041</v>
      </c>
      <c r="B316" s="471" t="s">
        <v>2484</v>
      </c>
      <c r="C316" s="471"/>
      <c r="D316" s="471"/>
      <c r="E316" s="471"/>
      <c r="F316" s="471"/>
      <c r="G316" s="471"/>
      <c r="H316" s="472"/>
    </row>
    <row r="317" spans="1:8" ht="15" customHeight="1" x14ac:dyDescent="0.2">
      <c r="A317" s="228">
        <v>1042</v>
      </c>
      <c r="B317" s="471" t="s">
        <v>56</v>
      </c>
      <c r="C317" s="471"/>
      <c r="D317" s="471"/>
      <c r="E317" s="471"/>
      <c r="F317" s="471"/>
      <c r="G317" s="471"/>
      <c r="H317" s="472"/>
    </row>
    <row r="318" spans="1:8" ht="15" customHeight="1" x14ac:dyDescent="0.2">
      <c r="A318" s="228">
        <v>1051</v>
      </c>
      <c r="B318" s="471" t="s">
        <v>57</v>
      </c>
      <c r="C318" s="471"/>
      <c r="D318" s="471"/>
      <c r="E318" s="471"/>
      <c r="F318" s="471"/>
      <c r="G318" s="471"/>
      <c r="H318" s="472"/>
    </row>
    <row r="319" spans="1:8" ht="15" customHeight="1" x14ac:dyDescent="0.2">
      <c r="A319" s="228">
        <v>1052</v>
      </c>
      <c r="B319" s="471" t="s">
        <v>4250</v>
      </c>
      <c r="C319" s="471"/>
      <c r="D319" s="471"/>
      <c r="E319" s="471"/>
      <c r="F319" s="471"/>
      <c r="G319" s="471"/>
      <c r="H319" s="472"/>
    </row>
    <row r="320" spans="1:8" ht="15" customHeight="1" x14ac:dyDescent="0.2">
      <c r="A320" s="228">
        <v>1061</v>
      </c>
      <c r="B320" s="471" t="s">
        <v>58</v>
      </c>
      <c r="C320" s="471"/>
      <c r="D320" s="471"/>
      <c r="E320" s="471"/>
      <c r="F320" s="471"/>
      <c r="G320" s="471"/>
      <c r="H320" s="472"/>
    </row>
    <row r="321" spans="1:8" ht="15" customHeight="1" x14ac:dyDescent="0.2">
      <c r="A321" s="228">
        <v>1062</v>
      </c>
      <c r="B321" s="471" t="s">
        <v>1594</v>
      </c>
      <c r="C321" s="471"/>
      <c r="D321" s="471"/>
      <c r="E321" s="471"/>
      <c r="F321" s="471"/>
      <c r="G321" s="471"/>
      <c r="H321" s="472"/>
    </row>
    <row r="322" spans="1:8" ht="15" customHeight="1" x14ac:dyDescent="0.2">
      <c r="A322" s="228">
        <v>1071</v>
      </c>
      <c r="B322" s="471" t="s">
        <v>1097</v>
      </c>
      <c r="C322" s="471"/>
      <c r="D322" s="471"/>
      <c r="E322" s="471"/>
      <c r="F322" s="471"/>
      <c r="G322" s="471"/>
      <c r="H322" s="472"/>
    </row>
    <row r="323" spans="1:8" ht="15" customHeight="1" x14ac:dyDescent="0.2">
      <c r="A323" s="228">
        <v>1072</v>
      </c>
      <c r="B323" s="471" t="s">
        <v>1098</v>
      </c>
      <c r="C323" s="471"/>
      <c r="D323" s="471"/>
      <c r="E323" s="471"/>
      <c r="F323" s="471"/>
      <c r="G323" s="471"/>
      <c r="H323" s="472"/>
    </row>
    <row r="324" spans="1:8" ht="15" customHeight="1" x14ac:dyDescent="0.2">
      <c r="A324" s="228">
        <v>1073</v>
      </c>
      <c r="B324" s="471" t="s">
        <v>1626</v>
      </c>
      <c r="C324" s="471"/>
      <c r="D324" s="471"/>
      <c r="E324" s="471"/>
      <c r="F324" s="471"/>
      <c r="G324" s="471"/>
      <c r="H324" s="472"/>
    </row>
    <row r="325" spans="1:8" ht="15" customHeight="1" x14ac:dyDescent="0.2">
      <c r="A325" s="228">
        <v>1081</v>
      </c>
      <c r="B325" s="471" t="s">
        <v>1595</v>
      </c>
      <c r="C325" s="471"/>
      <c r="D325" s="471"/>
      <c r="E325" s="471"/>
      <c r="F325" s="471"/>
      <c r="G325" s="471"/>
      <c r="H325" s="472"/>
    </row>
    <row r="326" spans="1:8" ht="15" customHeight="1" x14ac:dyDescent="0.2">
      <c r="A326" s="228">
        <v>1082</v>
      </c>
      <c r="B326" s="471" t="s">
        <v>1728</v>
      </c>
      <c r="C326" s="471"/>
      <c r="D326" s="471"/>
      <c r="E326" s="471"/>
      <c r="F326" s="471"/>
      <c r="G326" s="471"/>
      <c r="H326" s="472"/>
    </row>
    <row r="327" spans="1:8" ht="15" customHeight="1" x14ac:dyDescent="0.2">
      <c r="A327" s="228">
        <v>1083</v>
      </c>
      <c r="B327" s="471" t="s">
        <v>1596</v>
      </c>
      <c r="C327" s="471"/>
      <c r="D327" s="471"/>
      <c r="E327" s="471"/>
      <c r="F327" s="471"/>
      <c r="G327" s="471"/>
      <c r="H327" s="472"/>
    </row>
    <row r="328" spans="1:8" ht="15" customHeight="1" x14ac:dyDescent="0.2">
      <c r="A328" s="228">
        <v>1084</v>
      </c>
      <c r="B328" s="471" t="s">
        <v>1729</v>
      </c>
      <c r="C328" s="471"/>
      <c r="D328" s="471"/>
      <c r="E328" s="471"/>
      <c r="F328" s="471"/>
      <c r="G328" s="471"/>
      <c r="H328" s="472"/>
    </row>
    <row r="329" spans="1:8" ht="15" customHeight="1" x14ac:dyDescent="0.2">
      <c r="A329" s="228">
        <v>1085</v>
      </c>
      <c r="B329" s="471" t="s">
        <v>405</v>
      </c>
      <c r="C329" s="471"/>
      <c r="D329" s="471"/>
      <c r="E329" s="471"/>
      <c r="F329" s="471"/>
      <c r="G329" s="471"/>
      <c r="H329" s="472"/>
    </row>
    <row r="330" spans="1:8" ht="15" customHeight="1" x14ac:dyDescent="0.2">
      <c r="A330" s="228">
        <v>1086</v>
      </c>
      <c r="B330" s="471" t="s">
        <v>406</v>
      </c>
      <c r="C330" s="471"/>
      <c r="D330" s="471"/>
      <c r="E330" s="471"/>
      <c r="F330" s="471"/>
      <c r="G330" s="471"/>
      <c r="H330" s="472"/>
    </row>
    <row r="331" spans="1:8" ht="15" customHeight="1" x14ac:dyDescent="0.2">
      <c r="A331" s="228">
        <v>1089</v>
      </c>
      <c r="B331" s="471" t="s">
        <v>407</v>
      </c>
      <c r="C331" s="471"/>
      <c r="D331" s="471"/>
      <c r="E331" s="471"/>
      <c r="F331" s="471"/>
      <c r="G331" s="471"/>
      <c r="H331" s="472"/>
    </row>
    <row r="332" spans="1:8" ht="15" customHeight="1" x14ac:dyDescent="0.2">
      <c r="A332" s="228">
        <v>1091</v>
      </c>
      <c r="B332" s="471" t="s">
        <v>1829</v>
      </c>
      <c r="C332" s="471"/>
      <c r="D332" s="471"/>
      <c r="E332" s="471"/>
      <c r="F332" s="471"/>
      <c r="G332" s="471"/>
      <c r="H332" s="472"/>
    </row>
    <row r="333" spans="1:8" ht="15" customHeight="1" x14ac:dyDescent="0.2">
      <c r="A333" s="228">
        <v>1092</v>
      </c>
      <c r="B333" s="471" t="s">
        <v>4036</v>
      </c>
      <c r="C333" s="471"/>
      <c r="D333" s="471"/>
      <c r="E333" s="471"/>
      <c r="F333" s="471"/>
      <c r="G333" s="471"/>
      <c r="H333" s="472"/>
    </row>
    <row r="334" spans="1:8" ht="15" customHeight="1" x14ac:dyDescent="0.2">
      <c r="A334" s="228">
        <v>1101</v>
      </c>
      <c r="B334" s="471" t="s">
        <v>1979</v>
      </c>
      <c r="C334" s="471"/>
      <c r="D334" s="471"/>
      <c r="E334" s="471"/>
      <c r="F334" s="471"/>
      <c r="G334" s="471"/>
      <c r="H334" s="472"/>
    </row>
    <row r="335" spans="1:8" ht="15" customHeight="1" x14ac:dyDescent="0.2">
      <c r="A335" s="228">
        <v>1102</v>
      </c>
      <c r="B335" s="471" t="s">
        <v>1146</v>
      </c>
      <c r="C335" s="471"/>
      <c r="D335" s="471"/>
      <c r="E335" s="471"/>
      <c r="F335" s="471"/>
      <c r="G335" s="471"/>
      <c r="H335" s="472"/>
    </row>
    <row r="336" spans="1:8" ht="15" customHeight="1" x14ac:dyDescent="0.2">
      <c r="A336" s="228">
        <v>1103</v>
      </c>
      <c r="B336" s="471" t="s">
        <v>1147</v>
      </c>
      <c r="C336" s="471"/>
      <c r="D336" s="471"/>
      <c r="E336" s="471"/>
      <c r="F336" s="471"/>
      <c r="G336" s="471"/>
      <c r="H336" s="472"/>
    </row>
    <row r="337" spans="1:8" ht="15" customHeight="1" x14ac:dyDescent="0.2">
      <c r="A337" s="228">
        <v>1104</v>
      </c>
      <c r="B337" s="471" t="s">
        <v>94</v>
      </c>
      <c r="C337" s="471"/>
      <c r="D337" s="471"/>
      <c r="E337" s="471"/>
      <c r="F337" s="471"/>
      <c r="G337" s="471"/>
      <c r="H337" s="472"/>
    </row>
    <row r="338" spans="1:8" ht="15" customHeight="1" x14ac:dyDescent="0.2">
      <c r="A338" s="228">
        <v>1105</v>
      </c>
      <c r="B338" s="471" t="s">
        <v>994</v>
      </c>
      <c r="C338" s="471"/>
      <c r="D338" s="471"/>
      <c r="E338" s="471"/>
      <c r="F338" s="471"/>
      <c r="G338" s="471"/>
      <c r="H338" s="472"/>
    </row>
    <row r="339" spans="1:8" ht="15" customHeight="1" x14ac:dyDescent="0.2">
      <c r="A339" s="228">
        <v>1106</v>
      </c>
      <c r="B339" s="471" t="s">
        <v>995</v>
      </c>
      <c r="C339" s="471"/>
      <c r="D339" s="471"/>
      <c r="E339" s="471"/>
      <c r="F339" s="471"/>
      <c r="G339" s="471"/>
      <c r="H339" s="472"/>
    </row>
    <row r="340" spans="1:8" ht="15" customHeight="1" x14ac:dyDescent="0.2">
      <c r="A340" s="228">
        <v>1107</v>
      </c>
      <c r="B340" s="471" t="s">
        <v>4155</v>
      </c>
      <c r="C340" s="471"/>
      <c r="D340" s="471"/>
      <c r="E340" s="471"/>
      <c r="F340" s="471"/>
      <c r="G340" s="471"/>
      <c r="H340" s="472"/>
    </row>
    <row r="341" spans="1:8" ht="15" customHeight="1" x14ac:dyDescent="0.2">
      <c r="A341" s="228">
        <v>1200</v>
      </c>
      <c r="B341" s="471" t="s">
        <v>4156</v>
      </c>
      <c r="C341" s="471"/>
      <c r="D341" s="471"/>
      <c r="E341" s="471"/>
      <c r="F341" s="471"/>
      <c r="G341" s="471"/>
      <c r="H341" s="472"/>
    </row>
    <row r="342" spans="1:8" ht="15" customHeight="1" x14ac:dyDescent="0.2">
      <c r="A342" s="228">
        <v>1310</v>
      </c>
      <c r="B342" s="471" t="s">
        <v>4157</v>
      </c>
      <c r="C342" s="471"/>
      <c r="D342" s="471"/>
      <c r="E342" s="471"/>
      <c r="F342" s="471"/>
      <c r="G342" s="471"/>
      <c r="H342" s="472"/>
    </row>
    <row r="343" spans="1:8" ht="15" customHeight="1" x14ac:dyDescent="0.2">
      <c r="A343" s="228">
        <v>1320</v>
      </c>
      <c r="B343" s="471" t="s">
        <v>4158</v>
      </c>
      <c r="C343" s="471"/>
      <c r="D343" s="471"/>
      <c r="E343" s="471"/>
      <c r="F343" s="471"/>
      <c r="G343" s="471"/>
      <c r="H343" s="472"/>
    </row>
    <row r="344" spans="1:8" ht="15" customHeight="1" x14ac:dyDescent="0.2">
      <c r="A344" s="228">
        <v>1330</v>
      </c>
      <c r="B344" s="471" t="s">
        <v>2600</v>
      </c>
      <c r="C344" s="471"/>
      <c r="D344" s="471"/>
      <c r="E344" s="471"/>
      <c r="F344" s="471"/>
      <c r="G344" s="471"/>
      <c r="H344" s="472"/>
    </row>
    <row r="345" spans="1:8" ht="15" customHeight="1" x14ac:dyDescent="0.2">
      <c r="A345" s="228">
        <v>1391</v>
      </c>
      <c r="B345" s="471" t="s">
        <v>2301</v>
      </c>
      <c r="C345" s="471"/>
      <c r="D345" s="471"/>
      <c r="E345" s="471"/>
      <c r="F345" s="471"/>
      <c r="G345" s="471"/>
      <c r="H345" s="472"/>
    </row>
    <row r="346" spans="1:8" ht="15" customHeight="1" x14ac:dyDescent="0.2">
      <c r="A346" s="228">
        <v>1392</v>
      </c>
      <c r="B346" s="471" t="s">
        <v>4159</v>
      </c>
      <c r="C346" s="471"/>
      <c r="D346" s="471"/>
      <c r="E346" s="471"/>
      <c r="F346" s="471"/>
      <c r="G346" s="471"/>
      <c r="H346" s="472"/>
    </row>
    <row r="347" spans="1:8" ht="15" customHeight="1" x14ac:dyDescent="0.2">
      <c r="A347" s="228">
        <v>1393</v>
      </c>
      <c r="B347" s="471" t="s">
        <v>4160</v>
      </c>
      <c r="C347" s="471"/>
      <c r="D347" s="471"/>
      <c r="E347" s="471"/>
      <c r="F347" s="471"/>
      <c r="G347" s="471"/>
      <c r="H347" s="472"/>
    </row>
    <row r="348" spans="1:8" ht="15" customHeight="1" x14ac:dyDescent="0.2">
      <c r="A348" s="228">
        <v>1394</v>
      </c>
      <c r="B348" s="471" t="s">
        <v>4161</v>
      </c>
      <c r="C348" s="471"/>
      <c r="D348" s="471"/>
      <c r="E348" s="471"/>
      <c r="F348" s="471"/>
      <c r="G348" s="471"/>
      <c r="H348" s="472"/>
    </row>
    <row r="349" spans="1:8" ht="15" customHeight="1" x14ac:dyDescent="0.2">
      <c r="A349" s="228">
        <v>1395</v>
      </c>
      <c r="B349" s="471" t="s">
        <v>1288</v>
      </c>
      <c r="C349" s="471"/>
      <c r="D349" s="471"/>
      <c r="E349" s="471"/>
      <c r="F349" s="471"/>
      <c r="G349" s="471"/>
      <c r="H349" s="472"/>
    </row>
    <row r="350" spans="1:8" ht="15" customHeight="1" x14ac:dyDescent="0.2">
      <c r="A350" s="228">
        <v>1396</v>
      </c>
      <c r="B350" s="471" t="s">
        <v>533</v>
      </c>
      <c r="C350" s="471"/>
      <c r="D350" s="471"/>
      <c r="E350" s="471"/>
      <c r="F350" s="471"/>
      <c r="G350" s="471"/>
      <c r="H350" s="472"/>
    </row>
    <row r="351" spans="1:8" ht="15" customHeight="1" x14ac:dyDescent="0.2">
      <c r="A351" s="228">
        <v>1399</v>
      </c>
      <c r="B351" s="471" t="s">
        <v>534</v>
      </c>
      <c r="C351" s="471"/>
      <c r="D351" s="471"/>
      <c r="E351" s="471"/>
      <c r="F351" s="471"/>
      <c r="G351" s="471"/>
      <c r="H351" s="472"/>
    </row>
    <row r="352" spans="1:8" ht="15" customHeight="1" x14ac:dyDescent="0.2">
      <c r="A352" s="228">
        <v>1411</v>
      </c>
      <c r="B352" s="471" t="s">
        <v>1527</v>
      </c>
      <c r="C352" s="471"/>
      <c r="D352" s="471"/>
      <c r="E352" s="471"/>
      <c r="F352" s="471"/>
      <c r="G352" s="471"/>
      <c r="H352" s="472"/>
    </row>
    <row r="353" spans="1:8" ht="15" customHeight="1" x14ac:dyDescent="0.2">
      <c r="A353" s="228">
        <v>1412</v>
      </c>
      <c r="B353" s="471" t="s">
        <v>535</v>
      </c>
      <c r="C353" s="471"/>
      <c r="D353" s="471"/>
      <c r="E353" s="471"/>
      <c r="F353" s="471"/>
      <c r="G353" s="471"/>
      <c r="H353" s="472"/>
    </row>
    <row r="354" spans="1:8" ht="15" customHeight="1" x14ac:dyDescent="0.2">
      <c r="A354" s="228">
        <v>1413</v>
      </c>
      <c r="B354" s="471" t="s">
        <v>536</v>
      </c>
      <c r="C354" s="471"/>
      <c r="D354" s="471"/>
      <c r="E354" s="471"/>
      <c r="F354" s="471"/>
      <c r="G354" s="471"/>
      <c r="H354" s="472"/>
    </row>
    <row r="355" spans="1:8" ht="15" customHeight="1" x14ac:dyDescent="0.2">
      <c r="A355" s="228">
        <v>1414</v>
      </c>
      <c r="B355" s="471" t="s">
        <v>944</v>
      </c>
      <c r="C355" s="471"/>
      <c r="D355" s="471"/>
      <c r="E355" s="471"/>
      <c r="F355" s="471"/>
      <c r="G355" s="471"/>
      <c r="H355" s="472"/>
    </row>
    <row r="356" spans="1:8" ht="15" customHeight="1" x14ac:dyDescent="0.2">
      <c r="A356" s="228">
        <v>1419</v>
      </c>
      <c r="B356" s="471" t="s">
        <v>537</v>
      </c>
      <c r="C356" s="471"/>
      <c r="D356" s="471"/>
      <c r="E356" s="471"/>
      <c r="F356" s="471"/>
      <c r="G356" s="471"/>
      <c r="H356" s="472"/>
    </row>
    <row r="357" spans="1:8" ht="15" customHeight="1" x14ac:dyDescent="0.2">
      <c r="A357" s="228">
        <v>1420</v>
      </c>
      <c r="B357" s="471" t="s">
        <v>538</v>
      </c>
      <c r="C357" s="471"/>
      <c r="D357" s="471"/>
      <c r="E357" s="471"/>
      <c r="F357" s="471"/>
      <c r="G357" s="471"/>
      <c r="H357" s="472"/>
    </row>
    <row r="358" spans="1:8" ht="15" customHeight="1" x14ac:dyDescent="0.2">
      <c r="A358" s="228">
        <v>1431</v>
      </c>
      <c r="B358" s="471" t="s">
        <v>1526</v>
      </c>
      <c r="C358" s="471"/>
      <c r="D358" s="471"/>
      <c r="E358" s="471"/>
      <c r="F358" s="471"/>
      <c r="G358" s="471"/>
      <c r="H358" s="472"/>
    </row>
    <row r="359" spans="1:8" ht="15" customHeight="1" x14ac:dyDescent="0.2">
      <c r="A359" s="228">
        <v>1439</v>
      </c>
      <c r="B359" s="471" t="s">
        <v>2553</v>
      </c>
      <c r="C359" s="471"/>
      <c r="D359" s="471"/>
      <c r="E359" s="471"/>
      <c r="F359" s="471"/>
      <c r="G359" s="471"/>
      <c r="H359" s="472"/>
    </row>
    <row r="360" spans="1:8" ht="15" customHeight="1" x14ac:dyDescent="0.2">
      <c r="A360" s="228">
        <v>1511</v>
      </c>
      <c r="B360" s="471" t="s">
        <v>1927</v>
      </c>
      <c r="C360" s="471"/>
      <c r="D360" s="471"/>
      <c r="E360" s="471"/>
      <c r="F360" s="471"/>
      <c r="G360" s="471"/>
      <c r="H360" s="472"/>
    </row>
    <row r="361" spans="1:8" ht="15" customHeight="1" x14ac:dyDescent="0.2">
      <c r="A361" s="228">
        <v>1512</v>
      </c>
      <c r="B361" s="471" t="s">
        <v>1928</v>
      </c>
      <c r="C361" s="471"/>
      <c r="D361" s="471"/>
      <c r="E361" s="471"/>
      <c r="F361" s="471"/>
      <c r="G361" s="471"/>
      <c r="H361" s="472"/>
    </row>
    <row r="362" spans="1:8" ht="15" customHeight="1" x14ac:dyDescent="0.2">
      <c r="A362" s="228">
        <v>1520</v>
      </c>
      <c r="B362" s="471" t="s">
        <v>3530</v>
      </c>
      <c r="C362" s="471"/>
      <c r="D362" s="471"/>
      <c r="E362" s="471"/>
      <c r="F362" s="471"/>
      <c r="G362" s="471"/>
      <c r="H362" s="472"/>
    </row>
    <row r="363" spans="1:8" ht="15" customHeight="1" x14ac:dyDescent="0.2">
      <c r="A363" s="228">
        <v>1610</v>
      </c>
      <c r="B363" s="471" t="s">
        <v>3531</v>
      </c>
      <c r="C363" s="471"/>
      <c r="D363" s="471"/>
      <c r="E363" s="471"/>
      <c r="F363" s="471"/>
      <c r="G363" s="471"/>
      <c r="H363" s="472"/>
    </row>
    <row r="364" spans="1:8" ht="15" customHeight="1" x14ac:dyDescent="0.2">
      <c r="A364" s="228">
        <v>1621</v>
      </c>
      <c r="B364" s="471" t="s">
        <v>3532</v>
      </c>
      <c r="C364" s="471"/>
      <c r="D364" s="471"/>
      <c r="E364" s="471"/>
      <c r="F364" s="471"/>
      <c r="G364" s="471"/>
      <c r="H364" s="472"/>
    </row>
    <row r="365" spans="1:8" ht="15" customHeight="1" x14ac:dyDescent="0.2">
      <c r="A365" s="228">
        <v>1622</v>
      </c>
      <c r="B365" s="471" t="s">
        <v>3471</v>
      </c>
      <c r="C365" s="471"/>
      <c r="D365" s="471"/>
      <c r="E365" s="471"/>
      <c r="F365" s="471"/>
      <c r="G365" s="471"/>
      <c r="H365" s="472"/>
    </row>
    <row r="366" spans="1:8" ht="15" customHeight="1" x14ac:dyDescent="0.2">
      <c r="A366" s="228">
        <v>1623</v>
      </c>
      <c r="B366" s="471" t="s">
        <v>3472</v>
      </c>
      <c r="C366" s="471"/>
      <c r="D366" s="471"/>
      <c r="E366" s="471"/>
      <c r="F366" s="471"/>
      <c r="G366" s="471"/>
      <c r="H366" s="472"/>
    </row>
    <row r="367" spans="1:8" ht="15" customHeight="1" x14ac:dyDescent="0.2">
      <c r="A367" s="228">
        <v>1624</v>
      </c>
      <c r="B367" s="471" t="s">
        <v>945</v>
      </c>
      <c r="C367" s="471"/>
      <c r="D367" s="471"/>
      <c r="E367" s="471"/>
      <c r="F367" s="471"/>
      <c r="G367" s="471"/>
      <c r="H367" s="472"/>
    </row>
    <row r="368" spans="1:8" ht="15" customHeight="1" x14ac:dyDescent="0.2">
      <c r="A368" s="228">
        <v>1629</v>
      </c>
      <c r="B368" s="471" t="s">
        <v>1277</v>
      </c>
      <c r="C368" s="471"/>
      <c r="D368" s="471"/>
      <c r="E368" s="471"/>
      <c r="F368" s="471"/>
      <c r="G368" s="471"/>
      <c r="H368" s="472"/>
    </row>
    <row r="369" spans="1:8" ht="15" customHeight="1" x14ac:dyDescent="0.2">
      <c r="A369" s="228">
        <v>1711</v>
      </c>
      <c r="B369" s="471" t="s">
        <v>946</v>
      </c>
      <c r="C369" s="471"/>
      <c r="D369" s="471"/>
      <c r="E369" s="471"/>
      <c r="F369" s="471"/>
      <c r="G369" s="471"/>
      <c r="H369" s="472"/>
    </row>
    <row r="370" spans="1:8" ht="15" customHeight="1" x14ac:dyDescent="0.2">
      <c r="A370" s="228">
        <v>1712</v>
      </c>
      <c r="B370" s="471" t="s">
        <v>947</v>
      </c>
      <c r="C370" s="471"/>
      <c r="D370" s="471"/>
      <c r="E370" s="471"/>
      <c r="F370" s="471"/>
      <c r="G370" s="471"/>
      <c r="H370" s="472"/>
    </row>
    <row r="371" spans="1:8" ht="15" customHeight="1" x14ac:dyDescent="0.2">
      <c r="A371" s="228">
        <v>1721</v>
      </c>
      <c r="B371" s="471" t="s">
        <v>1278</v>
      </c>
      <c r="C371" s="471"/>
      <c r="D371" s="471"/>
      <c r="E371" s="471"/>
      <c r="F371" s="471"/>
      <c r="G371" s="471"/>
      <c r="H371" s="472"/>
    </row>
    <row r="372" spans="1:8" ht="15" customHeight="1" x14ac:dyDescent="0.2">
      <c r="A372" s="228">
        <v>1722</v>
      </c>
      <c r="B372" s="471" t="s">
        <v>1586</v>
      </c>
      <c r="C372" s="471"/>
      <c r="D372" s="471"/>
      <c r="E372" s="471"/>
      <c r="F372" s="471"/>
      <c r="G372" s="471"/>
      <c r="H372" s="472"/>
    </row>
    <row r="373" spans="1:8" ht="15" customHeight="1" x14ac:dyDescent="0.2">
      <c r="A373" s="228">
        <v>1723</v>
      </c>
      <c r="B373" s="471" t="s">
        <v>948</v>
      </c>
      <c r="C373" s="471"/>
      <c r="D373" s="471"/>
      <c r="E373" s="471"/>
      <c r="F373" s="471"/>
      <c r="G373" s="471"/>
      <c r="H373" s="472"/>
    </row>
    <row r="374" spans="1:8" ht="15" customHeight="1" x14ac:dyDescent="0.2">
      <c r="A374" s="228">
        <v>1724</v>
      </c>
      <c r="B374" s="471" t="s">
        <v>949</v>
      </c>
      <c r="C374" s="471"/>
      <c r="D374" s="471"/>
      <c r="E374" s="471"/>
      <c r="F374" s="471"/>
      <c r="G374" s="471"/>
      <c r="H374" s="472"/>
    </row>
    <row r="375" spans="1:8" ht="15" customHeight="1" x14ac:dyDescent="0.2">
      <c r="A375" s="228">
        <v>1729</v>
      </c>
      <c r="B375" s="471" t="s">
        <v>1587</v>
      </c>
      <c r="C375" s="471"/>
      <c r="D375" s="471"/>
      <c r="E375" s="471"/>
      <c r="F375" s="471"/>
      <c r="G375" s="471"/>
      <c r="H375" s="472"/>
    </row>
    <row r="376" spans="1:8" ht="15" customHeight="1" x14ac:dyDescent="0.2">
      <c r="A376" s="228">
        <v>1811</v>
      </c>
      <c r="B376" s="471" t="s">
        <v>3976</v>
      </c>
      <c r="C376" s="471"/>
      <c r="D376" s="471"/>
      <c r="E376" s="471"/>
      <c r="F376" s="471"/>
      <c r="G376" s="471"/>
      <c r="H376" s="472"/>
    </row>
    <row r="377" spans="1:8" ht="15" customHeight="1" x14ac:dyDescent="0.2">
      <c r="A377" s="228">
        <v>1812</v>
      </c>
      <c r="B377" s="471" t="s">
        <v>1588</v>
      </c>
      <c r="C377" s="471"/>
      <c r="D377" s="471"/>
      <c r="E377" s="471"/>
      <c r="F377" s="471"/>
      <c r="G377" s="471"/>
      <c r="H377" s="472"/>
    </row>
    <row r="378" spans="1:8" ht="15" customHeight="1" x14ac:dyDescent="0.2">
      <c r="A378" s="228">
        <v>1813</v>
      </c>
      <c r="B378" s="471" t="s">
        <v>1589</v>
      </c>
      <c r="C378" s="471"/>
      <c r="D378" s="471"/>
      <c r="E378" s="471"/>
      <c r="F378" s="471"/>
      <c r="G378" s="471"/>
      <c r="H378" s="472"/>
    </row>
    <row r="379" spans="1:8" ht="15" customHeight="1" x14ac:dyDescent="0.2">
      <c r="A379" s="228">
        <v>1814</v>
      </c>
      <c r="B379" s="471" t="s">
        <v>1590</v>
      </c>
      <c r="C379" s="471"/>
      <c r="D379" s="471"/>
      <c r="E379" s="471"/>
      <c r="F379" s="471"/>
      <c r="G379" s="471"/>
      <c r="H379" s="472"/>
    </row>
    <row r="380" spans="1:8" ht="15" customHeight="1" x14ac:dyDescent="0.2">
      <c r="A380" s="228">
        <v>1820</v>
      </c>
      <c r="B380" s="471" t="s">
        <v>2456</v>
      </c>
      <c r="C380" s="471"/>
      <c r="D380" s="471"/>
      <c r="E380" s="471"/>
      <c r="F380" s="471"/>
      <c r="G380" s="471"/>
      <c r="H380" s="472"/>
    </row>
    <row r="381" spans="1:8" ht="15" customHeight="1" x14ac:dyDescent="0.2">
      <c r="A381" s="228">
        <v>1910</v>
      </c>
      <c r="B381" s="471" t="s">
        <v>3977</v>
      </c>
      <c r="C381" s="471"/>
      <c r="D381" s="471"/>
      <c r="E381" s="471"/>
      <c r="F381" s="471"/>
      <c r="G381" s="471"/>
      <c r="H381" s="472"/>
    </row>
    <row r="382" spans="1:8" ht="15" customHeight="1" x14ac:dyDescent="0.2">
      <c r="A382" s="228">
        <v>1920</v>
      </c>
      <c r="B382" s="471" t="s">
        <v>2457</v>
      </c>
      <c r="C382" s="471"/>
      <c r="D382" s="471"/>
      <c r="E382" s="471"/>
      <c r="F382" s="471"/>
      <c r="G382" s="471"/>
      <c r="H382" s="472"/>
    </row>
    <row r="383" spans="1:8" ht="15" customHeight="1" x14ac:dyDescent="0.2">
      <c r="A383" s="228">
        <v>2011</v>
      </c>
      <c r="B383" s="471" t="s">
        <v>3524</v>
      </c>
      <c r="C383" s="471"/>
      <c r="D383" s="471"/>
      <c r="E383" s="471"/>
      <c r="F383" s="471"/>
      <c r="G383" s="471"/>
      <c r="H383" s="472"/>
    </row>
    <row r="384" spans="1:8" ht="15" customHeight="1" x14ac:dyDescent="0.2">
      <c r="A384" s="228">
        <v>2012</v>
      </c>
      <c r="B384" s="471" t="s">
        <v>3525</v>
      </c>
      <c r="C384" s="471"/>
      <c r="D384" s="471"/>
      <c r="E384" s="471"/>
      <c r="F384" s="471"/>
      <c r="G384" s="471"/>
      <c r="H384" s="472"/>
    </row>
    <row r="385" spans="1:8" ht="15" customHeight="1" x14ac:dyDescent="0.2">
      <c r="A385" s="228">
        <v>2013</v>
      </c>
      <c r="B385" s="471" t="s">
        <v>2458</v>
      </c>
      <c r="C385" s="471"/>
      <c r="D385" s="471"/>
      <c r="E385" s="471"/>
      <c r="F385" s="471"/>
      <c r="G385" s="471"/>
      <c r="H385" s="472"/>
    </row>
    <row r="386" spans="1:8" ht="15" customHeight="1" x14ac:dyDescent="0.2">
      <c r="A386" s="228">
        <v>2014</v>
      </c>
      <c r="B386" s="471" t="s">
        <v>4129</v>
      </c>
      <c r="C386" s="471"/>
      <c r="D386" s="471"/>
      <c r="E386" s="471"/>
      <c r="F386" s="471"/>
      <c r="G386" s="471"/>
      <c r="H386" s="472"/>
    </row>
    <row r="387" spans="1:8" ht="15" customHeight="1" x14ac:dyDescent="0.2">
      <c r="A387" s="228">
        <v>2015</v>
      </c>
      <c r="B387" s="471" t="s">
        <v>4130</v>
      </c>
      <c r="C387" s="471"/>
      <c r="D387" s="471"/>
      <c r="E387" s="471"/>
      <c r="F387" s="471"/>
      <c r="G387" s="471"/>
      <c r="H387" s="472"/>
    </row>
    <row r="388" spans="1:8" ht="15" customHeight="1" x14ac:dyDescent="0.2">
      <c r="A388" s="228">
        <v>2016</v>
      </c>
      <c r="B388" s="471" t="s">
        <v>4131</v>
      </c>
      <c r="C388" s="471"/>
      <c r="D388" s="471"/>
      <c r="E388" s="471"/>
      <c r="F388" s="471"/>
      <c r="G388" s="471"/>
      <c r="H388" s="472"/>
    </row>
    <row r="389" spans="1:8" ht="15" customHeight="1" x14ac:dyDescent="0.2">
      <c r="A389" s="228">
        <v>2017</v>
      </c>
      <c r="B389" s="471" t="s">
        <v>323</v>
      </c>
      <c r="C389" s="471"/>
      <c r="D389" s="471"/>
      <c r="E389" s="471"/>
      <c r="F389" s="471"/>
      <c r="G389" s="471"/>
      <c r="H389" s="472"/>
    </row>
    <row r="390" spans="1:8" ht="15" customHeight="1" x14ac:dyDescent="0.2">
      <c r="A390" s="228">
        <v>2020</v>
      </c>
      <c r="B390" s="471" t="s">
        <v>1433</v>
      </c>
      <c r="C390" s="471"/>
      <c r="D390" s="471"/>
      <c r="E390" s="471"/>
      <c r="F390" s="471"/>
      <c r="G390" s="471"/>
      <c r="H390" s="472"/>
    </row>
    <row r="391" spans="1:8" ht="15" customHeight="1" x14ac:dyDescent="0.2">
      <c r="A391" s="228">
        <v>2030</v>
      </c>
      <c r="B391" s="471" t="s">
        <v>1863</v>
      </c>
      <c r="C391" s="471"/>
      <c r="D391" s="471"/>
      <c r="E391" s="471"/>
      <c r="F391" s="471"/>
      <c r="G391" s="471"/>
      <c r="H391" s="472"/>
    </row>
    <row r="392" spans="1:8" ht="15" customHeight="1" x14ac:dyDescent="0.2">
      <c r="A392" s="228">
        <v>2041</v>
      </c>
      <c r="B392" s="471" t="s">
        <v>3520</v>
      </c>
      <c r="C392" s="471"/>
      <c r="D392" s="471"/>
      <c r="E392" s="471"/>
      <c r="F392" s="471"/>
      <c r="G392" s="471"/>
      <c r="H392" s="472"/>
    </row>
    <row r="393" spans="1:8" ht="15" customHeight="1" x14ac:dyDescent="0.2">
      <c r="A393" s="228">
        <v>2042</v>
      </c>
      <c r="B393" s="471" t="s">
        <v>2212</v>
      </c>
      <c r="C393" s="471"/>
      <c r="D393" s="471"/>
      <c r="E393" s="471"/>
      <c r="F393" s="471"/>
      <c r="G393" s="471"/>
      <c r="H393" s="472"/>
    </row>
    <row r="394" spans="1:8" ht="15" customHeight="1" x14ac:dyDescent="0.2">
      <c r="A394" s="228">
        <v>2051</v>
      </c>
      <c r="B394" s="471" t="s">
        <v>2584</v>
      </c>
      <c r="C394" s="471"/>
      <c r="D394" s="471"/>
      <c r="E394" s="471"/>
      <c r="F394" s="471"/>
      <c r="G394" s="471"/>
      <c r="H394" s="472"/>
    </row>
    <row r="395" spans="1:8" ht="15" customHeight="1" x14ac:dyDescent="0.2">
      <c r="A395" s="228">
        <v>2052</v>
      </c>
      <c r="B395" s="471" t="s">
        <v>2213</v>
      </c>
      <c r="C395" s="471"/>
      <c r="D395" s="471"/>
      <c r="E395" s="471"/>
      <c r="F395" s="471"/>
      <c r="G395" s="471"/>
      <c r="H395" s="472"/>
    </row>
    <row r="396" spans="1:8" ht="15" customHeight="1" x14ac:dyDescent="0.2">
      <c r="A396" s="228">
        <v>2053</v>
      </c>
      <c r="B396" s="471" t="s">
        <v>2585</v>
      </c>
      <c r="C396" s="471"/>
      <c r="D396" s="471"/>
      <c r="E396" s="471"/>
      <c r="F396" s="471"/>
      <c r="G396" s="471"/>
      <c r="H396" s="472"/>
    </row>
    <row r="397" spans="1:8" ht="15" customHeight="1" x14ac:dyDescent="0.2">
      <c r="A397" s="228">
        <v>2059</v>
      </c>
      <c r="B397" s="471" t="s">
        <v>2214</v>
      </c>
      <c r="C397" s="471"/>
      <c r="D397" s="471"/>
      <c r="E397" s="471"/>
      <c r="F397" s="471"/>
      <c r="G397" s="471"/>
      <c r="H397" s="472"/>
    </row>
    <row r="398" spans="1:8" ht="15" customHeight="1" x14ac:dyDescent="0.2">
      <c r="A398" s="228">
        <v>2060</v>
      </c>
      <c r="B398" s="471" t="s">
        <v>2215</v>
      </c>
      <c r="C398" s="471"/>
      <c r="D398" s="471"/>
      <c r="E398" s="471"/>
      <c r="F398" s="471"/>
      <c r="G398" s="471"/>
      <c r="H398" s="472"/>
    </row>
    <row r="399" spans="1:8" ht="15" customHeight="1" x14ac:dyDescent="0.2">
      <c r="A399" s="228">
        <v>2110</v>
      </c>
      <c r="B399" s="471" t="s">
        <v>2216</v>
      </c>
      <c r="C399" s="471"/>
      <c r="D399" s="471"/>
      <c r="E399" s="471"/>
      <c r="F399" s="471"/>
      <c r="G399" s="471"/>
      <c r="H399" s="472"/>
    </row>
    <row r="400" spans="1:8" ht="15" customHeight="1" x14ac:dyDescent="0.2">
      <c r="A400" s="228">
        <v>2120</v>
      </c>
      <c r="B400" s="471" t="s">
        <v>2583</v>
      </c>
      <c r="C400" s="471"/>
      <c r="D400" s="471"/>
      <c r="E400" s="471"/>
      <c r="F400" s="471"/>
      <c r="G400" s="471"/>
      <c r="H400" s="472"/>
    </row>
    <row r="401" spans="1:8" ht="15" customHeight="1" x14ac:dyDescent="0.2">
      <c r="A401" s="228">
        <v>2211</v>
      </c>
      <c r="B401" s="471" t="s">
        <v>1413</v>
      </c>
      <c r="C401" s="471"/>
      <c r="D401" s="471"/>
      <c r="E401" s="471"/>
      <c r="F401" s="471"/>
      <c r="G401" s="471"/>
      <c r="H401" s="472"/>
    </row>
    <row r="402" spans="1:8" ht="15" customHeight="1" x14ac:dyDescent="0.2">
      <c r="A402" s="228">
        <v>2219</v>
      </c>
      <c r="B402" s="471" t="s">
        <v>2586</v>
      </c>
      <c r="C402" s="471"/>
      <c r="D402" s="471"/>
      <c r="E402" s="471"/>
      <c r="F402" s="471"/>
      <c r="G402" s="471"/>
      <c r="H402" s="472"/>
    </row>
    <row r="403" spans="1:8" ht="15" customHeight="1" x14ac:dyDescent="0.2">
      <c r="A403" s="228">
        <v>2221</v>
      </c>
      <c r="B403" s="471" t="s">
        <v>1414</v>
      </c>
      <c r="C403" s="471"/>
      <c r="D403" s="471"/>
      <c r="E403" s="471"/>
      <c r="F403" s="471"/>
      <c r="G403" s="471"/>
      <c r="H403" s="472"/>
    </row>
    <row r="404" spans="1:8" ht="15" customHeight="1" x14ac:dyDescent="0.2">
      <c r="A404" s="228">
        <v>2222</v>
      </c>
      <c r="B404" s="471" t="s">
        <v>2587</v>
      </c>
      <c r="C404" s="471"/>
      <c r="D404" s="471"/>
      <c r="E404" s="471"/>
      <c r="F404" s="471"/>
      <c r="G404" s="471"/>
      <c r="H404" s="472"/>
    </row>
    <row r="405" spans="1:8" ht="15" customHeight="1" x14ac:dyDescent="0.2">
      <c r="A405" s="228">
        <v>2223</v>
      </c>
      <c r="B405" s="471" t="s">
        <v>1415</v>
      </c>
      <c r="C405" s="471"/>
      <c r="D405" s="471"/>
      <c r="E405" s="471"/>
      <c r="F405" s="471"/>
      <c r="G405" s="471"/>
      <c r="H405" s="472"/>
    </row>
    <row r="406" spans="1:8" ht="15" customHeight="1" x14ac:dyDescent="0.2">
      <c r="A406" s="228">
        <v>2229</v>
      </c>
      <c r="B406" s="471" t="s">
        <v>1416</v>
      </c>
      <c r="C406" s="471"/>
      <c r="D406" s="471"/>
      <c r="E406" s="471"/>
      <c r="F406" s="471"/>
      <c r="G406" s="471"/>
      <c r="H406" s="472"/>
    </row>
    <row r="407" spans="1:8" ht="15" customHeight="1" x14ac:dyDescent="0.2">
      <c r="A407" s="228">
        <v>2311</v>
      </c>
      <c r="B407" s="471" t="s">
        <v>1046</v>
      </c>
      <c r="C407" s="471"/>
      <c r="D407" s="471"/>
      <c r="E407" s="471"/>
      <c r="F407" s="471"/>
      <c r="G407" s="471"/>
      <c r="H407" s="472"/>
    </row>
    <row r="408" spans="1:8" ht="15" customHeight="1" x14ac:dyDescent="0.2">
      <c r="A408" s="228">
        <v>2312</v>
      </c>
      <c r="B408" s="471" t="s">
        <v>1047</v>
      </c>
      <c r="C408" s="471"/>
      <c r="D408" s="471"/>
      <c r="E408" s="471"/>
      <c r="F408" s="471"/>
      <c r="G408" s="471"/>
      <c r="H408" s="472"/>
    </row>
    <row r="409" spans="1:8" ht="15" customHeight="1" x14ac:dyDescent="0.2">
      <c r="A409" s="228">
        <v>2313</v>
      </c>
      <c r="B409" s="471" t="s">
        <v>1003</v>
      </c>
      <c r="C409" s="471"/>
      <c r="D409" s="471"/>
      <c r="E409" s="471"/>
      <c r="F409" s="471"/>
      <c r="G409" s="471"/>
      <c r="H409" s="472"/>
    </row>
    <row r="410" spans="1:8" ht="15" customHeight="1" x14ac:dyDescent="0.2">
      <c r="A410" s="228">
        <v>2314</v>
      </c>
      <c r="B410" s="471" t="s">
        <v>1004</v>
      </c>
      <c r="C410" s="471"/>
      <c r="D410" s="471"/>
      <c r="E410" s="471"/>
      <c r="F410" s="471"/>
      <c r="G410" s="471"/>
      <c r="H410" s="472"/>
    </row>
    <row r="411" spans="1:8" ht="15" customHeight="1" x14ac:dyDescent="0.2">
      <c r="A411" s="228">
        <v>2319</v>
      </c>
      <c r="B411" s="471" t="s">
        <v>1417</v>
      </c>
      <c r="C411" s="471"/>
      <c r="D411" s="471"/>
      <c r="E411" s="471"/>
      <c r="F411" s="471"/>
      <c r="G411" s="471"/>
      <c r="H411" s="472"/>
    </row>
    <row r="412" spans="1:8" ht="15" customHeight="1" x14ac:dyDescent="0.2">
      <c r="A412" s="228">
        <v>2320</v>
      </c>
      <c r="B412" s="471" t="s">
        <v>1418</v>
      </c>
      <c r="C412" s="471"/>
      <c r="D412" s="471"/>
      <c r="E412" s="471"/>
      <c r="F412" s="471"/>
      <c r="G412" s="471"/>
      <c r="H412" s="472"/>
    </row>
    <row r="413" spans="1:8" ht="15" customHeight="1" x14ac:dyDescent="0.2">
      <c r="A413" s="228">
        <v>2331</v>
      </c>
      <c r="B413" s="471" t="s">
        <v>712</v>
      </c>
      <c r="C413" s="471"/>
      <c r="D413" s="471"/>
      <c r="E413" s="471"/>
      <c r="F413" s="471"/>
      <c r="G413" s="471"/>
      <c r="H413" s="472"/>
    </row>
    <row r="414" spans="1:8" ht="15" customHeight="1" x14ac:dyDescent="0.2">
      <c r="A414" s="228">
        <v>2332</v>
      </c>
      <c r="B414" s="471" t="s">
        <v>1654</v>
      </c>
      <c r="C414" s="471"/>
      <c r="D414" s="471"/>
      <c r="E414" s="471"/>
      <c r="F414" s="471"/>
      <c r="G414" s="471"/>
      <c r="H414" s="472"/>
    </row>
    <row r="415" spans="1:8" ht="15" customHeight="1" x14ac:dyDescent="0.2">
      <c r="A415" s="228">
        <v>2341</v>
      </c>
      <c r="B415" s="471" t="s">
        <v>1655</v>
      </c>
      <c r="C415" s="471"/>
      <c r="D415" s="471"/>
      <c r="E415" s="471"/>
      <c r="F415" s="471"/>
      <c r="G415" s="471"/>
      <c r="H415" s="472"/>
    </row>
    <row r="416" spans="1:8" ht="15" customHeight="1" x14ac:dyDescent="0.2">
      <c r="A416" s="228">
        <v>2342</v>
      </c>
      <c r="B416" s="471" t="s">
        <v>1656</v>
      </c>
      <c r="C416" s="471"/>
      <c r="D416" s="471"/>
      <c r="E416" s="471"/>
      <c r="F416" s="471"/>
      <c r="G416" s="471"/>
      <c r="H416" s="472"/>
    </row>
    <row r="417" spans="1:8" ht="15" customHeight="1" x14ac:dyDescent="0.2">
      <c r="A417" s="228">
        <v>2343</v>
      </c>
      <c r="B417" s="471" t="s">
        <v>1657</v>
      </c>
      <c r="C417" s="471"/>
      <c r="D417" s="471"/>
      <c r="E417" s="471"/>
      <c r="F417" s="471"/>
      <c r="G417" s="471"/>
      <c r="H417" s="472"/>
    </row>
    <row r="418" spans="1:8" ht="15" customHeight="1" x14ac:dyDescent="0.2">
      <c r="A418" s="228">
        <v>2344</v>
      </c>
      <c r="B418" s="471" t="s">
        <v>375</v>
      </c>
      <c r="C418" s="471"/>
      <c r="D418" s="471"/>
      <c r="E418" s="471"/>
      <c r="F418" s="471"/>
      <c r="G418" s="471"/>
      <c r="H418" s="472"/>
    </row>
    <row r="419" spans="1:8" ht="15" customHeight="1" x14ac:dyDescent="0.2">
      <c r="A419" s="228">
        <v>2349</v>
      </c>
      <c r="B419" s="471" t="s">
        <v>983</v>
      </c>
      <c r="C419" s="471"/>
      <c r="D419" s="471"/>
      <c r="E419" s="471"/>
      <c r="F419" s="471"/>
      <c r="G419" s="471"/>
      <c r="H419" s="472"/>
    </row>
    <row r="420" spans="1:8" ht="15" customHeight="1" x14ac:dyDescent="0.2">
      <c r="A420" s="228">
        <v>2351</v>
      </c>
      <c r="B420" s="471" t="s">
        <v>713</v>
      </c>
      <c r="C420" s="471"/>
      <c r="D420" s="471"/>
      <c r="E420" s="471"/>
      <c r="F420" s="471"/>
      <c r="G420" s="471"/>
      <c r="H420" s="472"/>
    </row>
    <row r="421" spans="1:8" ht="15" customHeight="1" x14ac:dyDescent="0.2">
      <c r="A421" s="228">
        <v>2352</v>
      </c>
      <c r="B421" s="471" t="s">
        <v>984</v>
      </c>
      <c r="C421" s="471"/>
      <c r="D421" s="471"/>
      <c r="E421" s="471"/>
      <c r="F421" s="471"/>
      <c r="G421" s="471"/>
      <c r="H421" s="472"/>
    </row>
    <row r="422" spans="1:8" ht="15" customHeight="1" x14ac:dyDescent="0.2">
      <c r="A422" s="228">
        <v>2361</v>
      </c>
      <c r="B422" s="471" t="s">
        <v>985</v>
      </c>
      <c r="C422" s="471"/>
      <c r="D422" s="471"/>
      <c r="E422" s="471"/>
      <c r="F422" s="471"/>
      <c r="G422" s="471"/>
      <c r="H422" s="472"/>
    </row>
    <row r="423" spans="1:8" ht="15" customHeight="1" x14ac:dyDescent="0.2">
      <c r="A423" s="228">
        <v>2362</v>
      </c>
      <c r="B423" s="471" t="s">
        <v>986</v>
      </c>
      <c r="C423" s="471"/>
      <c r="D423" s="471"/>
      <c r="E423" s="471"/>
      <c r="F423" s="471"/>
      <c r="G423" s="471"/>
      <c r="H423" s="472"/>
    </row>
    <row r="424" spans="1:8" ht="15" customHeight="1" x14ac:dyDescent="0.2">
      <c r="A424" s="228">
        <v>2363</v>
      </c>
      <c r="B424" s="471" t="s">
        <v>2867</v>
      </c>
      <c r="C424" s="471"/>
      <c r="D424" s="471"/>
      <c r="E424" s="471"/>
      <c r="F424" s="471"/>
      <c r="G424" s="471"/>
      <c r="H424" s="472"/>
    </row>
    <row r="425" spans="1:8" ht="15" customHeight="1" x14ac:dyDescent="0.2">
      <c r="A425" s="228">
        <v>2364</v>
      </c>
      <c r="B425" s="471" t="s">
        <v>2868</v>
      </c>
      <c r="C425" s="471"/>
      <c r="D425" s="471"/>
      <c r="E425" s="471"/>
      <c r="F425" s="471"/>
      <c r="G425" s="471"/>
      <c r="H425" s="472"/>
    </row>
    <row r="426" spans="1:8" ht="15" customHeight="1" x14ac:dyDescent="0.2">
      <c r="A426" s="228">
        <v>2365</v>
      </c>
      <c r="B426" s="471" t="s">
        <v>2869</v>
      </c>
      <c r="C426" s="471"/>
      <c r="D426" s="471"/>
      <c r="E426" s="471"/>
      <c r="F426" s="471"/>
      <c r="G426" s="471"/>
      <c r="H426" s="472"/>
    </row>
    <row r="427" spans="1:8" ht="15" customHeight="1" x14ac:dyDescent="0.2">
      <c r="A427" s="228">
        <v>2369</v>
      </c>
      <c r="B427" s="471" t="s">
        <v>987</v>
      </c>
      <c r="C427" s="471"/>
      <c r="D427" s="471"/>
      <c r="E427" s="471"/>
      <c r="F427" s="471"/>
      <c r="G427" s="471"/>
      <c r="H427" s="472"/>
    </row>
    <row r="428" spans="1:8" ht="15" customHeight="1" x14ac:dyDescent="0.2">
      <c r="A428" s="228">
        <v>2370</v>
      </c>
      <c r="B428" s="471" t="s">
        <v>988</v>
      </c>
      <c r="C428" s="471"/>
      <c r="D428" s="471"/>
      <c r="E428" s="471"/>
      <c r="F428" s="471"/>
      <c r="G428" s="471"/>
      <c r="H428" s="472"/>
    </row>
    <row r="429" spans="1:8" ht="15" customHeight="1" x14ac:dyDescent="0.2">
      <c r="A429" s="228">
        <v>2391</v>
      </c>
      <c r="B429" s="471" t="s">
        <v>2902</v>
      </c>
      <c r="C429" s="471"/>
      <c r="D429" s="471"/>
      <c r="E429" s="471"/>
      <c r="F429" s="471"/>
      <c r="G429" s="471"/>
      <c r="H429" s="472"/>
    </row>
    <row r="430" spans="1:8" ht="15" customHeight="1" x14ac:dyDescent="0.2">
      <c r="A430" s="228">
        <v>2399</v>
      </c>
      <c r="B430" s="471" t="s">
        <v>989</v>
      </c>
      <c r="C430" s="471"/>
      <c r="D430" s="471"/>
      <c r="E430" s="471"/>
      <c r="F430" s="471"/>
      <c r="G430" s="471"/>
      <c r="H430" s="472"/>
    </row>
    <row r="431" spans="1:8" ht="15" customHeight="1" x14ac:dyDescent="0.2">
      <c r="A431" s="228">
        <v>2410</v>
      </c>
      <c r="B431" s="471" t="s">
        <v>990</v>
      </c>
      <c r="C431" s="471"/>
      <c r="D431" s="471"/>
      <c r="E431" s="471"/>
      <c r="F431" s="471"/>
      <c r="G431" s="471"/>
      <c r="H431" s="472"/>
    </row>
    <row r="432" spans="1:8" ht="15" customHeight="1" x14ac:dyDescent="0.2">
      <c r="A432" s="228">
        <v>2420</v>
      </c>
      <c r="B432" s="471" t="s">
        <v>991</v>
      </c>
      <c r="C432" s="471"/>
      <c r="D432" s="471"/>
      <c r="E432" s="471"/>
      <c r="F432" s="471"/>
      <c r="G432" s="471"/>
      <c r="H432" s="472"/>
    </row>
    <row r="433" spans="1:8" ht="15" customHeight="1" x14ac:dyDescent="0.2">
      <c r="A433" s="228">
        <v>2431</v>
      </c>
      <c r="B433" s="471" t="s">
        <v>992</v>
      </c>
      <c r="C433" s="471"/>
      <c r="D433" s="471"/>
      <c r="E433" s="471"/>
      <c r="F433" s="471"/>
      <c r="G433" s="471"/>
      <c r="H433" s="472"/>
    </row>
    <row r="434" spans="1:8" ht="15" customHeight="1" x14ac:dyDescent="0.2">
      <c r="A434" s="228">
        <v>2432</v>
      </c>
      <c r="B434" s="471" t="s">
        <v>555</v>
      </c>
      <c r="C434" s="471"/>
      <c r="D434" s="471"/>
      <c r="E434" s="471"/>
      <c r="F434" s="471"/>
      <c r="G434" s="471"/>
      <c r="H434" s="472"/>
    </row>
    <row r="435" spans="1:8" ht="15" customHeight="1" x14ac:dyDescent="0.2">
      <c r="A435" s="228">
        <v>2433</v>
      </c>
      <c r="B435" s="471" t="s">
        <v>556</v>
      </c>
      <c r="C435" s="471"/>
      <c r="D435" s="471"/>
      <c r="E435" s="471"/>
      <c r="F435" s="471"/>
      <c r="G435" s="471"/>
      <c r="H435" s="472"/>
    </row>
    <row r="436" spans="1:8" ht="15" customHeight="1" x14ac:dyDescent="0.2">
      <c r="A436" s="228">
        <v>2434</v>
      </c>
      <c r="B436" s="471" t="s">
        <v>557</v>
      </c>
      <c r="C436" s="471"/>
      <c r="D436" s="471"/>
      <c r="E436" s="471"/>
      <c r="F436" s="471"/>
      <c r="G436" s="471"/>
      <c r="H436" s="472"/>
    </row>
    <row r="437" spans="1:8" ht="15" customHeight="1" x14ac:dyDescent="0.2">
      <c r="A437" s="228">
        <v>2441</v>
      </c>
      <c r="B437" s="471" t="s">
        <v>2903</v>
      </c>
      <c r="C437" s="471"/>
      <c r="D437" s="471"/>
      <c r="E437" s="471"/>
      <c r="F437" s="471"/>
      <c r="G437" s="471"/>
      <c r="H437" s="472"/>
    </row>
    <row r="438" spans="1:8" ht="15" customHeight="1" x14ac:dyDescent="0.2">
      <c r="A438" s="228">
        <v>2442</v>
      </c>
      <c r="B438" s="471" t="s">
        <v>2904</v>
      </c>
      <c r="C438" s="471"/>
      <c r="D438" s="471"/>
      <c r="E438" s="471"/>
      <c r="F438" s="471"/>
      <c r="G438" s="471"/>
      <c r="H438" s="472"/>
    </row>
    <row r="439" spans="1:8" ht="15" customHeight="1" x14ac:dyDescent="0.2">
      <c r="A439" s="228">
        <v>2443</v>
      </c>
      <c r="B439" s="471" t="s">
        <v>558</v>
      </c>
      <c r="C439" s="471"/>
      <c r="D439" s="471"/>
      <c r="E439" s="471"/>
      <c r="F439" s="471"/>
      <c r="G439" s="471"/>
      <c r="H439" s="472"/>
    </row>
    <row r="440" spans="1:8" ht="15" customHeight="1" x14ac:dyDescent="0.2">
      <c r="A440" s="228">
        <v>2444</v>
      </c>
      <c r="B440" s="471" t="s">
        <v>2905</v>
      </c>
      <c r="C440" s="471"/>
      <c r="D440" s="471"/>
      <c r="E440" s="471"/>
      <c r="F440" s="471"/>
      <c r="G440" s="471"/>
      <c r="H440" s="472"/>
    </row>
    <row r="441" spans="1:8" ht="15" customHeight="1" x14ac:dyDescent="0.2">
      <c r="A441" s="228">
        <v>2445</v>
      </c>
      <c r="B441" s="471" t="s">
        <v>2906</v>
      </c>
      <c r="C441" s="471"/>
      <c r="D441" s="471"/>
      <c r="E441" s="471"/>
      <c r="F441" s="471"/>
      <c r="G441" s="471"/>
      <c r="H441" s="472"/>
    </row>
    <row r="442" spans="1:8" ht="15" customHeight="1" x14ac:dyDescent="0.2">
      <c r="A442" s="228">
        <v>2446</v>
      </c>
      <c r="B442" s="471" t="s">
        <v>559</v>
      </c>
      <c r="C442" s="471"/>
      <c r="D442" s="471"/>
      <c r="E442" s="471"/>
      <c r="F442" s="471"/>
      <c r="G442" s="471"/>
      <c r="H442" s="472"/>
    </row>
    <row r="443" spans="1:8" ht="15" customHeight="1" x14ac:dyDescent="0.2">
      <c r="A443" s="228">
        <v>2451</v>
      </c>
      <c r="B443" s="471" t="s">
        <v>2907</v>
      </c>
      <c r="C443" s="471"/>
      <c r="D443" s="471"/>
      <c r="E443" s="471"/>
      <c r="F443" s="471"/>
      <c r="G443" s="471"/>
      <c r="H443" s="472"/>
    </row>
    <row r="444" spans="1:8" ht="15" customHeight="1" x14ac:dyDescent="0.2">
      <c r="A444" s="228">
        <v>2452</v>
      </c>
      <c r="B444" s="471" t="s">
        <v>2908</v>
      </c>
      <c r="C444" s="471"/>
      <c r="D444" s="471"/>
      <c r="E444" s="471"/>
      <c r="F444" s="471"/>
      <c r="G444" s="471"/>
      <c r="H444" s="472"/>
    </row>
    <row r="445" spans="1:8" ht="15" customHeight="1" x14ac:dyDescent="0.2">
      <c r="A445" s="228">
        <v>2453</v>
      </c>
      <c r="B445" s="471" t="s">
        <v>560</v>
      </c>
      <c r="C445" s="471"/>
      <c r="D445" s="471"/>
      <c r="E445" s="471"/>
      <c r="F445" s="471"/>
      <c r="G445" s="471"/>
      <c r="H445" s="472"/>
    </row>
    <row r="446" spans="1:8" ht="15" customHeight="1" x14ac:dyDescent="0.2">
      <c r="A446" s="228">
        <v>2454</v>
      </c>
      <c r="B446" s="471" t="s">
        <v>561</v>
      </c>
      <c r="C446" s="471"/>
      <c r="D446" s="471"/>
      <c r="E446" s="471"/>
      <c r="F446" s="471"/>
      <c r="G446" s="471"/>
      <c r="H446" s="472"/>
    </row>
    <row r="447" spans="1:8" ht="15" customHeight="1" x14ac:dyDescent="0.2">
      <c r="A447" s="228">
        <v>2511</v>
      </c>
      <c r="B447" s="471" t="s">
        <v>562</v>
      </c>
      <c r="C447" s="471"/>
      <c r="D447" s="471"/>
      <c r="E447" s="471"/>
      <c r="F447" s="471"/>
      <c r="G447" s="471"/>
      <c r="H447" s="472"/>
    </row>
    <row r="448" spans="1:8" ht="15" customHeight="1" x14ac:dyDescent="0.2">
      <c r="A448" s="228">
        <v>2512</v>
      </c>
      <c r="B448" s="471" t="s">
        <v>563</v>
      </c>
      <c r="C448" s="471"/>
      <c r="D448" s="471"/>
      <c r="E448" s="471"/>
      <c r="F448" s="471"/>
      <c r="G448" s="471"/>
      <c r="H448" s="472"/>
    </row>
    <row r="449" spans="1:8" ht="15" customHeight="1" x14ac:dyDescent="0.2">
      <c r="A449" s="228">
        <v>2521</v>
      </c>
      <c r="B449" s="471" t="s">
        <v>3047</v>
      </c>
      <c r="C449" s="471"/>
      <c r="D449" s="471"/>
      <c r="E449" s="471"/>
      <c r="F449" s="471"/>
      <c r="G449" s="471"/>
      <c r="H449" s="472"/>
    </row>
    <row r="450" spans="1:8" ht="15" customHeight="1" x14ac:dyDescent="0.2">
      <c r="A450" s="228">
        <v>2529</v>
      </c>
      <c r="B450" s="471" t="s">
        <v>2656</v>
      </c>
      <c r="C450" s="471"/>
      <c r="D450" s="471"/>
      <c r="E450" s="471"/>
      <c r="F450" s="471"/>
      <c r="G450" s="471"/>
      <c r="H450" s="472"/>
    </row>
    <row r="451" spans="1:8" ht="15" customHeight="1" x14ac:dyDescent="0.2">
      <c r="A451" s="228">
        <v>2530</v>
      </c>
      <c r="B451" s="471" t="s">
        <v>3452</v>
      </c>
      <c r="C451" s="471"/>
      <c r="D451" s="471"/>
      <c r="E451" s="471"/>
      <c r="F451" s="471"/>
      <c r="G451" s="471"/>
      <c r="H451" s="472"/>
    </row>
    <row r="452" spans="1:8" ht="15" customHeight="1" x14ac:dyDescent="0.2">
      <c r="A452" s="228">
        <v>2540</v>
      </c>
      <c r="B452" s="471" t="s">
        <v>3453</v>
      </c>
      <c r="C452" s="471"/>
      <c r="D452" s="471"/>
      <c r="E452" s="471"/>
      <c r="F452" s="471"/>
      <c r="G452" s="471"/>
      <c r="H452" s="472"/>
    </row>
    <row r="453" spans="1:8" ht="15" customHeight="1" x14ac:dyDescent="0.2">
      <c r="A453" s="228">
        <v>2550</v>
      </c>
      <c r="B453" s="471" t="s">
        <v>3454</v>
      </c>
      <c r="C453" s="471"/>
      <c r="D453" s="471"/>
      <c r="E453" s="471"/>
      <c r="F453" s="471"/>
      <c r="G453" s="471"/>
      <c r="H453" s="472"/>
    </row>
    <row r="454" spans="1:8" ht="15" customHeight="1" x14ac:dyDescent="0.2">
      <c r="A454" s="228">
        <v>2561</v>
      </c>
      <c r="B454" s="471" t="s">
        <v>3455</v>
      </c>
      <c r="C454" s="471"/>
      <c r="D454" s="471"/>
      <c r="E454" s="471"/>
      <c r="F454" s="471"/>
      <c r="G454" s="471"/>
      <c r="H454" s="472"/>
    </row>
    <row r="455" spans="1:8" ht="15" customHeight="1" x14ac:dyDescent="0.2">
      <c r="A455" s="228">
        <v>2562</v>
      </c>
      <c r="B455" s="471" t="s">
        <v>3456</v>
      </c>
      <c r="C455" s="471"/>
      <c r="D455" s="471"/>
      <c r="E455" s="471"/>
      <c r="F455" s="471"/>
      <c r="G455" s="471"/>
      <c r="H455" s="472"/>
    </row>
    <row r="456" spans="1:8" ht="15" customHeight="1" x14ac:dyDescent="0.2">
      <c r="A456" s="228">
        <v>2571</v>
      </c>
      <c r="B456" s="471" t="s">
        <v>2745</v>
      </c>
      <c r="C456" s="471"/>
      <c r="D456" s="471"/>
      <c r="E456" s="471"/>
      <c r="F456" s="471"/>
      <c r="G456" s="471"/>
      <c r="H456" s="472"/>
    </row>
    <row r="457" spans="1:8" ht="15" customHeight="1" x14ac:dyDescent="0.2">
      <c r="A457" s="228">
        <v>2572</v>
      </c>
      <c r="B457" s="471" t="s">
        <v>2747</v>
      </c>
      <c r="C457" s="471"/>
      <c r="D457" s="471"/>
      <c r="E457" s="471"/>
      <c r="F457" s="471"/>
      <c r="G457" s="471"/>
      <c r="H457" s="472"/>
    </row>
    <row r="458" spans="1:8" ht="15" customHeight="1" x14ac:dyDescent="0.2">
      <c r="A458" s="228">
        <v>2573</v>
      </c>
      <c r="B458" s="471" t="s">
        <v>2746</v>
      </c>
      <c r="C458" s="471"/>
      <c r="D458" s="471"/>
      <c r="E458" s="471"/>
      <c r="F458" s="471"/>
      <c r="G458" s="471"/>
      <c r="H458" s="472"/>
    </row>
    <row r="459" spans="1:8" ht="15" customHeight="1" x14ac:dyDescent="0.2">
      <c r="A459" s="228">
        <v>2591</v>
      </c>
      <c r="B459" s="471" t="s">
        <v>3457</v>
      </c>
      <c r="C459" s="471"/>
      <c r="D459" s="471"/>
      <c r="E459" s="471"/>
      <c r="F459" s="471"/>
      <c r="G459" s="471"/>
      <c r="H459" s="472"/>
    </row>
    <row r="460" spans="1:8" ht="15" customHeight="1" x14ac:dyDescent="0.2">
      <c r="A460" s="228">
        <v>2592</v>
      </c>
      <c r="B460" s="471" t="s">
        <v>3458</v>
      </c>
      <c r="C460" s="471"/>
      <c r="D460" s="471"/>
      <c r="E460" s="471"/>
      <c r="F460" s="471"/>
      <c r="G460" s="471"/>
      <c r="H460" s="472"/>
    </row>
    <row r="461" spans="1:8" ht="15" customHeight="1" x14ac:dyDescent="0.2">
      <c r="A461" s="228">
        <v>2593</v>
      </c>
      <c r="B461" s="471" t="s">
        <v>3459</v>
      </c>
      <c r="C461" s="471"/>
      <c r="D461" s="471"/>
      <c r="E461" s="471"/>
      <c r="F461" s="471"/>
      <c r="G461" s="471"/>
      <c r="H461" s="472"/>
    </row>
    <row r="462" spans="1:8" ht="15" customHeight="1" x14ac:dyDescent="0.2">
      <c r="A462" s="228">
        <v>2594</v>
      </c>
      <c r="B462" s="471" t="s">
        <v>3460</v>
      </c>
      <c r="C462" s="471"/>
      <c r="D462" s="471"/>
      <c r="E462" s="471"/>
      <c r="F462" s="471"/>
      <c r="G462" s="471"/>
      <c r="H462" s="472"/>
    </row>
    <row r="463" spans="1:8" ht="15" customHeight="1" x14ac:dyDescent="0.2">
      <c r="A463" s="228">
        <v>2599</v>
      </c>
      <c r="B463" s="471" t="s">
        <v>3493</v>
      </c>
      <c r="C463" s="471"/>
      <c r="D463" s="471"/>
      <c r="E463" s="471"/>
      <c r="F463" s="471"/>
      <c r="G463" s="471"/>
      <c r="H463" s="472"/>
    </row>
    <row r="464" spans="1:8" ht="15" customHeight="1" x14ac:dyDescent="0.2">
      <c r="A464" s="228">
        <v>2611</v>
      </c>
      <c r="B464" s="471" t="s">
        <v>3494</v>
      </c>
      <c r="C464" s="471"/>
      <c r="D464" s="471"/>
      <c r="E464" s="471"/>
      <c r="F464" s="471"/>
      <c r="G464" s="471"/>
      <c r="H464" s="472"/>
    </row>
    <row r="465" spans="1:8" ht="15" customHeight="1" x14ac:dyDescent="0.2">
      <c r="A465" s="228">
        <v>2612</v>
      </c>
      <c r="B465" s="471" t="s">
        <v>3486</v>
      </c>
      <c r="C465" s="471"/>
      <c r="D465" s="471"/>
      <c r="E465" s="471"/>
      <c r="F465" s="471"/>
      <c r="G465" s="471"/>
      <c r="H465" s="472"/>
    </row>
    <row r="466" spans="1:8" ht="15" customHeight="1" x14ac:dyDescent="0.2">
      <c r="A466" s="228">
        <v>2620</v>
      </c>
      <c r="B466" s="471" t="s">
        <v>331</v>
      </c>
      <c r="C466" s="471"/>
      <c r="D466" s="471"/>
      <c r="E466" s="471"/>
      <c r="F466" s="471"/>
      <c r="G466" s="471"/>
      <c r="H466" s="472"/>
    </row>
    <row r="467" spans="1:8" ht="15" customHeight="1" x14ac:dyDescent="0.2">
      <c r="A467" s="228">
        <v>2630</v>
      </c>
      <c r="B467" s="471" t="s">
        <v>332</v>
      </c>
      <c r="C467" s="471"/>
      <c r="D467" s="471"/>
      <c r="E467" s="471"/>
      <c r="F467" s="471"/>
      <c r="G467" s="471"/>
      <c r="H467" s="472"/>
    </row>
    <row r="468" spans="1:8" ht="15" customHeight="1" x14ac:dyDescent="0.2">
      <c r="A468" s="228">
        <v>2640</v>
      </c>
      <c r="B468" s="471" t="s">
        <v>333</v>
      </c>
      <c r="C468" s="471"/>
      <c r="D468" s="471"/>
      <c r="E468" s="471"/>
      <c r="F468" s="471"/>
      <c r="G468" s="471"/>
      <c r="H468" s="472"/>
    </row>
    <row r="469" spans="1:8" ht="15" customHeight="1" x14ac:dyDescent="0.2">
      <c r="A469" s="228">
        <v>2651</v>
      </c>
      <c r="B469" s="471" t="s">
        <v>334</v>
      </c>
      <c r="C469" s="471"/>
      <c r="D469" s="471"/>
      <c r="E469" s="471"/>
      <c r="F469" s="471"/>
      <c r="G469" s="471"/>
      <c r="H469" s="472"/>
    </row>
    <row r="470" spans="1:8" ht="15" customHeight="1" x14ac:dyDescent="0.2">
      <c r="A470" s="228">
        <v>2652</v>
      </c>
      <c r="B470" s="471" t="s">
        <v>335</v>
      </c>
      <c r="C470" s="471"/>
      <c r="D470" s="471"/>
      <c r="E470" s="471"/>
      <c r="F470" s="471"/>
      <c r="G470" s="471"/>
      <c r="H470" s="472"/>
    </row>
    <row r="471" spans="1:8" ht="15" customHeight="1" x14ac:dyDescent="0.2">
      <c r="A471" s="228">
        <v>2660</v>
      </c>
      <c r="B471" s="471" t="s">
        <v>336</v>
      </c>
      <c r="C471" s="471"/>
      <c r="D471" s="471"/>
      <c r="E471" s="471"/>
      <c r="F471" s="471"/>
      <c r="G471" s="471"/>
      <c r="H471" s="472"/>
    </row>
    <row r="472" spans="1:8" ht="15" customHeight="1" x14ac:dyDescent="0.2">
      <c r="A472" s="228">
        <v>2670</v>
      </c>
      <c r="B472" s="471" t="s">
        <v>523</v>
      </c>
      <c r="C472" s="471"/>
      <c r="D472" s="471"/>
      <c r="E472" s="471"/>
      <c r="F472" s="471"/>
      <c r="G472" s="471"/>
      <c r="H472" s="472"/>
    </row>
    <row r="473" spans="1:8" ht="15" customHeight="1" x14ac:dyDescent="0.2">
      <c r="A473" s="228">
        <v>2680</v>
      </c>
      <c r="B473" s="471" t="s">
        <v>524</v>
      </c>
      <c r="C473" s="471"/>
      <c r="D473" s="471"/>
      <c r="E473" s="471"/>
      <c r="F473" s="471"/>
      <c r="G473" s="471"/>
      <c r="H473" s="472"/>
    </row>
    <row r="474" spans="1:8" ht="15" customHeight="1" x14ac:dyDescent="0.2">
      <c r="A474" s="228">
        <v>2711</v>
      </c>
      <c r="B474" s="471" t="s">
        <v>525</v>
      </c>
      <c r="C474" s="471"/>
      <c r="D474" s="471"/>
      <c r="E474" s="471"/>
      <c r="F474" s="471"/>
      <c r="G474" s="471"/>
      <c r="H474" s="472"/>
    </row>
    <row r="475" spans="1:8" ht="15" customHeight="1" x14ac:dyDescent="0.2">
      <c r="A475" s="228">
        <v>2712</v>
      </c>
      <c r="B475" s="471" t="s">
        <v>526</v>
      </c>
      <c r="C475" s="471"/>
      <c r="D475" s="471"/>
      <c r="E475" s="471"/>
      <c r="F475" s="471"/>
      <c r="G475" s="471"/>
      <c r="H475" s="472"/>
    </row>
    <row r="476" spans="1:8" ht="15" customHeight="1" x14ac:dyDescent="0.2">
      <c r="A476" s="228">
        <v>2720</v>
      </c>
      <c r="B476" s="471" t="s">
        <v>527</v>
      </c>
      <c r="C476" s="471"/>
      <c r="D476" s="471"/>
      <c r="E476" s="471"/>
      <c r="F476" s="471"/>
      <c r="G476" s="471"/>
      <c r="H476" s="472"/>
    </row>
    <row r="477" spans="1:8" ht="15" customHeight="1" x14ac:dyDescent="0.2">
      <c r="A477" s="228">
        <v>2731</v>
      </c>
      <c r="B477" s="471" t="s">
        <v>3250</v>
      </c>
      <c r="C477" s="471"/>
      <c r="D477" s="471"/>
      <c r="E477" s="471"/>
      <c r="F477" s="471"/>
      <c r="G477" s="471"/>
      <c r="H477" s="472"/>
    </row>
    <row r="478" spans="1:8" ht="15" customHeight="1" x14ac:dyDescent="0.2">
      <c r="A478" s="228">
        <v>2732</v>
      </c>
      <c r="B478" s="471" t="s">
        <v>3251</v>
      </c>
      <c r="C478" s="471"/>
      <c r="D478" s="471"/>
      <c r="E478" s="471"/>
      <c r="F478" s="471"/>
      <c r="G478" s="471"/>
      <c r="H478" s="472"/>
    </row>
    <row r="479" spans="1:8" ht="15" customHeight="1" x14ac:dyDescent="0.2">
      <c r="A479" s="228">
        <v>2733</v>
      </c>
      <c r="B479" s="471" t="s">
        <v>3695</v>
      </c>
      <c r="C479" s="471"/>
      <c r="D479" s="471"/>
      <c r="E479" s="471"/>
      <c r="F479" s="471"/>
      <c r="G479" s="471"/>
      <c r="H479" s="472"/>
    </row>
    <row r="480" spans="1:8" ht="15" customHeight="1" x14ac:dyDescent="0.2">
      <c r="A480" s="228">
        <v>2740</v>
      </c>
      <c r="B480" s="471" t="s">
        <v>101</v>
      </c>
      <c r="C480" s="471"/>
      <c r="D480" s="471"/>
      <c r="E480" s="471"/>
      <c r="F480" s="471"/>
      <c r="G480" s="471"/>
      <c r="H480" s="472"/>
    </row>
    <row r="481" spans="1:8" ht="15" customHeight="1" x14ac:dyDescent="0.2">
      <c r="A481" s="228">
        <v>2751</v>
      </c>
      <c r="B481" s="471" t="s">
        <v>102</v>
      </c>
      <c r="C481" s="471"/>
      <c r="D481" s="471"/>
      <c r="E481" s="471"/>
      <c r="F481" s="471"/>
      <c r="G481" s="471"/>
      <c r="H481" s="472"/>
    </row>
    <row r="482" spans="1:8" ht="15" customHeight="1" x14ac:dyDescent="0.2">
      <c r="A482" s="228">
        <v>2752</v>
      </c>
      <c r="B482" s="471" t="s">
        <v>103</v>
      </c>
      <c r="C482" s="471"/>
      <c r="D482" s="471"/>
      <c r="E482" s="471"/>
      <c r="F482" s="471"/>
      <c r="G482" s="471"/>
      <c r="H482" s="472"/>
    </row>
    <row r="483" spans="1:8" ht="15" customHeight="1" x14ac:dyDescent="0.2">
      <c r="A483" s="228">
        <v>2790</v>
      </c>
      <c r="B483" s="471" t="s">
        <v>104</v>
      </c>
      <c r="C483" s="471"/>
      <c r="D483" s="471"/>
      <c r="E483" s="471"/>
      <c r="F483" s="471"/>
      <c r="G483" s="471"/>
      <c r="H483" s="472"/>
    </row>
    <row r="484" spans="1:8" ht="15" customHeight="1" x14ac:dyDescent="0.2">
      <c r="A484" s="228">
        <v>2811</v>
      </c>
      <c r="B484" s="471" t="s">
        <v>4038</v>
      </c>
      <c r="C484" s="471"/>
      <c r="D484" s="471"/>
      <c r="E484" s="471"/>
      <c r="F484" s="471"/>
      <c r="G484" s="471"/>
      <c r="H484" s="472"/>
    </row>
    <row r="485" spans="1:8" ht="15" customHeight="1" x14ac:dyDescent="0.2">
      <c r="A485" s="228">
        <v>2812</v>
      </c>
      <c r="B485" s="471" t="s">
        <v>4039</v>
      </c>
      <c r="C485" s="471"/>
      <c r="D485" s="471"/>
      <c r="E485" s="471"/>
      <c r="F485" s="471"/>
      <c r="G485" s="471"/>
      <c r="H485" s="472"/>
    </row>
    <row r="486" spans="1:8" ht="15" customHeight="1" x14ac:dyDescent="0.2">
      <c r="A486" s="228">
        <v>2813</v>
      </c>
      <c r="B486" s="471" t="s">
        <v>4040</v>
      </c>
      <c r="C486" s="471"/>
      <c r="D486" s="471"/>
      <c r="E486" s="471"/>
      <c r="F486" s="471"/>
      <c r="G486" s="471"/>
      <c r="H486" s="472"/>
    </row>
    <row r="487" spans="1:8" ht="15" customHeight="1" x14ac:dyDescent="0.2">
      <c r="A487" s="228">
        <v>2814</v>
      </c>
      <c r="B487" s="471" t="s">
        <v>2800</v>
      </c>
      <c r="C487" s="471"/>
      <c r="D487" s="471"/>
      <c r="E487" s="471"/>
      <c r="F487" s="471"/>
      <c r="G487" s="471"/>
      <c r="H487" s="472"/>
    </row>
    <row r="488" spans="1:8" ht="15" customHeight="1" x14ac:dyDescent="0.2">
      <c r="A488" s="228">
        <v>2815</v>
      </c>
      <c r="B488" s="471" t="s">
        <v>864</v>
      </c>
      <c r="C488" s="471"/>
      <c r="D488" s="471"/>
      <c r="E488" s="471"/>
      <c r="F488" s="471"/>
      <c r="G488" s="471"/>
      <c r="H488" s="472"/>
    </row>
    <row r="489" spans="1:8" ht="15" customHeight="1" x14ac:dyDescent="0.2">
      <c r="A489" s="228">
        <v>2821</v>
      </c>
      <c r="B489" s="471" t="s">
        <v>865</v>
      </c>
      <c r="C489" s="471"/>
      <c r="D489" s="471"/>
      <c r="E489" s="471"/>
      <c r="F489" s="471"/>
      <c r="G489" s="471"/>
      <c r="H489" s="472"/>
    </row>
    <row r="490" spans="1:8" ht="15" customHeight="1" x14ac:dyDescent="0.2">
      <c r="A490" s="228">
        <v>2822</v>
      </c>
      <c r="B490" s="471" t="s">
        <v>2748</v>
      </c>
      <c r="C490" s="471"/>
      <c r="D490" s="471"/>
      <c r="E490" s="471"/>
      <c r="F490" s="471"/>
      <c r="G490" s="471"/>
      <c r="H490" s="472"/>
    </row>
    <row r="491" spans="1:8" ht="15" customHeight="1" x14ac:dyDescent="0.2">
      <c r="A491" s="228">
        <v>2823</v>
      </c>
      <c r="B491" s="471" t="s">
        <v>3656</v>
      </c>
      <c r="C491" s="471"/>
      <c r="D491" s="471"/>
      <c r="E491" s="471"/>
      <c r="F491" s="471"/>
      <c r="G491" s="471"/>
      <c r="H491" s="472"/>
    </row>
    <row r="492" spans="1:8" ht="15" customHeight="1" x14ac:dyDescent="0.2">
      <c r="A492" s="228">
        <v>2824</v>
      </c>
      <c r="B492" s="471" t="s">
        <v>3657</v>
      </c>
      <c r="C492" s="471"/>
      <c r="D492" s="471"/>
      <c r="E492" s="471"/>
      <c r="F492" s="471"/>
      <c r="G492" s="471"/>
      <c r="H492" s="472"/>
    </row>
    <row r="493" spans="1:8" ht="15" customHeight="1" x14ac:dyDescent="0.2">
      <c r="A493" s="228">
        <v>2825</v>
      </c>
      <c r="B493" s="471" t="s">
        <v>3658</v>
      </c>
      <c r="C493" s="471"/>
      <c r="D493" s="471"/>
      <c r="E493" s="471"/>
      <c r="F493" s="471"/>
      <c r="G493" s="471"/>
      <c r="H493" s="472"/>
    </row>
    <row r="494" spans="1:8" ht="15" customHeight="1" x14ac:dyDescent="0.2">
      <c r="A494" s="228">
        <v>2829</v>
      </c>
      <c r="B494" s="471" t="s">
        <v>3659</v>
      </c>
      <c r="C494" s="471"/>
      <c r="D494" s="471"/>
      <c r="E494" s="471"/>
      <c r="F494" s="471"/>
      <c r="G494" s="471"/>
      <c r="H494" s="472"/>
    </row>
    <row r="495" spans="1:8" ht="15" customHeight="1" x14ac:dyDescent="0.2">
      <c r="A495" s="228">
        <v>2830</v>
      </c>
      <c r="B495" s="471" t="s">
        <v>720</v>
      </c>
      <c r="C495" s="471"/>
      <c r="D495" s="471"/>
      <c r="E495" s="471"/>
      <c r="F495" s="471"/>
      <c r="G495" s="471"/>
      <c r="H495" s="472"/>
    </row>
    <row r="496" spans="1:8" ht="15" customHeight="1" x14ac:dyDescent="0.2">
      <c r="A496" s="228">
        <v>2841</v>
      </c>
      <c r="B496" s="471" t="s">
        <v>721</v>
      </c>
      <c r="C496" s="471"/>
      <c r="D496" s="471"/>
      <c r="E496" s="471"/>
      <c r="F496" s="471"/>
      <c r="G496" s="471"/>
      <c r="H496" s="472"/>
    </row>
    <row r="497" spans="1:8" ht="15" customHeight="1" x14ac:dyDescent="0.2">
      <c r="A497" s="228">
        <v>2849</v>
      </c>
      <c r="B497" s="471" t="s">
        <v>722</v>
      </c>
      <c r="C497" s="471"/>
      <c r="D497" s="471"/>
      <c r="E497" s="471"/>
      <c r="F497" s="471"/>
      <c r="G497" s="471"/>
      <c r="H497" s="472"/>
    </row>
    <row r="498" spans="1:8" ht="15" customHeight="1" x14ac:dyDescent="0.2">
      <c r="A498" s="228">
        <v>2891</v>
      </c>
      <c r="B498" s="471" t="s">
        <v>2749</v>
      </c>
      <c r="C498" s="471"/>
      <c r="D498" s="471"/>
      <c r="E498" s="471"/>
      <c r="F498" s="471"/>
      <c r="G498" s="471"/>
      <c r="H498" s="472"/>
    </row>
    <row r="499" spans="1:8" ht="15" customHeight="1" x14ac:dyDescent="0.2">
      <c r="A499" s="228">
        <v>2892</v>
      </c>
      <c r="B499" s="471" t="s">
        <v>723</v>
      </c>
      <c r="C499" s="471"/>
      <c r="D499" s="471"/>
      <c r="E499" s="471"/>
      <c r="F499" s="471"/>
      <c r="G499" s="471"/>
      <c r="H499" s="472"/>
    </row>
    <row r="500" spans="1:8" ht="15" customHeight="1" x14ac:dyDescent="0.2">
      <c r="A500" s="228">
        <v>2893</v>
      </c>
      <c r="B500" s="471" t="s">
        <v>724</v>
      </c>
      <c r="C500" s="471"/>
      <c r="D500" s="471"/>
      <c r="E500" s="471"/>
      <c r="F500" s="471"/>
      <c r="G500" s="471"/>
      <c r="H500" s="472"/>
    </row>
    <row r="501" spans="1:8" ht="15" customHeight="1" x14ac:dyDescent="0.2">
      <c r="A501" s="228">
        <v>2894</v>
      </c>
      <c r="B501" s="471" t="s">
        <v>725</v>
      </c>
      <c r="C501" s="471"/>
      <c r="D501" s="471"/>
      <c r="E501" s="471"/>
      <c r="F501" s="471"/>
      <c r="G501" s="471"/>
      <c r="H501" s="472"/>
    </row>
    <row r="502" spans="1:8" ht="15" customHeight="1" x14ac:dyDescent="0.2">
      <c r="A502" s="228">
        <v>2895</v>
      </c>
      <c r="B502" s="471" t="s">
        <v>726</v>
      </c>
      <c r="C502" s="471"/>
      <c r="D502" s="471"/>
      <c r="E502" s="471"/>
      <c r="F502" s="471"/>
      <c r="G502" s="471"/>
      <c r="H502" s="472"/>
    </row>
    <row r="503" spans="1:8" ht="15" customHeight="1" x14ac:dyDescent="0.2">
      <c r="A503" s="228">
        <v>2896</v>
      </c>
      <c r="B503" s="471" t="s">
        <v>2928</v>
      </c>
      <c r="C503" s="471"/>
      <c r="D503" s="471"/>
      <c r="E503" s="471"/>
      <c r="F503" s="471"/>
      <c r="G503" s="471"/>
      <c r="H503" s="472"/>
    </row>
    <row r="504" spans="1:8" ht="15" customHeight="1" x14ac:dyDescent="0.2">
      <c r="A504" s="228">
        <v>2899</v>
      </c>
      <c r="B504" s="471" t="s">
        <v>2929</v>
      </c>
      <c r="C504" s="471"/>
      <c r="D504" s="471"/>
      <c r="E504" s="471"/>
      <c r="F504" s="471"/>
      <c r="G504" s="471"/>
      <c r="H504" s="472"/>
    </row>
    <row r="505" spans="1:8" ht="15" customHeight="1" x14ac:dyDescent="0.2">
      <c r="A505" s="228">
        <v>2910</v>
      </c>
      <c r="B505" s="471" t="s">
        <v>3049</v>
      </c>
      <c r="C505" s="471"/>
      <c r="D505" s="471"/>
      <c r="E505" s="471"/>
      <c r="F505" s="471"/>
      <c r="G505" s="471"/>
      <c r="H505" s="472"/>
    </row>
    <row r="506" spans="1:8" ht="15" customHeight="1" x14ac:dyDescent="0.2">
      <c r="A506" s="228">
        <v>2920</v>
      </c>
      <c r="B506" s="471" t="s">
        <v>2930</v>
      </c>
      <c r="C506" s="471"/>
      <c r="D506" s="471"/>
      <c r="E506" s="471"/>
      <c r="F506" s="471"/>
      <c r="G506" s="471"/>
      <c r="H506" s="472"/>
    </row>
    <row r="507" spans="1:8" ht="15" customHeight="1" x14ac:dyDescent="0.2">
      <c r="A507" s="228">
        <v>2931</v>
      </c>
      <c r="B507" s="471" t="s">
        <v>2931</v>
      </c>
      <c r="C507" s="471"/>
      <c r="D507" s="471"/>
      <c r="E507" s="471"/>
      <c r="F507" s="471"/>
      <c r="G507" s="471"/>
      <c r="H507" s="472"/>
    </row>
    <row r="508" spans="1:8" ht="15" customHeight="1" x14ac:dyDescent="0.2">
      <c r="A508" s="228">
        <v>2932</v>
      </c>
      <c r="B508" s="471" t="s">
        <v>2932</v>
      </c>
      <c r="C508" s="471"/>
      <c r="D508" s="471"/>
      <c r="E508" s="471"/>
      <c r="F508" s="471"/>
      <c r="G508" s="471"/>
      <c r="H508" s="472"/>
    </row>
    <row r="509" spans="1:8" ht="15" customHeight="1" x14ac:dyDescent="0.2">
      <c r="A509" s="228">
        <v>3011</v>
      </c>
      <c r="B509" s="471" t="s">
        <v>2933</v>
      </c>
      <c r="C509" s="471"/>
      <c r="D509" s="471"/>
      <c r="E509" s="471"/>
      <c r="F509" s="471"/>
      <c r="G509" s="471"/>
      <c r="H509" s="472"/>
    </row>
    <row r="510" spans="1:8" ht="15" customHeight="1" x14ac:dyDescent="0.2">
      <c r="A510" s="228">
        <v>3012</v>
      </c>
      <c r="B510" s="471" t="s">
        <v>2934</v>
      </c>
      <c r="C510" s="471"/>
      <c r="D510" s="471"/>
      <c r="E510" s="471"/>
      <c r="F510" s="471"/>
      <c r="G510" s="471"/>
      <c r="H510" s="472"/>
    </row>
    <row r="511" spans="1:8" ht="15" customHeight="1" x14ac:dyDescent="0.2">
      <c r="A511" s="228">
        <v>3020</v>
      </c>
      <c r="B511" s="471" t="s">
        <v>2380</v>
      </c>
      <c r="C511" s="471"/>
      <c r="D511" s="471"/>
      <c r="E511" s="471"/>
      <c r="F511" s="471"/>
      <c r="G511" s="471"/>
      <c r="H511" s="472"/>
    </row>
    <row r="512" spans="1:8" ht="15" customHeight="1" x14ac:dyDescent="0.2">
      <c r="A512" s="228">
        <v>3030</v>
      </c>
      <c r="B512" s="471" t="s">
        <v>693</v>
      </c>
      <c r="C512" s="471"/>
      <c r="D512" s="471"/>
      <c r="E512" s="471"/>
      <c r="F512" s="471"/>
      <c r="G512" s="471"/>
      <c r="H512" s="472"/>
    </row>
    <row r="513" spans="1:8" ht="15" customHeight="1" x14ac:dyDescent="0.2">
      <c r="A513" s="228">
        <v>3040</v>
      </c>
      <c r="B513" s="471" t="s">
        <v>694</v>
      </c>
      <c r="C513" s="471"/>
      <c r="D513" s="471"/>
      <c r="E513" s="471"/>
      <c r="F513" s="471"/>
      <c r="G513" s="471"/>
      <c r="H513" s="472"/>
    </row>
    <row r="514" spans="1:8" ht="15" customHeight="1" x14ac:dyDescent="0.2">
      <c r="A514" s="228">
        <v>3091</v>
      </c>
      <c r="B514" s="471" t="s">
        <v>3814</v>
      </c>
      <c r="C514" s="471"/>
      <c r="D514" s="471"/>
      <c r="E514" s="471"/>
      <c r="F514" s="471"/>
      <c r="G514" s="471"/>
      <c r="H514" s="472"/>
    </row>
    <row r="515" spans="1:8" ht="15" customHeight="1" x14ac:dyDescent="0.2">
      <c r="A515" s="228">
        <v>3092</v>
      </c>
      <c r="B515" s="471" t="s">
        <v>3815</v>
      </c>
      <c r="C515" s="471"/>
      <c r="D515" s="471"/>
      <c r="E515" s="471"/>
      <c r="F515" s="471"/>
      <c r="G515" s="471"/>
      <c r="H515" s="472"/>
    </row>
    <row r="516" spans="1:8" ht="15" customHeight="1" x14ac:dyDescent="0.2">
      <c r="A516" s="228">
        <v>3099</v>
      </c>
      <c r="B516" s="471" t="s">
        <v>3816</v>
      </c>
      <c r="C516" s="471"/>
      <c r="D516" s="471"/>
      <c r="E516" s="471"/>
      <c r="F516" s="471"/>
      <c r="G516" s="471"/>
      <c r="H516" s="472"/>
    </row>
    <row r="517" spans="1:8" ht="15" customHeight="1" x14ac:dyDescent="0.2">
      <c r="A517" s="228">
        <v>3101</v>
      </c>
      <c r="B517" s="471" t="s">
        <v>3817</v>
      </c>
      <c r="C517" s="471"/>
      <c r="D517" s="471"/>
      <c r="E517" s="471"/>
      <c r="F517" s="471"/>
      <c r="G517" s="471"/>
      <c r="H517" s="472"/>
    </row>
    <row r="518" spans="1:8" ht="15" customHeight="1" x14ac:dyDescent="0.2">
      <c r="A518" s="228">
        <v>3102</v>
      </c>
      <c r="B518" s="471" t="s">
        <v>3818</v>
      </c>
      <c r="C518" s="471"/>
      <c r="D518" s="471"/>
      <c r="E518" s="471"/>
      <c r="F518" s="471"/>
      <c r="G518" s="471"/>
      <c r="H518" s="472"/>
    </row>
    <row r="519" spans="1:8" ht="15" customHeight="1" x14ac:dyDescent="0.2">
      <c r="A519" s="228">
        <v>3103</v>
      </c>
      <c r="B519" s="471" t="s">
        <v>3526</v>
      </c>
      <c r="C519" s="471"/>
      <c r="D519" s="471"/>
      <c r="E519" s="471"/>
      <c r="F519" s="471"/>
      <c r="G519" s="471"/>
      <c r="H519" s="472"/>
    </row>
    <row r="520" spans="1:8" ht="15" customHeight="1" x14ac:dyDescent="0.2">
      <c r="A520" s="228">
        <v>3109</v>
      </c>
      <c r="B520" s="471" t="s">
        <v>3819</v>
      </c>
      <c r="C520" s="471"/>
      <c r="D520" s="471"/>
      <c r="E520" s="471"/>
      <c r="F520" s="471"/>
      <c r="G520" s="471"/>
      <c r="H520" s="472"/>
    </row>
    <row r="521" spans="1:8" ht="15" customHeight="1" x14ac:dyDescent="0.2">
      <c r="A521" s="228">
        <v>3211</v>
      </c>
      <c r="B521" s="471" t="s">
        <v>3527</v>
      </c>
      <c r="C521" s="471"/>
      <c r="D521" s="471"/>
      <c r="E521" s="471"/>
      <c r="F521" s="471"/>
      <c r="G521" s="471"/>
      <c r="H521" s="472"/>
    </row>
    <row r="522" spans="1:8" ht="15" customHeight="1" x14ac:dyDescent="0.2">
      <c r="A522" s="228">
        <v>3212</v>
      </c>
      <c r="B522" s="471" t="s">
        <v>3820</v>
      </c>
      <c r="C522" s="471"/>
      <c r="D522" s="471"/>
      <c r="E522" s="471"/>
      <c r="F522" s="471"/>
      <c r="G522" s="471"/>
      <c r="H522" s="472"/>
    </row>
    <row r="523" spans="1:8" ht="15" customHeight="1" x14ac:dyDescent="0.2">
      <c r="A523" s="228">
        <v>3213</v>
      </c>
      <c r="B523" s="471" t="s">
        <v>3821</v>
      </c>
      <c r="C523" s="471"/>
      <c r="D523" s="471"/>
      <c r="E523" s="471"/>
      <c r="F523" s="471"/>
      <c r="G523" s="471"/>
      <c r="H523" s="472"/>
    </row>
    <row r="524" spans="1:8" ht="15" customHeight="1" x14ac:dyDescent="0.2">
      <c r="A524" s="228">
        <v>3220</v>
      </c>
      <c r="B524" s="471" t="s">
        <v>2663</v>
      </c>
      <c r="C524" s="471"/>
      <c r="D524" s="471"/>
      <c r="E524" s="471"/>
      <c r="F524" s="471"/>
      <c r="G524" s="471"/>
      <c r="H524" s="472"/>
    </row>
    <row r="525" spans="1:8" ht="15" customHeight="1" x14ac:dyDescent="0.2">
      <c r="A525" s="228">
        <v>3230</v>
      </c>
      <c r="B525" s="471" t="s">
        <v>2664</v>
      </c>
      <c r="C525" s="471"/>
      <c r="D525" s="471"/>
      <c r="E525" s="471"/>
      <c r="F525" s="471"/>
      <c r="G525" s="471"/>
      <c r="H525" s="472"/>
    </row>
    <row r="526" spans="1:8" ht="15" customHeight="1" x14ac:dyDescent="0.2">
      <c r="A526" s="228">
        <v>3240</v>
      </c>
      <c r="B526" s="471" t="s">
        <v>2665</v>
      </c>
      <c r="C526" s="471"/>
      <c r="D526" s="471"/>
      <c r="E526" s="471"/>
      <c r="F526" s="471"/>
      <c r="G526" s="471"/>
      <c r="H526" s="472"/>
    </row>
    <row r="527" spans="1:8" ht="15" customHeight="1" x14ac:dyDescent="0.2">
      <c r="A527" s="228">
        <v>3250</v>
      </c>
      <c r="B527" s="471" t="s">
        <v>3822</v>
      </c>
      <c r="C527" s="471"/>
      <c r="D527" s="471"/>
      <c r="E527" s="471"/>
      <c r="F527" s="471"/>
      <c r="G527" s="471"/>
      <c r="H527" s="472"/>
    </row>
    <row r="528" spans="1:8" ht="15" customHeight="1" x14ac:dyDescent="0.2">
      <c r="A528" s="228">
        <v>3291</v>
      </c>
      <c r="B528" s="471" t="s">
        <v>3823</v>
      </c>
      <c r="C528" s="471"/>
      <c r="D528" s="471"/>
      <c r="E528" s="471"/>
      <c r="F528" s="471"/>
      <c r="G528" s="471"/>
      <c r="H528" s="472"/>
    </row>
    <row r="529" spans="1:8" ht="15" customHeight="1" x14ac:dyDescent="0.2">
      <c r="A529" s="228">
        <v>3299</v>
      </c>
      <c r="B529" s="471" t="s">
        <v>3824</v>
      </c>
      <c r="C529" s="471"/>
      <c r="D529" s="471"/>
      <c r="E529" s="471"/>
      <c r="F529" s="471"/>
      <c r="G529" s="471"/>
      <c r="H529" s="472"/>
    </row>
    <row r="530" spans="1:8" ht="15" customHeight="1" x14ac:dyDescent="0.2">
      <c r="A530" s="228">
        <v>3311</v>
      </c>
      <c r="B530" s="471" t="s">
        <v>3825</v>
      </c>
      <c r="C530" s="471"/>
      <c r="D530" s="471"/>
      <c r="E530" s="471"/>
      <c r="F530" s="471"/>
      <c r="G530" s="471"/>
      <c r="H530" s="472"/>
    </row>
    <row r="531" spans="1:8" ht="15" customHeight="1" x14ac:dyDescent="0.2">
      <c r="A531" s="228">
        <v>3312</v>
      </c>
      <c r="B531" s="471" t="s">
        <v>3826</v>
      </c>
      <c r="C531" s="471"/>
      <c r="D531" s="471"/>
      <c r="E531" s="471"/>
      <c r="F531" s="471"/>
      <c r="G531" s="471"/>
      <c r="H531" s="472"/>
    </row>
    <row r="532" spans="1:8" ht="15" customHeight="1" x14ac:dyDescent="0.2">
      <c r="A532" s="228">
        <v>3313</v>
      </c>
      <c r="B532" s="471" t="s">
        <v>3827</v>
      </c>
      <c r="C532" s="471"/>
      <c r="D532" s="471"/>
      <c r="E532" s="471"/>
      <c r="F532" s="471"/>
      <c r="G532" s="471"/>
      <c r="H532" s="472"/>
    </row>
    <row r="533" spans="1:8" ht="15" customHeight="1" x14ac:dyDescent="0.2">
      <c r="A533" s="228">
        <v>3314</v>
      </c>
      <c r="B533" s="471" t="s">
        <v>3828</v>
      </c>
      <c r="C533" s="471"/>
      <c r="D533" s="471"/>
      <c r="E533" s="471"/>
      <c r="F533" s="471"/>
      <c r="G533" s="471"/>
      <c r="H533" s="472"/>
    </row>
    <row r="534" spans="1:8" ht="15" customHeight="1" x14ac:dyDescent="0.2">
      <c r="A534" s="228">
        <v>3315</v>
      </c>
      <c r="B534" s="471" t="s">
        <v>3246</v>
      </c>
      <c r="C534" s="471"/>
      <c r="D534" s="471"/>
      <c r="E534" s="471"/>
      <c r="F534" s="471"/>
      <c r="G534" s="471"/>
      <c r="H534" s="472"/>
    </row>
    <row r="535" spans="1:8" ht="15" customHeight="1" x14ac:dyDescent="0.2">
      <c r="A535" s="228">
        <v>3316</v>
      </c>
      <c r="B535" s="471" t="s">
        <v>4253</v>
      </c>
      <c r="C535" s="471"/>
      <c r="D535" s="471"/>
      <c r="E535" s="471"/>
      <c r="F535" s="471"/>
      <c r="G535" s="471"/>
      <c r="H535" s="472"/>
    </row>
    <row r="536" spans="1:8" ht="15" customHeight="1" x14ac:dyDescent="0.2">
      <c r="A536" s="228">
        <v>3317</v>
      </c>
      <c r="B536" s="471" t="s">
        <v>4254</v>
      </c>
      <c r="C536" s="471"/>
      <c r="D536" s="471"/>
      <c r="E536" s="471"/>
      <c r="F536" s="471"/>
      <c r="G536" s="471"/>
      <c r="H536" s="472"/>
    </row>
    <row r="537" spans="1:8" ht="15" customHeight="1" x14ac:dyDescent="0.2">
      <c r="A537" s="228">
        <v>3319</v>
      </c>
      <c r="B537" s="471" t="s">
        <v>4255</v>
      </c>
      <c r="C537" s="471"/>
      <c r="D537" s="471"/>
      <c r="E537" s="471"/>
      <c r="F537" s="471"/>
      <c r="G537" s="471"/>
      <c r="H537" s="472"/>
    </row>
    <row r="538" spans="1:8" ht="15" customHeight="1" x14ac:dyDescent="0.2">
      <c r="A538" s="228">
        <v>3320</v>
      </c>
      <c r="B538" s="471" t="s">
        <v>4256</v>
      </c>
      <c r="C538" s="471"/>
      <c r="D538" s="471"/>
      <c r="E538" s="471"/>
      <c r="F538" s="471"/>
      <c r="G538" s="471"/>
      <c r="H538" s="472"/>
    </row>
    <row r="539" spans="1:8" ht="15" customHeight="1" x14ac:dyDescent="0.2">
      <c r="A539" s="228">
        <v>3511</v>
      </c>
      <c r="B539" s="471" t="s">
        <v>2666</v>
      </c>
      <c r="C539" s="471"/>
      <c r="D539" s="471"/>
      <c r="E539" s="471"/>
      <c r="F539" s="471"/>
      <c r="G539" s="471"/>
      <c r="H539" s="472"/>
    </row>
    <row r="540" spans="1:8" ht="15" customHeight="1" x14ac:dyDescent="0.2">
      <c r="A540" s="228">
        <v>3512</v>
      </c>
      <c r="B540" s="471" t="s">
        <v>2667</v>
      </c>
      <c r="C540" s="471"/>
      <c r="D540" s="471"/>
      <c r="E540" s="471"/>
      <c r="F540" s="471"/>
      <c r="G540" s="471"/>
      <c r="H540" s="472"/>
    </row>
    <row r="541" spans="1:8" ht="15" customHeight="1" x14ac:dyDescent="0.2">
      <c r="A541" s="228">
        <v>3513</v>
      </c>
      <c r="B541" s="471" t="s">
        <v>4257</v>
      </c>
      <c r="C541" s="471"/>
      <c r="D541" s="471"/>
      <c r="E541" s="471"/>
      <c r="F541" s="471"/>
      <c r="G541" s="471"/>
      <c r="H541" s="472"/>
    </row>
    <row r="542" spans="1:8" ht="15" customHeight="1" x14ac:dyDescent="0.2">
      <c r="A542" s="228">
        <v>3514</v>
      </c>
      <c r="B542" s="471" t="s">
        <v>4258</v>
      </c>
      <c r="C542" s="471"/>
      <c r="D542" s="471"/>
      <c r="E542" s="471"/>
      <c r="F542" s="471"/>
      <c r="G542" s="471"/>
      <c r="H542" s="472"/>
    </row>
    <row r="543" spans="1:8" ht="15" customHeight="1" x14ac:dyDescent="0.2">
      <c r="A543" s="228">
        <v>3521</v>
      </c>
      <c r="B543" s="471" t="s">
        <v>2668</v>
      </c>
      <c r="C543" s="471"/>
      <c r="D543" s="471"/>
      <c r="E543" s="471"/>
      <c r="F543" s="471"/>
      <c r="G543" s="471"/>
      <c r="H543" s="472"/>
    </row>
    <row r="544" spans="1:8" ht="15" customHeight="1" x14ac:dyDescent="0.2">
      <c r="A544" s="228">
        <v>3522</v>
      </c>
      <c r="B544" s="471" t="s">
        <v>4259</v>
      </c>
      <c r="C544" s="471"/>
      <c r="D544" s="471"/>
      <c r="E544" s="471"/>
      <c r="F544" s="471"/>
      <c r="G544" s="471"/>
      <c r="H544" s="472"/>
    </row>
    <row r="545" spans="1:8" ht="15" customHeight="1" x14ac:dyDescent="0.2">
      <c r="A545" s="228">
        <v>3523</v>
      </c>
      <c r="B545" s="471" t="s">
        <v>4260</v>
      </c>
      <c r="C545" s="471"/>
      <c r="D545" s="471"/>
      <c r="E545" s="471"/>
      <c r="F545" s="471"/>
      <c r="G545" s="471"/>
      <c r="H545" s="472"/>
    </row>
    <row r="546" spans="1:8" ht="15" customHeight="1" x14ac:dyDescent="0.2">
      <c r="A546" s="228">
        <v>3530</v>
      </c>
      <c r="B546" s="471" t="s">
        <v>1267</v>
      </c>
      <c r="C546" s="471"/>
      <c r="D546" s="471"/>
      <c r="E546" s="471"/>
      <c r="F546" s="471"/>
      <c r="G546" s="471"/>
      <c r="H546" s="472"/>
    </row>
    <row r="547" spans="1:8" ht="15" customHeight="1" x14ac:dyDescent="0.2">
      <c r="A547" s="228">
        <v>3600</v>
      </c>
      <c r="B547" s="471" t="s">
        <v>1268</v>
      </c>
      <c r="C547" s="471"/>
      <c r="D547" s="471"/>
      <c r="E547" s="471"/>
      <c r="F547" s="471"/>
      <c r="G547" s="471"/>
      <c r="H547" s="472"/>
    </row>
    <row r="548" spans="1:8" ht="15" customHeight="1" x14ac:dyDescent="0.2">
      <c r="A548" s="228">
        <v>3700</v>
      </c>
      <c r="B548" s="471" t="s">
        <v>1269</v>
      </c>
      <c r="C548" s="471"/>
      <c r="D548" s="471"/>
      <c r="E548" s="471"/>
      <c r="F548" s="471"/>
      <c r="G548" s="471"/>
      <c r="H548" s="472"/>
    </row>
    <row r="549" spans="1:8" ht="15" customHeight="1" x14ac:dyDescent="0.2">
      <c r="A549" s="228">
        <v>3811</v>
      </c>
      <c r="B549" s="471" t="s">
        <v>1270</v>
      </c>
      <c r="C549" s="471"/>
      <c r="D549" s="471"/>
      <c r="E549" s="471"/>
      <c r="F549" s="471"/>
      <c r="G549" s="471"/>
      <c r="H549" s="472"/>
    </row>
    <row r="550" spans="1:8" ht="15" customHeight="1" x14ac:dyDescent="0.2">
      <c r="A550" s="228">
        <v>3812</v>
      </c>
      <c r="B550" s="471" t="s">
        <v>1271</v>
      </c>
      <c r="C550" s="471"/>
      <c r="D550" s="471"/>
      <c r="E550" s="471"/>
      <c r="F550" s="471"/>
      <c r="G550" s="471"/>
      <c r="H550" s="472"/>
    </row>
    <row r="551" spans="1:8" ht="15" customHeight="1" x14ac:dyDescent="0.2">
      <c r="A551" s="228">
        <v>3821</v>
      </c>
      <c r="B551" s="471" t="s">
        <v>250</v>
      </c>
      <c r="C551" s="471"/>
      <c r="D551" s="471"/>
      <c r="E551" s="471"/>
      <c r="F551" s="471"/>
      <c r="G551" s="471"/>
      <c r="H551" s="472"/>
    </row>
    <row r="552" spans="1:8" ht="15" customHeight="1" x14ac:dyDescent="0.2">
      <c r="A552" s="228">
        <v>3822</v>
      </c>
      <c r="B552" s="471" t="s">
        <v>251</v>
      </c>
      <c r="C552" s="471"/>
      <c r="D552" s="471"/>
      <c r="E552" s="471"/>
      <c r="F552" s="471"/>
      <c r="G552" s="471"/>
      <c r="H552" s="472"/>
    </row>
    <row r="553" spans="1:8" ht="15" customHeight="1" x14ac:dyDescent="0.2">
      <c r="A553" s="228">
        <v>3831</v>
      </c>
      <c r="B553" s="471" t="s">
        <v>3563</v>
      </c>
      <c r="C553" s="471"/>
      <c r="D553" s="471"/>
      <c r="E553" s="471"/>
      <c r="F553" s="471"/>
      <c r="G553" s="471"/>
      <c r="H553" s="472"/>
    </row>
    <row r="554" spans="1:8" ht="15" customHeight="1" x14ac:dyDescent="0.2">
      <c r="A554" s="228">
        <v>3832</v>
      </c>
      <c r="B554" s="471" t="s">
        <v>3564</v>
      </c>
      <c r="C554" s="471"/>
      <c r="D554" s="471"/>
      <c r="E554" s="471"/>
      <c r="F554" s="471"/>
      <c r="G554" s="471"/>
      <c r="H554" s="472"/>
    </row>
    <row r="555" spans="1:8" ht="15" customHeight="1" x14ac:dyDescent="0.2">
      <c r="A555" s="228">
        <v>3900</v>
      </c>
      <c r="B555" s="471" t="s">
        <v>3565</v>
      </c>
      <c r="C555" s="471"/>
      <c r="D555" s="471"/>
      <c r="E555" s="471"/>
      <c r="F555" s="471"/>
      <c r="G555" s="471"/>
      <c r="H555" s="472"/>
    </row>
    <row r="556" spans="1:8" ht="15" customHeight="1" x14ac:dyDescent="0.2">
      <c r="A556" s="228">
        <v>4110</v>
      </c>
      <c r="B556" s="471" t="s">
        <v>3566</v>
      </c>
      <c r="C556" s="471"/>
      <c r="D556" s="471"/>
      <c r="E556" s="471"/>
      <c r="F556" s="471"/>
      <c r="G556" s="471"/>
      <c r="H556" s="472"/>
    </row>
    <row r="557" spans="1:8" ht="15" customHeight="1" x14ac:dyDescent="0.2">
      <c r="A557" s="228">
        <v>4120</v>
      </c>
      <c r="B557" s="471" t="s">
        <v>3567</v>
      </c>
      <c r="C557" s="471"/>
      <c r="D557" s="471"/>
      <c r="E557" s="471"/>
      <c r="F557" s="471"/>
      <c r="G557" s="471"/>
      <c r="H557" s="472"/>
    </row>
    <row r="558" spans="1:8" ht="15" customHeight="1" x14ac:dyDescent="0.2">
      <c r="A558" s="228">
        <v>4211</v>
      </c>
      <c r="B558" s="471" t="s">
        <v>1945</v>
      </c>
      <c r="C558" s="471"/>
      <c r="D558" s="471"/>
      <c r="E558" s="471"/>
      <c r="F558" s="471"/>
      <c r="G558" s="471"/>
      <c r="H558" s="472"/>
    </row>
    <row r="559" spans="1:8" ht="15" customHeight="1" x14ac:dyDescent="0.2">
      <c r="A559" s="228">
        <v>4212</v>
      </c>
      <c r="B559" s="471" t="s">
        <v>1946</v>
      </c>
      <c r="C559" s="471"/>
      <c r="D559" s="471"/>
      <c r="E559" s="471"/>
      <c r="F559" s="471"/>
      <c r="G559" s="471"/>
      <c r="H559" s="472"/>
    </row>
    <row r="560" spans="1:8" ht="15" customHeight="1" x14ac:dyDescent="0.2">
      <c r="A560" s="228">
        <v>4213</v>
      </c>
      <c r="B560" s="471" t="s">
        <v>1363</v>
      </c>
      <c r="C560" s="471"/>
      <c r="D560" s="471"/>
      <c r="E560" s="471"/>
      <c r="F560" s="471"/>
      <c r="G560" s="471"/>
      <c r="H560" s="472"/>
    </row>
    <row r="561" spans="1:8" ht="15" customHeight="1" x14ac:dyDescent="0.2">
      <c r="A561" s="228">
        <v>4221</v>
      </c>
      <c r="B561" s="471" t="s">
        <v>1364</v>
      </c>
      <c r="C561" s="471"/>
      <c r="D561" s="471"/>
      <c r="E561" s="471"/>
      <c r="F561" s="471"/>
      <c r="G561" s="471"/>
      <c r="H561" s="472"/>
    </row>
    <row r="562" spans="1:8" ht="15" customHeight="1" x14ac:dyDescent="0.2">
      <c r="A562" s="228">
        <v>4222</v>
      </c>
      <c r="B562" s="471" t="s">
        <v>2910</v>
      </c>
      <c r="C562" s="471"/>
      <c r="D562" s="471"/>
      <c r="E562" s="471"/>
      <c r="F562" s="471"/>
      <c r="G562" s="471"/>
      <c r="H562" s="472"/>
    </row>
    <row r="563" spans="1:8" ht="15" customHeight="1" x14ac:dyDescent="0.2">
      <c r="A563" s="228">
        <v>4291</v>
      </c>
      <c r="B563" s="471" t="s">
        <v>2911</v>
      </c>
      <c r="C563" s="471"/>
      <c r="D563" s="471"/>
      <c r="E563" s="471"/>
      <c r="F563" s="471"/>
      <c r="G563" s="471"/>
      <c r="H563" s="472"/>
    </row>
    <row r="564" spans="1:8" ht="15" customHeight="1" x14ac:dyDescent="0.2">
      <c r="A564" s="228">
        <v>4299</v>
      </c>
      <c r="B564" s="471" t="s">
        <v>2912</v>
      </c>
      <c r="C564" s="471"/>
      <c r="D564" s="471"/>
      <c r="E564" s="471"/>
      <c r="F564" s="471"/>
      <c r="G564" s="471"/>
      <c r="H564" s="472"/>
    </row>
    <row r="565" spans="1:8" ht="15" customHeight="1" x14ac:dyDescent="0.2">
      <c r="A565" s="228">
        <v>4311</v>
      </c>
      <c r="B565" s="471" t="s">
        <v>4247</v>
      </c>
      <c r="C565" s="471"/>
      <c r="D565" s="471"/>
      <c r="E565" s="471"/>
      <c r="F565" s="471"/>
      <c r="G565" s="471"/>
      <c r="H565" s="472"/>
    </row>
    <row r="566" spans="1:8" ht="15" customHeight="1" x14ac:dyDescent="0.2">
      <c r="A566" s="228">
        <v>4312</v>
      </c>
      <c r="B566" s="471" t="s">
        <v>4248</v>
      </c>
      <c r="C566" s="471"/>
      <c r="D566" s="471"/>
      <c r="E566" s="471"/>
      <c r="F566" s="471"/>
      <c r="G566" s="471"/>
      <c r="H566" s="472"/>
    </row>
    <row r="567" spans="1:8" ht="15" customHeight="1" x14ac:dyDescent="0.2">
      <c r="A567" s="228">
        <v>4313</v>
      </c>
      <c r="B567" s="471" t="s">
        <v>4249</v>
      </c>
      <c r="C567" s="471"/>
      <c r="D567" s="471"/>
      <c r="E567" s="471"/>
      <c r="F567" s="471"/>
      <c r="G567" s="471"/>
      <c r="H567" s="472"/>
    </row>
    <row r="568" spans="1:8" ht="15" customHeight="1" x14ac:dyDescent="0.2">
      <c r="A568" s="228">
        <v>4321</v>
      </c>
      <c r="B568" s="471" t="s">
        <v>1658</v>
      </c>
      <c r="C568" s="471"/>
      <c r="D568" s="471"/>
      <c r="E568" s="471"/>
      <c r="F568" s="471"/>
      <c r="G568" s="471"/>
      <c r="H568" s="472"/>
    </row>
    <row r="569" spans="1:8" ht="15" customHeight="1" x14ac:dyDescent="0.2">
      <c r="A569" s="228">
        <v>4322</v>
      </c>
      <c r="B569" s="471" t="s">
        <v>2795</v>
      </c>
      <c r="C569" s="471"/>
      <c r="D569" s="471"/>
      <c r="E569" s="471"/>
      <c r="F569" s="471"/>
      <c r="G569" s="471"/>
      <c r="H569" s="472"/>
    </row>
    <row r="570" spans="1:8" ht="15" customHeight="1" x14ac:dyDescent="0.2">
      <c r="A570" s="228">
        <v>4329</v>
      </c>
      <c r="B570" s="471" t="s">
        <v>2796</v>
      </c>
      <c r="C570" s="471"/>
      <c r="D570" s="471"/>
      <c r="E570" s="471"/>
      <c r="F570" s="471"/>
      <c r="G570" s="471"/>
      <c r="H570" s="472"/>
    </row>
    <row r="571" spans="1:8" ht="15" customHeight="1" x14ac:dyDescent="0.2">
      <c r="A571" s="228">
        <v>4331</v>
      </c>
      <c r="B571" s="471" t="s">
        <v>2797</v>
      </c>
      <c r="C571" s="471"/>
      <c r="D571" s="471"/>
      <c r="E571" s="471"/>
      <c r="F571" s="471"/>
      <c r="G571" s="471"/>
      <c r="H571" s="472"/>
    </row>
    <row r="572" spans="1:8" ht="15" customHeight="1" x14ac:dyDescent="0.2">
      <c r="A572" s="228">
        <v>4332</v>
      </c>
      <c r="B572" s="471" t="s">
        <v>2525</v>
      </c>
      <c r="C572" s="471"/>
      <c r="D572" s="471"/>
      <c r="E572" s="471"/>
      <c r="F572" s="471"/>
      <c r="G572" s="471"/>
      <c r="H572" s="472"/>
    </row>
    <row r="573" spans="1:8" ht="15" customHeight="1" x14ac:dyDescent="0.2">
      <c r="A573" s="228">
        <v>4333</v>
      </c>
      <c r="B573" s="471" t="s">
        <v>2526</v>
      </c>
      <c r="C573" s="471"/>
      <c r="D573" s="471"/>
      <c r="E573" s="471"/>
      <c r="F573" s="471"/>
      <c r="G573" s="471"/>
      <c r="H573" s="472"/>
    </row>
    <row r="574" spans="1:8" ht="15" customHeight="1" x14ac:dyDescent="0.2">
      <c r="A574" s="228">
        <v>4334</v>
      </c>
      <c r="B574" s="471" t="s">
        <v>2527</v>
      </c>
      <c r="C574" s="471"/>
      <c r="D574" s="471"/>
      <c r="E574" s="471"/>
      <c r="F574" s="471"/>
      <c r="G574" s="471"/>
      <c r="H574" s="472"/>
    </row>
    <row r="575" spans="1:8" ht="15" customHeight="1" x14ac:dyDescent="0.2">
      <c r="A575" s="228">
        <v>4339</v>
      </c>
      <c r="B575" s="471" t="s">
        <v>2798</v>
      </c>
      <c r="C575" s="471"/>
      <c r="D575" s="471"/>
      <c r="E575" s="471"/>
      <c r="F575" s="471"/>
      <c r="G575" s="471"/>
      <c r="H575" s="472"/>
    </row>
    <row r="576" spans="1:8" ht="15" customHeight="1" x14ac:dyDescent="0.2">
      <c r="A576" s="228">
        <v>4391</v>
      </c>
      <c r="B576" s="471" t="s">
        <v>2413</v>
      </c>
      <c r="C576" s="471"/>
      <c r="D576" s="471"/>
      <c r="E576" s="471"/>
      <c r="F576" s="471"/>
      <c r="G576" s="471"/>
      <c r="H576" s="472"/>
    </row>
    <row r="577" spans="1:8" ht="15" customHeight="1" x14ac:dyDescent="0.2">
      <c r="A577" s="228">
        <v>4399</v>
      </c>
      <c r="B577" s="471" t="s">
        <v>2414</v>
      </c>
      <c r="C577" s="471"/>
      <c r="D577" s="471"/>
      <c r="E577" s="471"/>
      <c r="F577" s="471"/>
      <c r="G577" s="471"/>
      <c r="H577" s="472"/>
    </row>
    <row r="578" spans="1:8" ht="15" customHeight="1" x14ac:dyDescent="0.2">
      <c r="A578" s="228">
        <v>4511</v>
      </c>
      <c r="B578" s="471" t="s">
        <v>1341</v>
      </c>
      <c r="C578" s="471"/>
      <c r="D578" s="471"/>
      <c r="E578" s="471"/>
      <c r="F578" s="471"/>
      <c r="G578" s="471"/>
      <c r="H578" s="472"/>
    </row>
    <row r="579" spans="1:8" ht="15" customHeight="1" x14ac:dyDescent="0.2">
      <c r="A579" s="228">
        <v>4519</v>
      </c>
      <c r="B579" s="471" t="s">
        <v>1342</v>
      </c>
      <c r="C579" s="471"/>
      <c r="D579" s="471"/>
      <c r="E579" s="471"/>
      <c r="F579" s="471"/>
      <c r="G579" s="471"/>
      <c r="H579" s="472"/>
    </row>
    <row r="580" spans="1:8" ht="15" customHeight="1" x14ac:dyDescent="0.2">
      <c r="A580" s="228">
        <v>4520</v>
      </c>
      <c r="B580" s="471" t="s">
        <v>2528</v>
      </c>
      <c r="C580" s="471"/>
      <c r="D580" s="471"/>
      <c r="E580" s="471"/>
      <c r="F580" s="471"/>
      <c r="G580" s="471"/>
      <c r="H580" s="472"/>
    </row>
    <row r="581" spans="1:8" ht="15" customHeight="1" x14ac:dyDescent="0.2">
      <c r="A581" s="228">
        <v>4531</v>
      </c>
      <c r="B581" s="471" t="s">
        <v>1343</v>
      </c>
      <c r="C581" s="471"/>
      <c r="D581" s="471"/>
      <c r="E581" s="471"/>
      <c r="F581" s="471"/>
      <c r="G581" s="471"/>
      <c r="H581" s="472"/>
    </row>
    <row r="582" spans="1:8" ht="15" customHeight="1" x14ac:dyDescent="0.2">
      <c r="A582" s="228">
        <v>4532</v>
      </c>
      <c r="B582" s="471" t="s">
        <v>907</v>
      </c>
      <c r="C582" s="471"/>
      <c r="D582" s="471"/>
      <c r="E582" s="471"/>
      <c r="F582" s="471"/>
      <c r="G582" s="471"/>
      <c r="H582" s="472"/>
    </row>
    <row r="583" spans="1:8" ht="15" customHeight="1" x14ac:dyDescent="0.2">
      <c r="A583" s="228">
        <v>4540</v>
      </c>
      <c r="B583" s="471" t="s">
        <v>709</v>
      </c>
      <c r="C583" s="471"/>
      <c r="D583" s="471"/>
      <c r="E583" s="471"/>
      <c r="F583" s="471"/>
      <c r="G583" s="471"/>
      <c r="H583" s="472"/>
    </row>
    <row r="584" spans="1:8" ht="15" customHeight="1" x14ac:dyDescent="0.2">
      <c r="A584" s="228">
        <v>4611</v>
      </c>
      <c r="B584" s="471" t="s">
        <v>710</v>
      </c>
      <c r="C584" s="471"/>
      <c r="D584" s="471"/>
      <c r="E584" s="471"/>
      <c r="F584" s="471"/>
      <c r="G584" s="471"/>
      <c r="H584" s="472"/>
    </row>
    <row r="585" spans="1:8" ht="15" customHeight="1" x14ac:dyDescent="0.2">
      <c r="A585" s="228">
        <v>4612</v>
      </c>
      <c r="B585" s="471" t="s">
        <v>821</v>
      </c>
      <c r="C585" s="471"/>
      <c r="D585" s="471"/>
      <c r="E585" s="471"/>
      <c r="F585" s="471"/>
      <c r="G585" s="471"/>
      <c r="H585" s="472"/>
    </row>
    <row r="586" spans="1:8" ht="15" customHeight="1" x14ac:dyDescent="0.2">
      <c r="A586" s="228">
        <v>4613</v>
      </c>
      <c r="B586" s="471" t="s">
        <v>1235</v>
      </c>
      <c r="C586" s="471"/>
      <c r="D586" s="471"/>
      <c r="E586" s="471"/>
      <c r="F586" s="471"/>
      <c r="G586" s="471"/>
      <c r="H586" s="472"/>
    </row>
    <row r="587" spans="1:8" ht="15" customHeight="1" x14ac:dyDescent="0.2">
      <c r="A587" s="228">
        <v>4614</v>
      </c>
      <c r="B587" s="471" t="s">
        <v>217</v>
      </c>
      <c r="C587" s="471"/>
      <c r="D587" s="471"/>
      <c r="E587" s="471"/>
      <c r="F587" s="471"/>
      <c r="G587" s="471"/>
      <c r="H587" s="472"/>
    </row>
    <row r="588" spans="1:8" ht="15" customHeight="1" x14ac:dyDescent="0.2">
      <c r="A588" s="228">
        <v>4615</v>
      </c>
      <c r="B588" s="471" t="s">
        <v>218</v>
      </c>
      <c r="C588" s="471"/>
      <c r="D588" s="471"/>
      <c r="E588" s="471"/>
      <c r="F588" s="471"/>
      <c r="G588" s="471"/>
      <c r="H588" s="472"/>
    </row>
    <row r="589" spans="1:8" ht="15" customHeight="1" x14ac:dyDescent="0.2">
      <c r="A589" s="228">
        <v>4616</v>
      </c>
      <c r="B589" s="471" t="s">
        <v>219</v>
      </c>
      <c r="C589" s="471"/>
      <c r="D589" s="471"/>
      <c r="E589" s="471"/>
      <c r="F589" s="471"/>
      <c r="G589" s="471"/>
      <c r="H589" s="472"/>
    </row>
    <row r="590" spans="1:8" ht="15" customHeight="1" x14ac:dyDescent="0.2">
      <c r="A590" s="228">
        <v>4617</v>
      </c>
      <c r="B590" s="471" t="s">
        <v>2683</v>
      </c>
      <c r="C590" s="471"/>
      <c r="D590" s="471"/>
      <c r="E590" s="471"/>
      <c r="F590" s="471"/>
      <c r="G590" s="471"/>
      <c r="H590" s="472"/>
    </row>
    <row r="591" spans="1:8" ht="15" customHeight="1" x14ac:dyDescent="0.2">
      <c r="A591" s="228">
        <v>4618</v>
      </c>
      <c r="B591" s="471" t="s">
        <v>2684</v>
      </c>
      <c r="C591" s="471"/>
      <c r="D591" s="471"/>
      <c r="E591" s="471"/>
      <c r="F591" s="471"/>
      <c r="G591" s="471"/>
      <c r="H591" s="472"/>
    </row>
    <row r="592" spans="1:8" ht="15" customHeight="1" x14ac:dyDescent="0.2">
      <c r="A592" s="228">
        <v>4619</v>
      </c>
      <c r="B592" s="471" t="s">
        <v>2685</v>
      </c>
      <c r="C592" s="471"/>
      <c r="D592" s="471"/>
      <c r="E592" s="471"/>
      <c r="F592" s="471"/>
      <c r="G592" s="471"/>
      <c r="H592" s="472"/>
    </row>
    <row r="593" spans="1:8" ht="15" customHeight="1" x14ac:dyDescent="0.2">
      <c r="A593" s="228">
        <v>4621</v>
      </c>
      <c r="B593" s="471" t="s">
        <v>4134</v>
      </c>
      <c r="C593" s="471"/>
      <c r="D593" s="471"/>
      <c r="E593" s="471"/>
      <c r="F593" s="471"/>
      <c r="G593" s="471"/>
      <c r="H593" s="472"/>
    </row>
    <row r="594" spans="1:8" ht="15" customHeight="1" x14ac:dyDescent="0.2">
      <c r="A594" s="228">
        <v>4622</v>
      </c>
      <c r="B594" s="471" t="s">
        <v>2052</v>
      </c>
      <c r="C594" s="471"/>
      <c r="D594" s="471"/>
      <c r="E594" s="471"/>
      <c r="F594" s="471"/>
      <c r="G594" s="471"/>
      <c r="H594" s="472"/>
    </row>
    <row r="595" spans="1:8" ht="15" customHeight="1" x14ac:dyDescent="0.2">
      <c r="A595" s="228">
        <v>4623</v>
      </c>
      <c r="B595" s="471" t="s">
        <v>88</v>
      </c>
      <c r="C595" s="471"/>
      <c r="D595" s="471"/>
      <c r="E595" s="471"/>
      <c r="F595" s="471"/>
      <c r="G595" s="471"/>
      <c r="H595" s="472"/>
    </row>
    <row r="596" spans="1:8" ht="15" customHeight="1" x14ac:dyDescent="0.2">
      <c r="A596" s="228">
        <v>4624</v>
      </c>
      <c r="B596" s="471" t="s">
        <v>4135</v>
      </c>
      <c r="C596" s="471"/>
      <c r="D596" s="471"/>
      <c r="E596" s="471"/>
      <c r="F596" s="471"/>
      <c r="G596" s="471"/>
      <c r="H596" s="472"/>
    </row>
    <row r="597" spans="1:8" ht="15" customHeight="1" x14ac:dyDescent="0.2">
      <c r="A597" s="228">
        <v>4631</v>
      </c>
      <c r="B597" s="471" t="s">
        <v>4136</v>
      </c>
      <c r="C597" s="471"/>
      <c r="D597" s="471"/>
      <c r="E597" s="471"/>
      <c r="F597" s="471"/>
      <c r="G597" s="471"/>
      <c r="H597" s="472"/>
    </row>
    <row r="598" spans="1:8" ht="15" customHeight="1" x14ac:dyDescent="0.2">
      <c r="A598" s="228">
        <v>4632</v>
      </c>
      <c r="B598" s="471" t="s">
        <v>4137</v>
      </c>
      <c r="C598" s="471"/>
      <c r="D598" s="471"/>
      <c r="E598" s="471"/>
      <c r="F598" s="471"/>
      <c r="G598" s="471"/>
      <c r="H598" s="472"/>
    </row>
    <row r="599" spans="1:8" ht="15" customHeight="1" x14ac:dyDescent="0.2">
      <c r="A599" s="228">
        <v>4633</v>
      </c>
      <c r="B599" s="471" t="s">
        <v>4138</v>
      </c>
      <c r="C599" s="471"/>
      <c r="D599" s="471"/>
      <c r="E599" s="471"/>
      <c r="F599" s="471"/>
      <c r="G599" s="471"/>
      <c r="H599" s="472"/>
    </row>
    <row r="600" spans="1:8" ht="15" customHeight="1" x14ac:dyDescent="0.2">
      <c r="A600" s="228">
        <v>4634</v>
      </c>
      <c r="B600" s="471" t="s">
        <v>4139</v>
      </c>
      <c r="C600" s="471"/>
      <c r="D600" s="471"/>
      <c r="E600" s="471"/>
      <c r="F600" s="471"/>
      <c r="G600" s="471"/>
      <c r="H600" s="472"/>
    </row>
    <row r="601" spans="1:8" ht="15" customHeight="1" x14ac:dyDescent="0.2">
      <c r="A601" s="228">
        <v>4635</v>
      </c>
      <c r="B601" s="471" t="s">
        <v>4140</v>
      </c>
      <c r="C601" s="471"/>
      <c r="D601" s="471"/>
      <c r="E601" s="471"/>
      <c r="F601" s="471"/>
      <c r="G601" s="471"/>
      <c r="H601" s="472"/>
    </row>
    <row r="602" spans="1:8" ht="15" customHeight="1" x14ac:dyDescent="0.2">
      <c r="A602" s="228">
        <v>4636</v>
      </c>
      <c r="B602" s="471" t="s">
        <v>4141</v>
      </c>
      <c r="C602" s="471"/>
      <c r="D602" s="471"/>
      <c r="E602" s="471"/>
      <c r="F602" s="471"/>
      <c r="G602" s="471"/>
      <c r="H602" s="472"/>
    </row>
    <row r="603" spans="1:8" ht="15" customHeight="1" x14ac:dyDescent="0.2">
      <c r="A603" s="228">
        <v>4637</v>
      </c>
      <c r="B603" s="471" t="s">
        <v>4142</v>
      </c>
      <c r="C603" s="471"/>
      <c r="D603" s="471"/>
      <c r="E603" s="471"/>
      <c r="F603" s="471"/>
      <c r="G603" s="471"/>
      <c r="H603" s="472"/>
    </row>
    <row r="604" spans="1:8" ht="15" customHeight="1" x14ac:dyDescent="0.2">
      <c r="A604" s="228">
        <v>4638</v>
      </c>
      <c r="B604" s="471" t="s">
        <v>602</v>
      </c>
      <c r="C604" s="471"/>
      <c r="D604" s="471"/>
      <c r="E604" s="471"/>
      <c r="F604" s="471"/>
      <c r="G604" s="471"/>
      <c r="H604" s="472"/>
    </row>
    <row r="605" spans="1:8" ht="15" customHeight="1" x14ac:dyDescent="0.2">
      <c r="A605" s="228">
        <v>4639</v>
      </c>
      <c r="B605" s="471" t="s">
        <v>603</v>
      </c>
      <c r="C605" s="471"/>
      <c r="D605" s="471"/>
      <c r="E605" s="471"/>
      <c r="F605" s="471"/>
      <c r="G605" s="471"/>
      <c r="H605" s="472"/>
    </row>
    <row r="606" spans="1:8" ht="15" customHeight="1" x14ac:dyDescent="0.2">
      <c r="A606" s="228">
        <v>4641</v>
      </c>
      <c r="B606" s="471" t="s">
        <v>92</v>
      </c>
      <c r="C606" s="471"/>
      <c r="D606" s="471"/>
      <c r="E606" s="471"/>
      <c r="F606" s="471"/>
      <c r="G606" s="471"/>
      <c r="H606" s="472"/>
    </row>
    <row r="607" spans="1:8" ht="15" customHeight="1" x14ac:dyDescent="0.2">
      <c r="A607" s="228">
        <v>4642</v>
      </c>
      <c r="B607" s="471" t="s">
        <v>604</v>
      </c>
      <c r="C607" s="471"/>
      <c r="D607" s="471"/>
      <c r="E607" s="471"/>
      <c r="F607" s="471"/>
      <c r="G607" s="471"/>
      <c r="H607" s="472"/>
    </row>
    <row r="608" spans="1:8" ht="15" customHeight="1" x14ac:dyDescent="0.2">
      <c r="A608" s="228">
        <v>4643</v>
      </c>
      <c r="B608" s="471" t="s">
        <v>692</v>
      </c>
      <c r="C608" s="471"/>
      <c r="D608" s="471"/>
      <c r="E608" s="471"/>
      <c r="F608" s="471"/>
      <c r="G608" s="471"/>
      <c r="H608" s="472"/>
    </row>
    <row r="609" spans="1:8" ht="15" customHeight="1" x14ac:dyDescent="0.2">
      <c r="A609" s="228">
        <v>4644</v>
      </c>
      <c r="B609" s="471" t="s">
        <v>678</v>
      </c>
      <c r="C609" s="471"/>
      <c r="D609" s="471"/>
      <c r="E609" s="471"/>
      <c r="F609" s="471"/>
      <c r="G609" s="471"/>
      <c r="H609" s="472"/>
    </row>
    <row r="610" spans="1:8" ht="15" customHeight="1" x14ac:dyDescent="0.2">
      <c r="A610" s="228">
        <v>4645</v>
      </c>
      <c r="B610" s="471" t="s">
        <v>2197</v>
      </c>
      <c r="C610" s="471"/>
      <c r="D610" s="471"/>
      <c r="E610" s="471"/>
      <c r="F610" s="471"/>
      <c r="G610" s="471"/>
      <c r="H610" s="472"/>
    </row>
    <row r="611" spans="1:8" ht="15" customHeight="1" x14ac:dyDescent="0.2">
      <c r="A611" s="228">
        <v>4646</v>
      </c>
      <c r="B611" s="471" t="s">
        <v>679</v>
      </c>
      <c r="C611" s="471"/>
      <c r="D611" s="471"/>
      <c r="E611" s="471"/>
      <c r="F611" s="471"/>
      <c r="G611" s="471"/>
      <c r="H611" s="472"/>
    </row>
    <row r="612" spans="1:8" ht="15" customHeight="1" x14ac:dyDescent="0.2">
      <c r="A612" s="228">
        <v>4647</v>
      </c>
      <c r="B612" s="471" t="s">
        <v>680</v>
      </c>
      <c r="C612" s="471"/>
      <c r="D612" s="471"/>
      <c r="E612" s="471"/>
      <c r="F612" s="471"/>
      <c r="G612" s="471"/>
      <c r="H612" s="472"/>
    </row>
    <row r="613" spans="1:8" ht="15" customHeight="1" x14ac:dyDescent="0.2">
      <c r="A613" s="228">
        <v>4648</v>
      </c>
      <c r="B613" s="471" t="s">
        <v>2581</v>
      </c>
      <c r="C613" s="471"/>
      <c r="D613" s="471"/>
      <c r="E613" s="471"/>
      <c r="F613" s="471"/>
      <c r="G613" s="471"/>
      <c r="H613" s="472"/>
    </row>
    <row r="614" spans="1:8" ht="15" customHeight="1" x14ac:dyDescent="0.2">
      <c r="A614" s="228">
        <v>4649</v>
      </c>
      <c r="B614" s="471" t="s">
        <v>2582</v>
      </c>
      <c r="C614" s="471"/>
      <c r="D614" s="471"/>
      <c r="E614" s="471"/>
      <c r="F614" s="471"/>
      <c r="G614" s="471"/>
      <c r="H614" s="472"/>
    </row>
    <row r="615" spans="1:8" ht="15" customHeight="1" x14ac:dyDescent="0.2">
      <c r="A615" s="228">
        <v>4651</v>
      </c>
      <c r="B615" s="471" t="s">
        <v>3967</v>
      </c>
      <c r="C615" s="471"/>
      <c r="D615" s="471"/>
      <c r="E615" s="471"/>
      <c r="F615" s="471"/>
      <c r="G615" s="471"/>
      <c r="H615" s="472"/>
    </row>
    <row r="616" spans="1:8" ht="15" customHeight="1" x14ac:dyDescent="0.2">
      <c r="A616" s="228">
        <v>4652</v>
      </c>
      <c r="B616" s="471" t="s">
        <v>824</v>
      </c>
      <c r="C616" s="471"/>
      <c r="D616" s="471"/>
      <c r="E616" s="471"/>
      <c r="F616" s="471"/>
      <c r="G616" s="471"/>
      <c r="H616" s="472"/>
    </row>
    <row r="617" spans="1:8" ht="15" customHeight="1" x14ac:dyDescent="0.2">
      <c r="A617" s="228">
        <v>4661</v>
      </c>
      <c r="B617" s="471" t="s">
        <v>1221</v>
      </c>
      <c r="C617" s="471"/>
      <c r="D617" s="471"/>
      <c r="E617" s="471"/>
      <c r="F617" s="471"/>
      <c r="G617" s="471"/>
      <c r="H617" s="472"/>
    </row>
    <row r="618" spans="1:8" ht="15" customHeight="1" x14ac:dyDescent="0.2">
      <c r="A618" s="228">
        <v>4662</v>
      </c>
      <c r="B618" s="471" t="s">
        <v>1761</v>
      </c>
      <c r="C618" s="471"/>
      <c r="D618" s="471"/>
      <c r="E618" s="471"/>
      <c r="F618" s="471"/>
      <c r="G618" s="471"/>
      <c r="H618" s="472"/>
    </row>
    <row r="619" spans="1:8" ht="15" customHeight="1" x14ac:dyDescent="0.2">
      <c r="A619" s="228">
        <v>4663</v>
      </c>
      <c r="B619" s="471" t="s">
        <v>1762</v>
      </c>
      <c r="C619" s="471"/>
      <c r="D619" s="471"/>
      <c r="E619" s="471"/>
      <c r="F619" s="471"/>
      <c r="G619" s="471"/>
      <c r="H619" s="472"/>
    </row>
    <row r="620" spans="1:8" ht="15" customHeight="1" x14ac:dyDescent="0.2">
      <c r="A620" s="228">
        <v>4664</v>
      </c>
      <c r="B620" s="471" t="s">
        <v>2847</v>
      </c>
      <c r="C620" s="471"/>
      <c r="D620" s="471"/>
      <c r="E620" s="471"/>
      <c r="F620" s="471"/>
      <c r="G620" s="471"/>
      <c r="H620" s="472"/>
    </row>
    <row r="621" spans="1:8" ht="15" customHeight="1" x14ac:dyDescent="0.2">
      <c r="A621" s="228">
        <v>4665</v>
      </c>
      <c r="B621" s="471" t="s">
        <v>2848</v>
      </c>
      <c r="C621" s="471"/>
      <c r="D621" s="471"/>
      <c r="E621" s="471"/>
      <c r="F621" s="471"/>
      <c r="G621" s="471"/>
      <c r="H621" s="472"/>
    </row>
    <row r="622" spans="1:8" ht="15" customHeight="1" x14ac:dyDescent="0.2">
      <c r="A622" s="228">
        <v>4666</v>
      </c>
      <c r="B622" s="471" t="s">
        <v>1763</v>
      </c>
      <c r="C622" s="471"/>
      <c r="D622" s="471"/>
      <c r="E622" s="471"/>
      <c r="F622" s="471"/>
      <c r="G622" s="471"/>
      <c r="H622" s="472"/>
    </row>
    <row r="623" spans="1:8" ht="15" customHeight="1" x14ac:dyDescent="0.2">
      <c r="A623" s="228">
        <v>4669</v>
      </c>
      <c r="B623" s="471" t="s">
        <v>2849</v>
      </c>
      <c r="C623" s="471"/>
      <c r="D623" s="471"/>
      <c r="E623" s="471"/>
      <c r="F623" s="471"/>
      <c r="G623" s="471"/>
      <c r="H623" s="472"/>
    </row>
    <row r="624" spans="1:8" ht="15" customHeight="1" x14ac:dyDescent="0.2">
      <c r="A624" s="228">
        <v>4671</v>
      </c>
      <c r="B624" s="471" t="s">
        <v>1619</v>
      </c>
      <c r="C624" s="471"/>
      <c r="D624" s="471"/>
      <c r="E624" s="471"/>
      <c r="F624" s="471"/>
      <c r="G624" s="471"/>
      <c r="H624" s="472"/>
    </row>
    <row r="625" spans="1:8" ht="15" customHeight="1" x14ac:dyDescent="0.2">
      <c r="A625" s="228">
        <v>4672</v>
      </c>
      <c r="B625" s="471" t="s">
        <v>24</v>
      </c>
      <c r="C625" s="471"/>
      <c r="D625" s="471"/>
      <c r="E625" s="471"/>
      <c r="F625" s="471"/>
      <c r="G625" s="471"/>
      <c r="H625" s="472"/>
    </row>
    <row r="626" spans="1:8" ht="15" customHeight="1" x14ac:dyDescent="0.2">
      <c r="A626" s="228">
        <v>4673</v>
      </c>
      <c r="B626" s="471" t="s">
        <v>1845</v>
      </c>
      <c r="C626" s="471"/>
      <c r="D626" s="471"/>
      <c r="E626" s="471"/>
      <c r="F626" s="471"/>
      <c r="G626" s="471"/>
      <c r="H626" s="472"/>
    </row>
    <row r="627" spans="1:8" ht="15" customHeight="1" x14ac:dyDescent="0.2">
      <c r="A627" s="228">
        <v>4674</v>
      </c>
      <c r="B627" s="471" t="s">
        <v>637</v>
      </c>
      <c r="C627" s="471"/>
      <c r="D627" s="471"/>
      <c r="E627" s="471"/>
      <c r="F627" s="471"/>
      <c r="G627" s="471"/>
      <c r="H627" s="472"/>
    </row>
    <row r="628" spans="1:8" ht="15" customHeight="1" x14ac:dyDescent="0.2">
      <c r="A628" s="228">
        <v>4675</v>
      </c>
      <c r="B628" s="471" t="s">
        <v>4144</v>
      </c>
      <c r="C628" s="471"/>
      <c r="D628" s="471"/>
      <c r="E628" s="471"/>
      <c r="F628" s="471"/>
      <c r="G628" s="471"/>
      <c r="H628" s="472"/>
    </row>
    <row r="629" spans="1:8" ht="15" customHeight="1" x14ac:dyDescent="0.2">
      <c r="A629" s="228">
        <v>4676</v>
      </c>
      <c r="B629" s="471" t="s">
        <v>1760</v>
      </c>
      <c r="C629" s="471"/>
      <c r="D629" s="471"/>
      <c r="E629" s="471"/>
      <c r="F629" s="471"/>
      <c r="G629" s="471"/>
      <c r="H629" s="472"/>
    </row>
    <row r="630" spans="1:8" ht="15" customHeight="1" x14ac:dyDescent="0.2">
      <c r="A630" s="228">
        <v>4677</v>
      </c>
      <c r="B630" s="471" t="s">
        <v>638</v>
      </c>
      <c r="C630" s="471"/>
      <c r="D630" s="471"/>
      <c r="E630" s="471"/>
      <c r="F630" s="471"/>
      <c r="G630" s="471"/>
      <c r="H630" s="472"/>
    </row>
    <row r="631" spans="1:8" ht="15" customHeight="1" x14ac:dyDescent="0.2">
      <c r="A631" s="228">
        <v>4690</v>
      </c>
      <c r="B631" s="471" t="s">
        <v>639</v>
      </c>
      <c r="C631" s="471"/>
      <c r="D631" s="471"/>
      <c r="E631" s="471"/>
      <c r="F631" s="471"/>
      <c r="G631" s="471"/>
      <c r="H631" s="472"/>
    </row>
    <row r="632" spans="1:8" ht="15" customHeight="1" x14ac:dyDescent="0.2">
      <c r="A632" s="228">
        <v>4711</v>
      </c>
      <c r="B632" s="471" t="s">
        <v>640</v>
      </c>
      <c r="C632" s="471"/>
      <c r="D632" s="471"/>
      <c r="E632" s="471"/>
      <c r="F632" s="471"/>
      <c r="G632" s="471"/>
      <c r="H632" s="472"/>
    </row>
    <row r="633" spans="1:8" ht="15" customHeight="1" x14ac:dyDescent="0.2">
      <c r="A633" s="228">
        <v>4719</v>
      </c>
      <c r="B633" s="471" t="s">
        <v>3077</v>
      </c>
      <c r="C633" s="471"/>
      <c r="D633" s="471"/>
      <c r="E633" s="471"/>
      <c r="F633" s="471"/>
      <c r="G633" s="471"/>
      <c r="H633" s="472"/>
    </row>
    <row r="634" spans="1:8" ht="15" customHeight="1" x14ac:dyDescent="0.2">
      <c r="A634" s="228">
        <v>4721</v>
      </c>
      <c r="B634" s="471" t="s">
        <v>3841</v>
      </c>
      <c r="C634" s="471"/>
      <c r="D634" s="471"/>
      <c r="E634" s="471"/>
      <c r="F634" s="471"/>
      <c r="G634" s="471"/>
      <c r="H634" s="472"/>
    </row>
    <row r="635" spans="1:8" ht="15" customHeight="1" x14ac:dyDescent="0.2">
      <c r="A635" s="228">
        <v>4722</v>
      </c>
      <c r="B635" s="471" t="s">
        <v>1864</v>
      </c>
      <c r="C635" s="471"/>
      <c r="D635" s="471"/>
      <c r="E635" s="471"/>
      <c r="F635" s="471"/>
      <c r="G635" s="471"/>
      <c r="H635" s="472"/>
    </row>
    <row r="636" spans="1:8" ht="15" customHeight="1" x14ac:dyDescent="0.2">
      <c r="A636" s="228">
        <v>4723</v>
      </c>
      <c r="B636" s="471" t="s">
        <v>1460</v>
      </c>
      <c r="C636" s="471"/>
      <c r="D636" s="471"/>
      <c r="E636" s="471"/>
      <c r="F636" s="471"/>
      <c r="G636" s="471"/>
      <c r="H636" s="472"/>
    </row>
    <row r="637" spans="1:8" ht="15" customHeight="1" x14ac:dyDescent="0.2">
      <c r="A637" s="228">
        <v>4724</v>
      </c>
      <c r="B637" s="471" t="s">
        <v>3314</v>
      </c>
      <c r="C637" s="471"/>
      <c r="D637" s="471"/>
      <c r="E637" s="471"/>
      <c r="F637" s="471"/>
      <c r="G637" s="471"/>
      <c r="H637" s="472"/>
    </row>
    <row r="638" spans="1:8" ht="15" customHeight="1" x14ac:dyDescent="0.2">
      <c r="A638" s="228">
        <v>4725</v>
      </c>
      <c r="B638" s="471" t="s">
        <v>3315</v>
      </c>
      <c r="C638" s="471"/>
      <c r="D638" s="471"/>
      <c r="E638" s="471"/>
      <c r="F638" s="471"/>
      <c r="G638" s="471"/>
      <c r="H638" s="472"/>
    </row>
    <row r="639" spans="1:8" ht="15" customHeight="1" x14ac:dyDescent="0.2">
      <c r="A639" s="228">
        <v>4726</v>
      </c>
      <c r="B639" s="471" t="s">
        <v>413</v>
      </c>
      <c r="C639" s="471"/>
      <c r="D639" s="471"/>
      <c r="E639" s="471"/>
      <c r="F639" s="471"/>
      <c r="G639" s="471"/>
      <c r="H639" s="472"/>
    </row>
    <row r="640" spans="1:8" ht="15" customHeight="1" x14ac:dyDescent="0.2">
      <c r="A640" s="228">
        <v>4729</v>
      </c>
      <c r="B640" s="471" t="s">
        <v>414</v>
      </c>
      <c r="C640" s="471"/>
      <c r="D640" s="471"/>
      <c r="E640" s="471"/>
      <c r="F640" s="471"/>
      <c r="G640" s="471"/>
      <c r="H640" s="472"/>
    </row>
    <row r="641" spans="1:8" ht="15" customHeight="1" x14ac:dyDescent="0.2">
      <c r="A641" s="228">
        <v>4730</v>
      </c>
      <c r="B641" s="471" t="s">
        <v>415</v>
      </c>
      <c r="C641" s="471"/>
      <c r="D641" s="471"/>
      <c r="E641" s="471"/>
      <c r="F641" s="471"/>
      <c r="G641" s="471"/>
      <c r="H641" s="472"/>
    </row>
    <row r="642" spans="1:8" ht="15" customHeight="1" x14ac:dyDescent="0.2">
      <c r="A642" s="228">
        <v>4741</v>
      </c>
      <c r="B642" s="471" t="s">
        <v>416</v>
      </c>
      <c r="C642" s="471"/>
      <c r="D642" s="471"/>
      <c r="E642" s="471"/>
      <c r="F642" s="471"/>
      <c r="G642" s="471"/>
      <c r="H642" s="472"/>
    </row>
    <row r="643" spans="1:8" ht="15" customHeight="1" x14ac:dyDescent="0.2">
      <c r="A643" s="228">
        <v>4742</v>
      </c>
      <c r="B643" s="471" t="s">
        <v>1827</v>
      </c>
      <c r="C643" s="471"/>
      <c r="D643" s="471"/>
      <c r="E643" s="471"/>
      <c r="F643" s="471"/>
      <c r="G643" s="471"/>
      <c r="H643" s="472"/>
    </row>
    <row r="644" spans="1:8" ht="15" customHeight="1" x14ac:dyDescent="0.2">
      <c r="A644" s="228">
        <v>4743</v>
      </c>
      <c r="B644" s="471" t="s">
        <v>3929</v>
      </c>
      <c r="C644" s="471"/>
      <c r="D644" s="471"/>
      <c r="E644" s="471"/>
      <c r="F644" s="471"/>
      <c r="G644" s="471"/>
      <c r="H644" s="472"/>
    </row>
    <row r="645" spans="1:8" ht="15" customHeight="1" x14ac:dyDescent="0.2">
      <c r="A645" s="228">
        <v>4751</v>
      </c>
      <c r="B645" s="471" t="s">
        <v>105</v>
      </c>
      <c r="C645" s="471"/>
      <c r="D645" s="471"/>
      <c r="E645" s="471"/>
      <c r="F645" s="471"/>
      <c r="G645" s="471"/>
      <c r="H645" s="472"/>
    </row>
    <row r="646" spans="1:8" ht="15" customHeight="1" x14ac:dyDescent="0.2">
      <c r="A646" s="228">
        <v>4752</v>
      </c>
      <c r="B646" s="471" t="s">
        <v>106</v>
      </c>
      <c r="C646" s="471"/>
      <c r="D646" s="471"/>
      <c r="E646" s="471"/>
      <c r="F646" s="471"/>
      <c r="G646" s="471"/>
      <c r="H646" s="472"/>
    </row>
    <row r="647" spans="1:8" ht="15" customHeight="1" x14ac:dyDescent="0.2">
      <c r="A647" s="228">
        <v>4753</v>
      </c>
      <c r="B647" s="471" t="s">
        <v>107</v>
      </c>
      <c r="C647" s="471"/>
      <c r="D647" s="471"/>
      <c r="E647" s="471"/>
      <c r="F647" s="471"/>
      <c r="G647" s="471"/>
      <c r="H647" s="472"/>
    </row>
    <row r="648" spans="1:8" ht="15" customHeight="1" x14ac:dyDescent="0.2">
      <c r="A648" s="228">
        <v>4754</v>
      </c>
      <c r="B648" s="471" t="s">
        <v>1434</v>
      </c>
      <c r="C648" s="471"/>
      <c r="D648" s="471"/>
      <c r="E648" s="471"/>
      <c r="F648" s="471"/>
      <c r="G648" s="471"/>
      <c r="H648" s="472"/>
    </row>
    <row r="649" spans="1:8" ht="15" customHeight="1" x14ac:dyDescent="0.2">
      <c r="A649" s="228">
        <v>4759</v>
      </c>
      <c r="B649" s="471" t="s">
        <v>1435</v>
      </c>
      <c r="C649" s="471"/>
      <c r="D649" s="471"/>
      <c r="E649" s="471"/>
      <c r="F649" s="471"/>
      <c r="G649" s="471"/>
      <c r="H649" s="472"/>
    </row>
    <row r="650" spans="1:8" ht="15" customHeight="1" x14ac:dyDescent="0.2">
      <c r="A650" s="228">
        <v>4761</v>
      </c>
      <c r="B650" s="471" t="s">
        <v>1436</v>
      </c>
      <c r="C650" s="471"/>
      <c r="D650" s="471"/>
      <c r="E650" s="471"/>
      <c r="F650" s="471"/>
      <c r="G650" s="471"/>
      <c r="H650" s="472"/>
    </row>
    <row r="651" spans="1:8" ht="15" customHeight="1" x14ac:dyDescent="0.2">
      <c r="A651" s="228">
        <v>4762</v>
      </c>
      <c r="B651" s="471" t="s">
        <v>115</v>
      </c>
      <c r="C651" s="471"/>
      <c r="D651" s="471"/>
      <c r="E651" s="471"/>
      <c r="F651" s="471"/>
      <c r="G651" s="471"/>
      <c r="H651" s="472"/>
    </row>
    <row r="652" spans="1:8" ht="15" customHeight="1" x14ac:dyDescent="0.2">
      <c r="A652" s="228">
        <v>4763</v>
      </c>
      <c r="B652" s="471" t="s">
        <v>3270</v>
      </c>
      <c r="C652" s="471"/>
      <c r="D652" s="471"/>
      <c r="E652" s="471"/>
      <c r="F652" s="471"/>
      <c r="G652" s="471"/>
      <c r="H652" s="472"/>
    </row>
    <row r="653" spans="1:8" ht="15" customHeight="1" x14ac:dyDescent="0.2">
      <c r="A653" s="228">
        <v>4764</v>
      </c>
      <c r="B653" s="471" t="s">
        <v>3271</v>
      </c>
      <c r="C653" s="471"/>
      <c r="D653" s="471"/>
      <c r="E653" s="471"/>
      <c r="F653" s="471"/>
      <c r="G653" s="471"/>
      <c r="H653" s="472"/>
    </row>
    <row r="654" spans="1:8" ht="15" customHeight="1" x14ac:dyDescent="0.2">
      <c r="A654" s="228">
        <v>4765</v>
      </c>
      <c r="B654" s="471" t="s">
        <v>3272</v>
      </c>
      <c r="C654" s="471"/>
      <c r="D654" s="471"/>
      <c r="E654" s="471"/>
      <c r="F654" s="471"/>
      <c r="G654" s="471"/>
      <c r="H654" s="472"/>
    </row>
    <row r="655" spans="1:8" ht="15" customHeight="1" x14ac:dyDescent="0.2">
      <c r="A655" s="228">
        <v>4771</v>
      </c>
      <c r="B655" s="471" t="s">
        <v>1925</v>
      </c>
      <c r="C655" s="471"/>
      <c r="D655" s="471"/>
      <c r="E655" s="471"/>
      <c r="F655" s="471"/>
      <c r="G655" s="471"/>
      <c r="H655" s="472"/>
    </row>
    <row r="656" spans="1:8" ht="15" customHeight="1" x14ac:dyDescent="0.2">
      <c r="A656" s="228">
        <v>4772</v>
      </c>
      <c r="B656" s="471" t="s">
        <v>4052</v>
      </c>
      <c r="C656" s="471"/>
      <c r="D656" s="471"/>
      <c r="E656" s="471"/>
      <c r="F656" s="471"/>
      <c r="G656" s="471"/>
      <c r="H656" s="472"/>
    </row>
    <row r="657" spans="1:8" ht="15" customHeight="1" x14ac:dyDescent="0.2">
      <c r="A657" s="228">
        <v>4773</v>
      </c>
      <c r="B657" s="471" t="s">
        <v>4053</v>
      </c>
      <c r="C657" s="471"/>
      <c r="D657" s="471"/>
      <c r="E657" s="471"/>
      <c r="F657" s="471"/>
      <c r="G657" s="471"/>
      <c r="H657" s="472"/>
    </row>
    <row r="658" spans="1:8" ht="15" customHeight="1" x14ac:dyDescent="0.2">
      <c r="A658" s="228">
        <v>4774</v>
      </c>
      <c r="B658" s="471" t="s">
        <v>4054</v>
      </c>
      <c r="C658" s="471"/>
      <c r="D658" s="471"/>
      <c r="E658" s="471"/>
      <c r="F658" s="471"/>
      <c r="G658" s="471"/>
      <c r="H658" s="472"/>
    </row>
    <row r="659" spans="1:8" ht="15" customHeight="1" x14ac:dyDescent="0.2">
      <c r="A659" s="228">
        <v>4775</v>
      </c>
      <c r="B659" s="471" t="s">
        <v>4055</v>
      </c>
      <c r="C659" s="471"/>
      <c r="D659" s="471"/>
      <c r="E659" s="471"/>
      <c r="F659" s="471"/>
      <c r="G659" s="471"/>
      <c r="H659" s="472"/>
    </row>
    <row r="660" spans="1:8" ht="24.95" customHeight="1" x14ac:dyDescent="0.2">
      <c r="A660" s="228">
        <v>4776</v>
      </c>
      <c r="B660" s="471" t="s">
        <v>4056</v>
      </c>
      <c r="C660" s="471"/>
      <c r="D660" s="471"/>
      <c r="E660" s="471"/>
      <c r="F660" s="471"/>
      <c r="G660" s="471"/>
      <c r="H660" s="472"/>
    </row>
    <row r="661" spans="1:8" ht="15" customHeight="1" x14ac:dyDescent="0.2">
      <c r="A661" s="228">
        <v>4777</v>
      </c>
      <c r="B661" s="471" t="s">
        <v>4057</v>
      </c>
      <c r="C661" s="471"/>
      <c r="D661" s="471"/>
      <c r="E661" s="471"/>
      <c r="F661" s="471"/>
      <c r="G661" s="471"/>
      <c r="H661" s="472"/>
    </row>
    <row r="662" spans="1:8" ht="15" customHeight="1" x14ac:dyDescent="0.2">
      <c r="A662" s="228">
        <v>4778</v>
      </c>
      <c r="B662" s="471" t="s">
        <v>4058</v>
      </c>
      <c r="C662" s="471"/>
      <c r="D662" s="471"/>
      <c r="E662" s="471"/>
      <c r="F662" s="471"/>
      <c r="G662" s="471"/>
      <c r="H662" s="472"/>
    </row>
    <row r="663" spans="1:8" ht="15" customHeight="1" x14ac:dyDescent="0.2">
      <c r="A663" s="228">
        <v>4779</v>
      </c>
      <c r="B663" s="471" t="s">
        <v>3253</v>
      </c>
      <c r="C663" s="471"/>
      <c r="D663" s="471"/>
      <c r="E663" s="471"/>
      <c r="F663" s="471"/>
      <c r="G663" s="471"/>
      <c r="H663" s="472"/>
    </row>
    <row r="664" spans="1:8" ht="15" customHeight="1" x14ac:dyDescent="0.2">
      <c r="A664" s="228">
        <v>4781</v>
      </c>
      <c r="B664" s="471" t="s">
        <v>3254</v>
      </c>
      <c r="C664" s="471"/>
      <c r="D664" s="471"/>
      <c r="E664" s="471"/>
      <c r="F664" s="471"/>
      <c r="G664" s="471"/>
      <c r="H664" s="472"/>
    </row>
    <row r="665" spans="1:8" ht="15" customHeight="1" x14ac:dyDescent="0.2">
      <c r="A665" s="228">
        <v>4782</v>
      </c>
      <c r="B665" s="471" t="s">
        <v>2206</v>
      </c>
      <c r="C665" s="471"/>
      <c r="D665" s="471"/>
      <c r="E665" s="471"/>
      <c r="F665" s="471"/>
      <c r="G665" s="471"/>
      <c r="H665" s="472"/>
    </row>
    <row r="666" spans="1:8" ht="15" customHeight="1" x14ac:dyDescent="0.2">
      <c r="A666" s="228">
        <v>4789</v>
      </c>
      <c r="B666" s="471" t="s">
        <v>2207</v>
      </c>
      <c r="C666" s="471"/>
      <c r="D666" s="471"/>
      <c r="E666" s="471"/>
      <c r="F666" s="471"/>
      <c r="G666" s="471"/>
      <c r="H666" s="472"/>
    </row>
    <row r="667" spans="1:8" ht="15" customHeight="1" x14ac:dyDescent="0.2">
      <c r="A667" s="228">
        <v>4791</v>
      </c>
      <c r="B667" s="471" t="s">
        <v>2208</v>
      </c>
      <c r="C667" s="471"/>
      <c r="D667" s="471"/>
      <c r="E667" s="471"/>
      <c r="F667" s="471"/>
      <c r="G667" s="471"/>
      <c r="H667" s="472"/>
    </row>
    <row r="668" spans="1:8" ht="15" customHeight="1" x14ac:dyDescent="0.2">
      <c r="A668" s="228">
        <v>4799</v>
      </c>
      <c r="B668" s="471" t="s">
        <v>2209</v>
      </c>
      <c r="C668" s="471"/>
      <c r="D668" s="471"/>
      <c r="E668" s="471"/>
      <c r="F668" s="471"/>
      <c r="G668" s="471"/>
      <c r="H668" s="472"/>
    </row>
    <row r="669" spans="1:8" ht="15" customHeight="1" x14ac:dyDescent="0.2">
      <c r="A669" s="228">
        <v>4910</v>
      </c>
      <c r="B669" s="471" t="s">
        <v>1498</v>
      </c>
      <c r="C669" s="471"/>
      <c r="D669" s="471"/>
      <c r="E669" s="471"/>
      <c r="F669" s="471"/>
      <c r="G669" s="471"/>
      <c r="H669" s="472"/>
    </row>
    <row r="670" spans="1:8" ht="15" customHeight="1" x14ac:dyDescent="0.2">
      <c r="A670" s="228">
        <v>4920</v>
      </c>
      <c r="B670" s="471" t="s">
        <v>1499</v>
      </c>
      <c r="C670" s="471"/>
      <c r="D670" s="471"/>
      <c r="E670" s="471"/>
      <c r="F670" s="471"/>
      <c r="G670" s="471"/>
      <c r="H670" s="472"/>
    </row>
    <row r="671" spans="1:8" ht="15" customHeight="1" x14ac:dyDescent="0.2">
      <c r="A671" s="228">
        <v>4931</v>
      </c>
      <c r="B671" s="471" t="s">
        <v>853</v>
      </c>
      <c r="C671" s="471"/>
      <c r="D671" s="471"/>
      <c r="E671" s="471"/>
      <c r="F671" s="471"/>
      <c r="G671" s="471"/>
      <c r="H671" s="472"/>
    </row>
    <row r="672" spans="1:8" ht="15" customHeight="1" x14ac:dyDescent="0.2">
      <c r="A672" s="228">
        <v>4932</v>
      </c>
      <c r="B672" s="471" t="s">
        <v>854</v>
      </c>
      <c r="C672" s="471"/>
      <c r="D672" s="471"/>
      <c r="E672" s="471"/>
      <c r="F672" s="471"/>
      <c r="G672" s="471"/>
      <c r="H672" s="472"/>
    </row>
    <row r="673" spans="1:8" ht="15" customHeight="1" x14ac:dyDescent="0.2">
      <c r="A673" s="228">
        <v>4939</v>
      </c>
      <c r="B673" s="471" t="s">
        <v>4154</v>
      </c>
      <c r="C673" s="471"/>
      <c r="D673" s="471"/>
      <c r="E673" s="471"/>
      <c r="F673" s="471"/>
      <c r="G673" s="471"/>
      <c r="H673" s="472"/>
    </row>
    <row r="674" spans="1:8" ht="15" customHeight="1" x14ac:dyDescent="0.2">
      <c r="A674" s="228">
        <v>4941</v>
      </c>
      <c r="B674" s="471" t="s">
        <v>1862</v>
      </c>
      <c r="C674" s="471"/>
      <c r="D674" s="471"/>
      <c r="E674" s="471"/>
      <c r="F674" s="471"/>
      <c r="G674" s="471"/>
      <c r="H674" s="472"/>
    </row>
    <row r="675" spans="1:8" ht="15" customHeight="1" x14ac:dyDescent="0.2">
      <c r="A675" s="228">
        <v>4942</v>
      </c>
      <c r="B675" s="471" t="s">
        <v>2815</v>
      </c>
      <c r="C675" s="471"/>
      <c r="D675" s="471"/>
      <c r="E675" s="471"/>
      <c r="F675" s="471"/>
      <c r="G675" s="471"/>
      <c r="H675" s="472"/>
    </row>
    <row r="676" spans="1:8" ht="15" customHeight="1" x14ac:dyDescent="0.2">
      <c r="A676" s="228">
        <v>4950</v>
      </c>
      <c r="B676" s="471" t="s">
        <v>1921</v>
      </c>
      <c r="C676" s="471"/>
      <c r="D676" s="471"/>
      <c r="E676" s="471"/>
      <c r="F676" s="471"/>
      <c r="G676" s="471"/>
      <c r="H676" s="472"/>
    </row>
    <row r="677" spans="1:8" ht="15" customHeight="1" x14ac:dyDescent="0.2">
      <c r="A677" s="228">
        <v>5010</v>
      </c>
      <c r="B677" s="471" t="s">
        <v>826</v>
      </c>
      <c r="C677" s="471"/>
      <c r="D677" s="471"/>
      <c r="E677" s="471"/>
      <c r="F677" s="471"/>
      <c r="G677" s="471"/>
      <c r="H677" s="472"/>
    </row>
    <row r="678" spans="1:8" ht="15" customHeight="1" x14ac:dyDescent="0.2">
      <c r="A678" s="228">
        <v>5020</v>
      </c>
      <c r="B678" s="471" t="s">
        <v>827</v>
      </c>
      <c r="C678" s="471"/>
      <c r="D678" s="471"/>
      <c r="E678" s="471"/>
      <c r="F678" s="471"/>
      <c r="G678" s="471"/>
      <c r="H678" s="472"/>
    </row>
    <row r="679" spans="1:8" ht="15" customHeight="1" x14ac:dyDescent="0.2">
      <c r="A679" s="228">
        <v>5030</v>
      </c>
      <c r="B679" s="471" t="s">
        <v>2639</v>
      </c>
      <c r="C679" s="471"/>
      <c r="D679" s="471"/>
      <c r="E679" s="471"/>
      <c r="F679" s="471"/>
      <c r="G679" s="471"/>
      <c r="H679" s="472"/>
    </row>
    <row r="680" spans="1:8" ht="15" customHeight="1" x14ac:dyDescent="0.2">
      <c r="A680" s="228">
        <v>5040</v>
      </c>
      <c r="B680" s="471" t="s">
        <v>2576</v>
      </c>
      <c r="C680" s="471"/>
      <c r="D680" s="471"/>
      <c r="E680" s="471"/>
      <c r="F680" s="471"/>
      <c r="G680" s="471"/>
      <c r="H680" s="472"/>
    </row>
    <row r="681" spans="1:8" ht="15" customHeight="1" x14ac:dyDescent="0.2">
      <c r="A681" s="228">
        <v>5110</v>
      </c>
      <c r="B681" s="471" t="s">
        <v>2577</v>
      </c>
      <c r="C681" s="471"/>
      <c r="D681" s="471"/>
      <c r="E681" s="471"/>
      <c r="F681" s="471"/>
      <c r="G681" s="471"/>
      <c r="H681" s="472"/>
    </row>
    <row r="682" spans="1:8" ht="15" customHeight="1" x14ac:dyDescent="0.2">
      <c r="A682" s="228">
        <v>5121</v>
      </c>
      <c r="B682" s="471" t="s">
        <v>2578</v>
      </c>
      <c r="C682" s="471"/>
      <c r="D682" s="471"/>
      <c r="E682" s="471"/>
      <c r="F682" s="471"/>
      <c r="G682" s="471"/>
      <c r="H682" s="472"/>
    </row>
    <row r="683" spans="1:8" ht="15" customHeight="1" x14ac:dyDescent="0.2">
      <c r="A683" s="228">
        <v>5122</v>
      </c>
      <c r="B683" s="471" t="s">
        <v>828</v>
      </c>
      <c r="C683" s="471"/>
      <c r="D683" s="471"/>
      <c r="E683" s="471"/>
      <c r="F683" s="471"/>
      <c r="G683" s="471"/>
      <c r="H683" s="472"/>
    </row>
    <row r="684" spans="1:8" ht="15" customHeight="1" x14ac:dyDescent="0.2">
      <c r="A684" s="228">
        <v>5210</v>
      </c>
      <c r="B684" s="471" t="s">
        <v>831</v>
      </c>
      <c r="C684" s="471"/>
      <c r="D684" s="471"/>
      <c r="E684" s="471"/>
      <c r="F684" s="471"/>
      <c r="G684" s="471"/>
      <c r="H684" s="472"/>
    </row>
    <row r="685" spans="1:8" ht="15" customHeight="1" x14ac:dyDescent="0.2">
      <c r="A685" s="228">
        <v>5221</v>
      </c>
      <c r="B685" s="471" t="s">
        <v>2579</v>
      </c>
      <c r="C685" s="471"/>
      <c r="D685" s="471"/>
      <c r="E685" s="471"/>
      <c r="F685" s="471"/>
      <c r="G685" s="471"/>
      <c r="H685" s="472"/>
    </row>
    <row r="686" spans="1:8" ht="15" customHeight="1" x14ac:dyDescent="0.2">
      <c r="A686" s="228">
        <v>5222</v>
      </c>
      <c r="B686" s="471" t="s">
        <v>2580</v>
      </c>
      <c r="C686" s="471"/>
      <c r="D686" s="471"/>
      <c r="E686" s="471"/>
      <c r="F686" s="471"/>
      <c r="G686" s="471"/>
      <c r="H686" s="472"/>
    </row>
    <row r="687" spans="1:8" ht="15" customHeight="1" x14ac:dyDescent="0.2">
      <c r="A687" s="228">
        <v>5223</v>
      </c>
      <c r="B687" s="471" t="s">
        <v>1018</v>
      </c>
      <c r="C687" s="471"/>
      <c r="D687" s="471"/>
      <c r="E687" s="471"/>
      <c r="F687" s="471"/>
      <c r="G687" s="471"/>
      <c r="H687" s="472"/>
    </row>
    <row r="688" spans="1:8" ht="15" customHeight="1" x14ac:dyDescent="0.2">
      <c r="A688" s="228">
        <v>5224</v>
      </c>
      <c r="B688" s="471" t="s">
        <v>1019</v>
      </c>
      <c r="C688" s="471"/>
      <c r="D688" s="471"/>
      <c r="E688" s="471"/>
      <c r="F688" s="471"/>
      <c r="G688" s="471"/>
      <c r="H688" s="472"/>
    </row>
    <row r="689" spans="1:8" ht="15" customHeight="1" x14ac:dyDescent="0.2">
      <c r="A689" s="228">
        <v>5229</v>
      </c>
      <c r="B689" s="471" t="s">
        <v>1020</v>
      </c>
      <c r="C689" s="471"/>
      <c r="D689" s="471"/>
      <c r="E689" s="471"/>
      <c r="F689" s="471"/>
      <c r="G689" s="471"/>
      <c r="H689" s="472"/>
    </row>
    <row r="690" spans="1:8" ht="15" customHeight="1" x14ac:dyDescent="0.2">
      <c r="A690" s="228">
        <v>5310</v>
      </c>
      <c r="B690" s="471" t="s">
        <v>1021</v>
      </c>
      <c r="C690" s="471"/>
      <c r="D690" s="471"/>
      <c r="E690" s="471"/>
      <c r="F690" s="471"/>
      <c r="G690" s="471"/>
      <c r="H690" s="472"/>
    </row>
    <row r="691" spans="1:8" ht="15" customHeight="1" x14ac:dyDescent="0.2">
      <c r="A691" s="228">
        <v>5320</v>
      </c>
      <c r="B691" s="471" t="s">
        <v>1022</v>
      </c>
      <c r="C691" s="471"/>
      <c r="D691" s="471"/>
      <c r="E691" s="471"/>
      <c r="F691" s="471"/>
      <c r="G691" s="471"/>
      <c r="H691" s="472"/>
    </row>
    <row r="692" spans="1:8" ht="15" customHeight="1" x14ac:dyDescent="0.2">
      <c r="A692" s="228">
        <v>5510</v>
      </c>
      <c r="B692" s="471" t="s">
        <v>1023</v>
      </c>
      <c r="C692" s="471"/>
      <c r="D692" s="471"/>
      <c r="E692" s="471"/>
      <c r="F692" s="471"/>
      <c r="G692" s="471"/>
      <c r="H692" s="472"/>
    </row>
    <row r="693" spans="1:8" ht="15" customHeight="1" x14ac:dyDescent="0.2">
      <c r="A693" s="228">
        <v>5520</v>
      </c>
      <c r="B693" s="471" t="s">
        <v>3978</v>
      </c>
      <c r="C693" s="471"/>
      <c r="D693" s="471"/>
      <c r="E693" s="471"/>
      <c r="F693" s="471"/>
      <c r="G693" s="471"/>
      <c r="H693" s="472"/>
    </row>
    <row r="694" spans="1:8" ht="15" customHeight="1" x14ac:dyDescent="0.2">
      <c r="A694" s="228">
        <v>5530</v>
      </c>
      <c r="B694" s="471" t="s">
        <v>3979</v>
      </c>
      <c r="C694" s="471"/>
      <c r="D694" s="471"/>
      <c r="E694" s="471"/>
      <c r="F694" s="471"/>
      <c r="G694" s="471"/>
      <c r="H694" s="472"/>
    </row>
    <row r="695" spans="1:8" ht="15" customHeight="1" x14ac:dyDescent="0.2">
      <c r="A695" s="228">
        <v>5590</v>
      </c>
      <c r="B695" s="471" t="s">
        <v>1858</v>
      </c>
      <c r="C695" s="471"/>
      <c r="D695" s="471"/>
      <c r="E695" s="471"/>
      <c r="F695" s="471"/>
      <c r="G695" s="471"/>
      <c r="H695" s="472"/>
    </row>
    <row r="696" spans="1:8" ht="15" customHeight="1" x14ac:dyDescent="0.2">
      <c r="A696" s="228">
        <v>5610</v>
      </c>
      <c r="B696" s="471" t="s">
        <v>440</v>
      </c>
      <c r="C696" s="471"/>
      <c r="D696" s="471"/>
      <c r="E696" s="471"/>
      <c r="F696" s="471"/>
      <c r="G696" s="471"/>
      <c r="H696" s="472"/>
    </row>
    <row r="697" spans="1:8" ht="15" customHeight="1" x14ac:dyDescent="0.2">
      <c r="A697" s="228">
        <v>5621</v>
      </c>
      <c r="B697" s="471" t="s">
        <v>441</v>
      </c>
      <c r="C697" s="471"/>
      <c r="D697" s="471"/>
      <c r="E697" s="471"/>
      <c r="F697" s="471"/>
      <c r="G697" s="471"/>
      <c r="H697" s="472"/>
    </row>
    <row r="698" spans="1:8" ht="15" customHeight="1" x14ac:dyDescent="0.2">
      <c r="A698" s="228">
        <v>5629</v>
      </c>
      <c r="B698" s="471" t="s">
        <v>442</v>
      </c>
      <c r="C698" s="471"/>
      <c r="D698" s="471"/>
      <c r="E698" s="471"/>
      <c r="F698" s="471"/>
      <c r="G698" s="471"/>
      <c r="H698" s="472"/>
    </row>
    <row r="699" spans="1:8" ht="15" customHeight="1" x14ac:dyDescent="0.2">
      <c r="A699" s="228">
        <v>5630</v>
      </c>
      <c r="B699" s="471" t="s">
        <v>443</v>
      </c>
      <c r="C699" s="471"/>
      <c r="D699" s="471"/>
      <c r="E699" s="471"/>
      <c r="F699" s="471"/>
      <c r="G699" s="471"/>
      <c r="H699" s="472"/>
    </row>
    <row r="700" spans="1:8" ht="15" customHeight="1" x14ac:dyDescent="0.2">
      <c r="A700" s="228">
        <v>5811</v>
      </c>
      <c r="B700" s="471" t="s">
        <v>950</v>
      </c>
      <c r="C700" s="471"/>
      <c r="D700" s="471"/>
      <c r="E700" s="471"/>
      <c r="F700" s="471"/>
      <c r="G700" s="471"/>
      <c r="H700" s="472"/>
    </row>
    <row r="701" spans="1:8" ht="15" customHeight="1" x14ac:dyDescent="0.2">
      <c r="A701" s="228">
        <v>5812</v>
      </c>
      <c r="B701" s="471" t="s">
        <v>564</v>
      </c>
      <c r="C701" s="471"/>
      <c r="D701" s="471"/>
      <c r="E701" s="471"/>
      <c r="F701" s="471"/>
      <c r="G701" s="471"/>
      <c r="H701" s="472"/>
    </row>
    <row r="702" spans="1:8" ht="15" customHeight="1" x14ac:dyDescent="0.2">
      <c r="A702" s="228">
        <v>5813</v>
      </c>
      <c r="B702" s="471" t="s">
        <v>951</v>
      </c>
      <c r="C702" s="471"/>
      <c r="D702" s="471"/>
      <c r="E702" s="471"/>
      <c r="F702" s="471"/>
      <c r="G702" s="471"/>
      <c r="H702" s="472"/>
    </row>
    <row r="703" spans="1:8" ht="15" customHeight="1" x14ac:dyDescent="0.2">
      <c r="A703" s="228">
        <v>5814</v>
      </c>
      <c r="B703" s="471" t="s">
        <v>3782</v>
      </c>
      <c r="C703" s="471"/>
      <c r="D703" s="471"/>
      <c r="E703" s="471"/>
      <c r="F703" s="471"/>
      <c r="G703" s="471"/>
      <c r="H703" s="472"/>
    </row>
    <row r="704" spans="1:8" ht="15" customHeight="1" x14ac:dyDescent="0.2">
      <c r="A704" s="228">
        <v>5819</v>
      </c>
      <c r="B704" s="471" t="s">
        <v>3783</v>
      </c>
      <c r="C704" s="471"/>
      <c r="D704" s="471"/>
      <c r="E704" s="471"/>
      <c r="F704" s="471"/>
      <c r="G704" s="471"/>
      <c r="H704" s="472"/>
    </row>
    <row r="705" spans="1:8" ht="15" customHeight="1" x14ac:dyDescent="0.2">
      <c r="A705" s="228">
        <v>5821</v>
      </c>
      <c r="B705" s="471" t="s">
        <v>3446</v>
      </c>
      <c r="C705" s="471"/>
      <c r="D705" s="471"/>
      <c r="E705" s="471"/>
      <c r="F705" s="471"/>
      <c r="G705" s="471"/>
      <c r="H705" s="472"/>
    </row>
    <row r="706" spans="1:8" ht="15" customHeight="1" x14ac:dyDescent="0.2">
      <c r="A706" s="228">
        <v>5829</v>
      </c>
      <c r="B706" s="471" t="s">
        <v>3447</v>
      </c>
      <c r="C706" s="471"/>
      <c r="D706" s="471"/>
      <c r="E706" s="471"/>
      <c r="F706" s="471"/>
      <c r="G706" s="471"/>
      <c r="H706" s="472"/>
    </row>
    <row r="707" spans="1:8" ht="15" customHeight="1" x14ac:dyDescent="0.2">
      <c r="A707" s="228">
        <v>5911</v>
      </c>
      <c r="B707" s="471" t="s">
        <v>3448</v>
      </c>
      <c r="C707" s="471"/>
      <c r="D707" s="471"/>
      <c r="E707" s="471"/>
      <c r="F707" s="471"/>
      <c r="G707" s="471"/>
      <c r="H707" s="472"/>
    </row>
    <row r="708" spans="1:8" ht="15" customHeight="1" x14ac:dyDescent="0.2">
      <c r="A708" s="228">
        <v>5912</v>
      </c>
      <c r="B708" s="471" t="s">
        <v>3449</v>
      </c>
      <c r="C708" s="471"/>
      <c r="D708" s="471"/>
      <c r="E708" s="471"/>
      <c r="F708" s="471"/>
      <c r="G708" s="471"/>
      <c r="H708" s="472"/>
    </row>
    <row r="709" spans="1:8" ht="15" customHeight="1" x14ac:dyDescent="0.2">
      <c r="A709" s="228">
        <v>5913</v>
      </c>
      <c r="B709" s="471" t="s">
        <v>3450</v>
      </c>
      <c r="C709" s="471"/>
      <c r="D709" s="471"/>
      <c r="E709" s="471"/>
      <c r="F709" s="471"/>
      <c r="G709" s="471"/>
      <c r="H709" s="472"/>
    </row>
    <row r="710" spans="1:8" ht="15" customHeight="1" x14ac:dyDescent="0.2">
      <c r="A710" s="228">
        <v>5914</v>
      </c>
      <c r="B710" s="471" t="s">
        <v>3451</v>
      </c>
      <c r="C710" s="471"/>
      <c r="D710" s="471"/>
      <c r="E710" s="471"/>
      <c r="F710" s="471"/>
      <c r="G710" s="471"/>
      <c r="H710" s="472"/>
    </row>
    <row r="711" spans="1:8" ht="15" customHeight="1" x14ac:dyDescent="0.2">
      <c r="A711" s="228">
        <v>5920</v>
      </c>
      <c r="B711" s="471" t="s">
        <v>1744</v>
      </c>
      <c r="C711" s="471"/>
      <c r="D711" s="471"/>
      <c r="E711" s="471"/>
      <c r="F711" s="471"/>
      <c r="G711" s="471"/>
      <c r="H711" s="472"/>
    </row>
    <row r="712" spans="1:8" ht="15" customHeight="1" x14ac:dyDescent="0.2">
      <c r="A712" s="228">
        <v>6010</v>
      </c>
      <c r="B712" s="471" t="s">
        <v>1745</v>
      </c>
      <c r="C712" s="471"/>
      <c r="D712" s="471"/>
      <c r="E712" s="471"/>
      <c r="F712" s="471"/>
      <c r="G712" s="471"/>
      <c r="H712" s="472"/>
    </row>
    <row r="713" spans="1:8" ht="15" customHeight="1" x14ac:dyDescent="0.2">
      <c r="A713" s="228">
        <v>6020</v>
      </c>
      <c r="B713" s="471" t="s">
        <v>1746</v>
      </c>
      <c r="C713" s="471"/>
      <c r="D713" s="471"/>
      <c r="E713" s="471"/>
      <c r="F713" s="471"/>
      <c r="G713" s="471"/>
      <c r="H713" s="472"/>
    </row>
    <row r="714" spans="1:8" ht="15" customHeight="1" x14ac:dyDescent="0.2">
      <c r="A714" s="228">
        <v>6110</v>
      </c>
      <c r="B714" s="471" t="s">
        <v>1747</v>
      </c>
      <c r="C714" s="471"/>
      <c r="D714" s="471"/>
      <c r="E714" s="471"/>
      <c r="F714" s="471"/>
      <c r="G714" s="471"/>
      <c r="H714" s="472"/>
    </row>
    <row r="715" spans="1:8" ht="15" customHeight="1" x14ac:dyDescent="0.2">
      <c r="A715" s="228">
        <v>6120</v>
      </c>
      <c r="B715" s="471" t="s">
        <v>1748</v>
      </c>
      <c r="C715" s="471"/>
      <c r="D715" s="471"/>
      <c r="E715" s="471"/>
      <c r="F715" s="471"/>
      <c r="G715" s="471"/>
      <c r="H715" s="472"/>
    </row>
    <row r="716" spans="1:8" ht="15" customHeight="1" x14ac:dyDescent="0.2">
      <c r="A716" s="228">
        <v>6130</v>
      </c>
      <c r="B716" s="471" t="s">
        <v>1749</v>
      </c>
      <c r="C716" s="471"/>
      <c r="D716" s="471"/>
      <c r="E716" s="471"/>
      <c r="F716" s="471"/>
      <c r="G716" s="471"/>
      <c r="H716" s="472"/>
    </row>
    <row r="717" spans="1:8" ht="15" customHeight="1" x14ac:dyDescent="0.2">
      <c r="A717" s="228">
        <v>6190</v>
      </c>
      <c r="B717" s="471" t="s">
        <v>1750</v>
      </c>
      <c r="C717" s="471"/>
      <c r="D717" s="471"/>
      <c r="E717" s="471"/>
      <c r="F717" s="471"/>
      <c r="G717" s="471"/>
      <c r="H717" s="472"/>
    </row>
    <row r="718" spans="1:8" ht="15" customHeight="1" x14ac:dyDescent="0.2">
      <c r="A718" s="228">
        <v>6201</v>
      </c>
      <c r="B718" s="471" t="s">
        <v>1751</v>
      </c>
      <c r="C718" s="471"/>
      <c r="D718" s="471"/>
      <c r="E718" s="471"/>
      <c r="F718" s="471"/>
      <c r="G718" s="471"/>
      <c r="H718" s="472"/>
    </row>
    <row r="719" spans="1:8" ht="15" customHeight="1" x14ac:dyDescent="0.2">
      <c r="A719" s="228">
        <v>6202</v>
      </c>
      <c r="B719" s="471" t="s">
        <v>1752</v>
      </c>
      <c r="C719" s="471"/>
      <c r="D719" s="471"/>
      <c r="E719" s="471"/>
      <c r="F719" s="471"/>
      <c r="G719" s="471"/>
      <c r="H719" s="472"/>
    </row>
    <row r="720" spans="1:8" ht="15" customHeight="1" x14ac:dyDescent="0.2">
      <c r="A720" s="228">
        <v>6203</v>
      </c>
      <c r="B720" s="471" t="s">
        <v>1753</v>
      </c>
      <c r="C720" s="471"/>
      <c r="D720" s="471"/>
      <c r="E720" s="471"/>
      <c r="F720" s="471"/>
      <c r="G720" s="471"/>
      <c r="H720" s="472"/>
    </row>
    <row r="721" spans="1:8" ht="15" customHeight="1" x14ac:dyDescent="0.2">
      <c r="A721" s="228">
        <v>6209</v>
      </c>
      <c r="B721" s="471" t="s">
        <v>1754</v>
      </c>
      <c r="C721" s="471"/>
      <c r="D721" s="471"/>
      <c r="E721" s="471"/>
      <c r="F721" s="471"/>
      <c r="G721" s="471"/>
      <c r="H721" s="472"/>
    </row>
    <row r="722" spans="1:8" ht="15" customHeight="1" x14ac:dyDescent="0.2">
      <c r="A722" s="228">
        <v>6311</v>
      </c>
      <c r="B722" s="471" t="s">
        <v>1755</v>
      </c>
      <c r="C722" s="471"/>
      <c r="D722" s="471"/>
      <c r="E722" s="471"/>
      <c r="F722" s="471"/>
      <c r="G722" s="471"/>
      <c r="H722" s="472"/>
    </row>
    <row r="723" spans="1:8" ht="15" customHeight="1" x14ac:dyDescent="0.2">
      <c r="A723" s="228">
        <v>6312</v>
      </c>
      <c r="B723" s="471" t="s">
        <v>1756</v>
      </c>
      <c r="C723" s="471"/>
      <c r="D723" s="471"/>
      <c r="E723" s="471"/>
      <c r="F723" s="471"/>
      <c r="G723" s="471"/>
      <c r="H723" s="472"/>
    </row>
    <row r="724" spans="1:8" ht="15" customHeight="1" x14ac:dyDescent="0.2">
      <c r="A724" s="228">
        <v>6391</v>
      </c>
      <c r="B724" s="471" t="s">
        <v>2188</v>
      </c>
      <c r="C724" s="471"/>
      <c r="D724" s="471"/>
      <c r="E724" s="471"/>
      <c r="F724" s="471"/>
      <c r="G724" s="471"/>
      <c r="H724" s="472"/>
    </row>
    <row r="725" spans="1:8" ht="15" customHeight="1" x14ac:dyDescent="0.2">
      <c r="A725" s="228">
        <v>6399</v>
      </c>
      <c r="B725" s="471" t="s">
        <v>2189</v>
      </c>
      <c r="C725" s="471"/>
      <c r="D725" s="471"/>
      <c r="E725" s="471"/>
      <c r="F725" s="471"/>
      <c r="G725" s="471"/>
      <c r="H725" s="472"/>
    </row>
    <row r="726" spans="1:8" ht="15" customHeight="1" x14ac:dyDescent="0.2">
      <c r="A726" s="228">
        <v>6411</v>
      </c>
      <c r="B726" s="471" t="s">
        <v>1922</v>
      </c>
      <c r="C726" s="471"/>
      <c r="D726" s="471"/>
      <c r="E726" s="471"/>
      <c r="F726" s="471"/>
      <c r="G726" s="471"/>
      <c r="H726" s="472"/>
    </row>
    <row r="727" spans="1:8" ht="15" customHeight="1" x14ac:dyDescent="0.2">
      <c r="A727" s="228">
        <v>6419</v>
      </c>
      <c r="B727" s="471" t="s">
        <v>2190</v>
      </c>
      <c r="C727" s="471"/>
      <c r="D727" s="471"/>
      <c r="E727" s="471"/>
      <c r="F727" s="471"/>
      <c r="G727" s="471"/>
      <c r="H727" s="472"/>
    </row>
    <row r="728" spans="1:8" ht="15" customHeight="1" x14ac:dyDescent="0.2">
      <c r="A728" s="228">
        <v>6420</v>
      </c>
      <c r="B728" s="471" t="s">
        <v>2191</v>
      </c>
      <c r="C728" s="471"/>
      <c r="D728" s="471"/>
      <c r="E728" s="471"/>
      <c r="F728" s="471"/>
      <c r="G728" s="471"/>
      <c r="H728" s="472"/>
    </row>
    <row r="729" spans="1:8" ht="15" customHeight="1" x14ac:dyDescent="0.2">
      <c r="A729" s="228">
        <v>6430</v>
      </c>
      <c r="B729" s="471" t="s">
        <v>1726</v>
      </c>
      <c r="C729" s="471"/>
      <c r="D729" s="471"/>
      <c r="E729" s="471"/>
      <c r="F729" s="471"/>
      <c r="G729" s="471"/>
      <c r="H729" s="472"/>
    </row>
    <row r="730" spans="1:8" ht="15" customHeight="1" x14ac:dyDescent="0.2">
      <c r="A730" s="228">
        <v>6491</v>
      </c>
      <c r="B730" s="471" t="s">
        <v>1727</v>
      </c>
      <c r="C730" s="471"/>
      <c r="D730" s="471"/>
      <c r="E730" s="471"/>
      <c r="F730" s="471"/>
      <c r="G730" s="471"/>
      <c r="H730" s="472"/>
    </row>
    <row r="731" spans="1:8" ht="15" customHeight="1" x14ac:dyDescent="0.2">
      <c r="A731" s="228">
        <v>6492</v>
      </c>
      <c r="B731" s="471" t="s">
        <v>1923</v>
      </c>
      <c r="C731" s="471"/>
      <c r="D731" s="471"/>
      <c r="E731" s="471"/>
      <c r="F731" s="471"/>
      <c r="G731" s="471"/>
      <c r="H731" s="472"/>
    </row>
    <row r="732" spans="1:8" ht="15" customHeight="1" x14ac:dyDescent="0.2">
      <c r="A732" s="228">
        <v>6499</v>
      </c>
      <c r="B732" s="471" t="s">
        <v>168</v>
      </c>
      <c r="C732" s="471"/>
      <c r="D732" s="471"/>
      <c r="E732" s="471"/>
      <c r="F732" s="471"/>
      <c r="G732" s="471"/>
      <c r="H732" s="472"/>
    </row>
    <row r="733" spans="1:8" ht="15" customHeight="1" x14ac:dyDescent="0.2">
      <c r="A733" s="228">
        <v>6511</v>
      </c>
      <c r="B733" s="471" t="s">
        <v>169</v>
      </c>
      <c r="C733" s="471"/>
      <c r="D733" s="471"/>
      <c r="E733" s="471"/>
      <c r="F733" s="471"/>
      <c r="G733" s="471"/>
      <c r="H733" s="472"/>
    </row>
    <row r="734" spans="1:8" ht="15" customHeight="1" x14ac:dyDescent="0.2">
      <c r="A734" s="228">
        <v>6512</v>
      </c>
      <c r="B734" s="471" t="s">
        <v>830</v>
      </c>
      <c r="C734" s="471"/>
      <c r="D734" s="471"/>
      <c r="E734" s="471"/>
      <c r="F734" s="471"/>
      <c r="G734" s="471"/>
      <c r="H734" s="472"/>
    </row>
    <row r="735" spans="1:8" ht="15" customHeight="1" x14ac:dyDescent="0.2">
      <c r="A735" s="228">
        <v>6520</v>
      </c>
      <c r="B735" s="471" t="s">
        <v>170</v>
      </c>
      <c r="C735" s="471"/>
      <c r="D735" s="471"/>
      <c r="E735" s="471"/>
      <c r="F735" s="471"/>
      <c r="G735" s="471"/>
      <c r="H735" s="472"/>
    </row>
    <row r="736" spans="1:8" ht="15" customHeight="1" x14ac:dyDescent="0.2">
      <c r="A736" s="228">
        <v>6530</v>
      </c>
      <c r="B736" s="471" t="s">
        <v>829</v>
      </c>
      <c r="C736" s="471"/>
      <c r="D736" s="471"/>
      <c r="E736" s="471"/>
      <c r="F736" s="471"/>
      <c r="G736" s="471"/>
      <c r="H736" s="472"/>
    </row>
    <row r="737" spans="1:8" ht="15" customHeight="1" x14ac:dyDescent="0.2">
      <c r="A737" s="228">
        <v>6611</v>
      </c>
      <c r="B737" s="471" t="s">
        <v>1917</v>
      </c>
      <c r="C737" s="471"/>
      <c r="D737" s="471"/>
      <c r="E737" s="471"/>
      <c r="F737" s="471"/>
      <c r="G737" s="471"/>
      <c r="H737" s="472"/>
    </row>
    <row r="738" spans="1:8" ht="15" customHeight="1" x14ac:dyDescent="0.2">
      <c r="A738" s="228">
        <v>6612</v>
      </c>
      <c r="B738" s="471" t="s">
        <v>4066</v>
      </c>
      <c r="C738" s="471"/>
      <c r="D738" s="471"/>
      <c r="E738" s="471"/>
      <c r="F738" s="471"/>
      <c r="G738" s="471"/>
      <c r="H738" s="472"/>
    </row>
    <row r="739" spans="1:8" ht="15" customHeight="1" x14ac:dyDescent="0.2">
      <c r="A739" s="228">
        <v>6619</v>
      </c>
      <c r="B739" s="471" t="s">
        <v>4067</v>
      </c>
      <c r="C739" s="471"/>
      <c r="D739" s="471"/>
      <c r="E739" s="471"/>
      <c r="F739" s="471"/>
      <c r="G739" s="471"/>
      <c r="H739" s="472"/>
    </row>
    <row r="740" spans="1:8" ht="15" customHeight="1" x14ac:dyDescent="0.2">
      <c r="A740" s="228">
        <v>6621</v>
      </c>
      <c r="B740" s="471" t="s">
        <v>4068</v>
      </c>
      <c r="C740" s="471"/>
      <c r="D740" s="471"/>
      <c r="E740" s="471"/>
      <c r="F740" s="471"/>
      <c r="G740" s="471"/>
      <c r="H740" s="472"/>
    </row>
    <row r="741" spans="1:8" ht="15" customHeight="1" x14ac:dyDescent="0.2">
      <c r="A741" s="228">
        <v>6622</v>
      </c>
      <c r="B741" s="471" t="s">
        <v>4069</v>
      </c>
      <c r="C741" s="471"/>
      <c r="D741" s="471"/>
      <c r="E741" s="471"/>
      <c r="F741" s="471"/>
      <c r="G741" s="471"/>
      <c r="H741" s="472"/>
    </row>
    <row r="742" spans="1:8" ht="15" customHeight="1" x14ac:dyDescent="0.2">
      <c r="A742" s="228">
        <v>6629</v>
      </c>
      <c r="B742" s="471" t="s">
        <v>4070</v>
      </c>
      <c r="C742" s="471"/>
      <c r="D742" s="471"/>
      <c r="E742" s="471"/>
      <c r="F742" s="471"/>
      <c r="G742" s="471"/>
      <c r="H742" s="472"/>
    </row>
    <row r="743" spans="1:8" ht="15" customHeight="1" x14ac:dyDescent="0.2">
      <c r="A743" s="228">
        <v>6630</v>
      </c>
      <c r="B743" s="471" t="s">
        <v>4071</v>
      </c>
      <c r="C743" s="471"/>
      <c r="D743" s="471"/>
      <c r="E743" s="471"/>
      <c r="F743" s="471"/>
      <c r="G743" s="471"/>
      <c r="H743" s="472"/>
    </row>
    <row r="744" spans="1:8" ht="15" customHeight="1" x14ac:dyDescent="0.2">
      <c r="A744" s="228">
        <v>6810</v>
      </c>
      <c r="B744" s="471" t="s">
        <v>4072</v>
      </c>
      <c r="C744" s="471"/>
      <c r="D744" s="471"/>
      <c r="E744" s="471"/>
      <c r="F744" s="471"/>
      <c r="G744" s="471"/>
      <c r="H744" s="472"/>
    </row>
    <row r="745" spans="1:8" ht="15" customHeight="1" x14ac:dyDescent="0.2">
      <c r="A745" s="228">
        <v>6820</v>
      </c>
      <c r="B745" s="471" t="s">
        <v>4073</v>
      </c>
      <c r="C745" s="471"/>
      <c r="D745" s="471"/>
      <c r="E745" s="471"/>
      <c r="F745" s="471"/>
      <c r="G745" s="471"/>
      <c r="H745" s="472"/>
    </row>
    <row r="746" spans="1:8" ht="15" customHeight="1" x14ac:dyDescent="0.2">
      <c r="A746" s="228">
        <v>6831</v>
      </c>
      <c r="B746" s="471" t="s">
        <v>4074</v>
      </c>
      <c r="C746" s="471"/>
      <c r="D746" s="471"/>
      <c r="E746" s="471"/>
      <c r="F746" s="471"/>
      <c r="G746" s="471"/>
      <c r="H746" s="472"/>
    </row>
    <row r="747" spans="1:8" ht="15" customHeight="1" x14ac:dyDescent="0.2">
      <c r="A747" s="228">
        <v>6832</v>
      </c>
      <c r="B747" s="471" t="s">
        <v>4075</v>
      </c>
      <c r="C747" s="471"/>
      <c r="D747" s="471"/>
      <c r="E747" s="471"/>
      <c r="F747" s="471"/>
      <c r="G747" s="471"/>
      <c r="H747" s="472"/>
    </row>
    <row r="748" spans="1:8" ht="15" customHeight="1" x14ac:dyDescent="0.2">
      <c r="A748" s="228">
        <v>6910</v>
      </c>
      <c r="B748" s="471" t="s">
        <v>4076</v>
      </c>
      <c r="C748" s="471"/>
      <c r="D748" s="471"/>
      <c r="E748" s="471"/>
      <c r="F748" s="471"/>
      <c r="G748" s="471"/>
      <c r="H748" s="472"/>
    </row>
    <row r="749" spans="1:8" ht="15" customHeight="1" x14ac:dyDescent="0.2">
      <c r="A749" s="228">
        <v>6920</v>
      </c>
      <c r="B749" s="471" t="s">
        <v>4077</v>
      </c>
      <c r="C749" s="471"/>
      <c r="D749" s="471"/>
      <c r="E749" s="471"/>
      <c r="F749" s="471"/>
      <c r="G749" s="471"/>
      <c r="H749" s="472"/>
    </row>
    <row r="750" spans="1:8" ht="15" customHeight="1" x14ac:dyDescent="0.2">
      <c r="A750" s="228">
        <v>7010</v>
      </c>
      <c r="B750" s="471" t="s">
        <v>4251</v>
      </c>
      <c r="C750" s="471"/>
      <c r="D750" s="471"/>
      <c r="E750" s="471"/>
      <c r="F750" s="471"/>
      <c r="G750" s="471"/>
      <c r="H750" s="472"/>
    </row>
    <row r="751" spans="1:8" ht="15" customHeight="1" x14ac:dyDescent="0.2">
      <c r="A751" s="228">
        <v>7021</v>
      </c>
      <c r="B751" s="471" t="s">
        <v>3041</v>
      </c>
      <c r="C751" s="471"/>
      <c r="D751" s="471"/>
      <c r="E751" s="471"/>
      <c r="F751" s="471"/>
      <c r="G751" s="471"/>
      <c r="H751" s="472"/>
    </row>
    <row r="752" spans="1:8" ht="15" customHeight="1" x14ac:dyDescent="0.2">
      <c r="A752" s="228">
        <v>7022</v>
      </c>
      <c r="B752" s="471" t="s">
        <v>3042</v>
      </c>
      <c r="C752" s="471"/>
      <c r="D752" s="471"/>
      <c r="E752" s="471"/>
      <c r="F752" s="471"/>
      <c r="G752" s="471"/>
      <c r="H752" s="472"/>
    </row>
    <row r="753" spans="1:8" ht="15" customHeight="1" x14ac:dyDescent="0.2">
      <c r="A753" s="228">
        <v>7111</v>
      </c>
      <c r="B753" s="471" t="s">
        <v>3043</v>
      </c>
      <c r="C753" s="471"/>
      <c r="D753" s="471"/>
      <c r="E753" s="471"/>
      <c r="F753" s="471"/>
      <c r="G753" s="471"/>
      <c r="H753" s="472"/>
    </row>
    <row r="754" spans="1:8" ht="15" customHeight="1" x14ac:dyDescent="0.2">
      <c r="A754" s="228">
        <v>7112</v>
      </c>
      <c r="B754" s="471" t="s">
        <v>3044</v>
      </c>
      <c r="C754" s="471"/>
      <c r="D754" s="471"/>
      <c r="E754" s="471"/>
      <c r="F754" s="471"/>
      <c r="G754" s="471"/>
      <c r="H754" s="472"/>
    </row>
    <row r="755" spans="1:8" ht="15" customHeight="1" x14ac:dyDescent="0.2">
      <c r="A755" s="228">
        <v>7120</v>
      </c>
      <c r="B755" s="471" t="s">
        <v>597</v>
      </c>
      <c r="C755" s="471"/>
      <c r="D755" s="471"/>
      <c r="E755" s="471"/>
      <c r="F755" s="471"/>
      <c r="G755" s="471"/>
      <c r="H755" s="472"/>
    </row>
    <row r="756" spans="1:8" ht="15" customHeight="1" x14ac:dyDescent="0.2">
      <c r="A756" s="228">
        <v>7211</v>
      </c>
      <c r="B756" s="471" t="s">
        <v>3045</v>
      </c>
      <c r="C756" s="471"/>
      <c r="D756" s="471"/>
      <c r="E756" s="471"/>
      <c r="F756" s="471"/>
      <c r="G756" s="471"/>
      <c r="H756" s="472"/>
    </row>
    <row r="757" spans="1:8" ht="15" customHeight="1" x14ac:dyDescent="0.2">
      <c r="A757" s="228">
        <v>7219</v>
      </c>
      <c r="B757" s="471" t="s">
        <v>3046</v>
      </c>
      <c r="C757" s="471"/>
      <c r="D757" s="471"/>
      <c r="E757" s="471"/>
      <c r="F757" s="471"/>
      <c r="G757" s="471"/>
      <c r="H757" s="472"/>
    </row>
    <row r="758" spans="1:8" ht="15" customHeight="1" x14ac:dyDescent="0.2">
      <c r="A758" s="228">
        <v>7220</v>
      </c>
      <c r="B758" s="471" t="s">
        <v>2612</v>
      </c>
      <c r="C758" s="471"/>
      <c r="D758" s="471"/>
      <c r="E758" s="471"/>
      <c r="F758" s="471"/>
      <c r="G758" s="471"/>
      <c r="H758" s="472"/>
    </row>
    <row r="759" spans="1:8" ht="15" customHeight="1" x14ac:dyDescent="0.2">
      <c r="A759" s="228">
        <v>7311</v>
      </c>
      <c r="B759" s="471" t="s">
        <v>2613</v>
      </c>
      <c r="C759" s="471"/>
      <c r="D759" s="471"/>
      <c r="E759" s="471"/>
      <c r="F759" s="471"/>
      <c r="G759" s="471"/>
      <c r="H759" s="472"/>
    </row>
    <row r="760" spans="1:8" ht="15" customHeight="1" x14ac:dyDescent="0.2">
      <c r="A760" s="228">
        <v>7312</v>
      </c>
      <c r="B760" s="471" t="s">
        <v>3876</v>
      </c>
      <c r="C760" s="471"/>
      <c r="D760" s="471"/>
      <c r="E760" s="471"/>
      <c r="F760" s="471"/>
      <c r="G760" s="471"/>
      <c r="H760" s="472"/>
    </row>
    <row r="761" spans="1:8" ht="15" customHeight="1" x14ac:dyDescent="0.2">
      <c r="A761" s="228">
        <v>7320</v>
      </c>
      <c r="B761" s="471" t="s">
        <v>3877</v>
      </c>
      <c r="C761" s="471"/>
      <c r="D761" s="471"/>
      <c r="E761" s="471"/>
      <c r="F761" s="471"/>
      <c r="G761" s="471"/>
      <c r="H761" s="472"/>
    </row>
    <row r="762" spans="1:8" ht="15" customHeight="1" x14ac:dyDescent="0.2">
      <c r="A762" s="228">
        <v>7410</v>
      </c>
      <c r="B762" s="471" t="s">
        <v>3878</v>
      </c>
      <c r="C762" s="471"/>
      <c r="D762" s="471"/>
      <c r="E762" s="471"/>
      <c r="F762" s="471"/>
      <c r="G762" s="471"/>
      <c r="H762" s="472"/>
    </row>
    <row r="763" spans="1:8" ht="15" customHeight="1" x14ac:dyDescent="0.2">
      <c r="A763" s="228">
        <v>7420</v>
      </c>
      <c r="B763" s="471" t="s">
        <v>598</v>
      </c>
      <c r="C763" s="471"/>
      <c r="D763" s="471"/>
      <c r="E763" s="471"/>
      <c r="F763" s="471"/>
      <c r="G763" s="471"/>
      <c r="H763" s="472"/>
    </row>
    <row r="764" spans="1:8" ht="15" customHeight="1" x14ac:dyDescent="0.2">
      <c r="A764" s="228">
        <v>7430</v>
      </c>
      <c r="B764" s="471" t="s">
        <v>3879</v>
      </c>
      <c r="C764" s="471"/>
      <c r="D764" s="471"/>
      <c r="E764" s="471"/>
      <c r="F764" s="471"/>
      <c r="G764" s="471"/>
      <c r="H764" s="472"/>
    </row>
    <row r="765" spans="1:8" ht="15" customHeight="1" x14ac:dyDescent="0.2">
      <c r="A765" s="228">
        <v>7490</v>
      </c>
      <c r="B765" s="471" t="s">
        <v>3880</v>
      </c>
      <c r="C765" s="471"/>
      <c r="D765" s="471"/>
      <c r="E765" s="471"/>
      <c r="F765" s="471"/>
      <c r="G765" s="471"/>
      <c r="H765" s="472"/>
    </row>
    <row r="766" spans="1:8" ht="15" customHeight="1" x14ac:dyDescent="0.2">
      <c r="A766" s="228">
        <v>7500</v>
      </c>
      <c r="B766" s="471" t="s">
        <v>837</v>
      </c>
      <c r="C766" s="471"/>
      <c r="D766" s="471"/>
      <c r="E766" s="471"/>
      <c r="F766" s="471"/>
      <c r="G766" s="471"/>
      <c r="H766" s="472"/>
    </row>
    <row r="767" spans="1:8" ht="15" customHeight="1" x14ac:dyDescent="0.2">
      <c r="A767" s="228">
        <v>7711</v>
      </c>
      <c r="B767" s="471" t="s">
        <v>1558</v>
      </c>
      <c r="C767" s="471"/>
      <c r="D767" s="471"/>
      <c r="E767" s="471"/>
      <c r="F767" s="471"/>
      <c r="G767" s="471"/>
      <c r="H767" s="472"/>
    </row>
    <row r="768" spans="1:8" ht="15" customHeight="1" x14ac:dyDescent="0.2">
      <c r="A768" s="228">
        <v>7712</v>
      </c>
      <c r="B768" s="471" t="s">
        <v>1559</v>
      </c>
      <c r="C768" s="471"/>
      <c r="D768" s="471"/>
      <c r="E768" s="471"/>
      <c r="F768" s="471"/>
      <c r="G768" s="471"/>
      <c r="H768" s="472"/>
    </row>
    <row r="769" spans="1:8" ht="15" customHeight="1" x14ac:dyDescent="0.2">
      <c r="A769" s="228">
        <v>7721</v>
      </c>
      <c r="B769" s="471" t="s">
        <v>2161</v>
      </c>
      <c r="C769" s="471"/>
      <c r="D769" s="471"/>
      <c r="E769" s="471"/>
      <c r="F769" s="471"/>
      <c r="G769" s="471"/>
      <c r="H769" s="472"/>
    </row>
    <row r="770" spans="1:8" ht="15" customHeight="1" x14ac:dyDescent="0.2">
      <c r="A770" s="228">
        <v>7722</v>
      </c>
      <c r="B770" s="471" t="s">
        <v>3474</v>
      </c>
      <c r="C770" s="471"/>
      <c r="D770" s="471"/>
      <c r="E770" s="471"/>
      <c r="F770" s="471"/>
      <c r="G770" s="471"/>
      <c r="H770" s="472"/>
    </row>
    <row r="771" spans="1:8" ht="15" customHeight="1" x14ac:dyDescent="0.2">
      <c r="A771" s="228">
        <v>7729</v>
      </c>
      <c r="B771" s="471" t="s">
        <v>3475</v>
      </c>
      <c r="C771" s="471"/>
      <c r="D771" s="471"/>
      <c r="E771" s="471"/>
      <c r="F771" s="471"/>
      <c r="G771" s="471"/>
      <c r="H771" s="472"/>
    </row>
    <row r="772" spans="1:8" ht="15" customHeight="1" x14ac:dyDescent="0.2">
      <c r="A772" s="228">
        <v>7731</v>
      </c>
      <c r="B772" s="471" t="s">
        <v>863</v>
      </c>
      <c r="C772" s="471"/>
      <c r="D772" s="471"/>
      <c r="E772" s="471"/>
      <c r="F772" s="471"/>
      <c r="G772" s="471"/>
      <c r="H772" s="472"/>
    </row>
    <row r="773" spans="1:8" ht="15" customHeight="1" x14ac:dyDescent="0.2">
      <c r="A773" s="228">
        <v>7732</v>
      </c>
      <c r="B773" s="471" t="s">
        <v>2316</v>
      </c>
      <c r="C773" s="471"/>
      <c r="D773" s="471"/>
      <c r="E773" s="471"/>
      <c r="F773" s="471"/>
      <c r="G773" s="471"/>
      <c r="H773" s="472"/>
    </row>
    <row r="774" spans="1:8" ht="15" customHeight="1" x14ac:dyDescent="0.2">
      <c r="A774" s="228">
        <v>7733</v>
      </c>
      <c r="B774" s="471" t="s">
        <v>3430</v>
      </c>
      <c r="C774" s="471"/>
      <c r="D774" s="471"/>
      <c r="E774" s="471"/>
      <c r="F774" s="471"/>
      <c r="G774" s="471"/>
      <c r="H774" s="472"/>
    </row>
    <row r="775" spans="1:8" ht="15" customHeight="1" x14ac:dyDescent="0.2">
      <c r="A775" s="228">
        <v>7734</v>
      </c>
      <c r="B775" s="471" t="s">
        <v>3431</v>
      </c>
      <c r="C775" s="471"/>
      <c r="D775" s="471"/>
      <c r="E775" s="471"/>
      <c r="F775" s="471"/>
      <c r="G775" s="471"/>
      <c r="H775" s="472"/>
    </row>
    <row r="776" spans="1:8" ht="15" customHeight="1" x14ac:dyDescent="0.2">
      <c r="A776" s="228">
        <v>7735</v>
      </c>
      <c r="B776" s="471" t="s">
        <v>3432</v>
      </c>
      <c r="C776" s="471"/>
      <c r="D776" s="471"/>
      <c r="E776" s="471"/>
      <c r="F776" s="471"/>
      <c r="G776" s="471"/>
      <c r="H776" s="472"/>
    </row>
    <row r="777" spans="1:8" ht="15" customHeight="1" x14ac:dyDescent="0.2">
      <c r="A777" s="228">
        <v>7739</v>
      </c>
      <c r="B777" s="471" t="s">
        <v>1545</v>
      </c>
      <c r="C777" s="471"/>
      <c r="D777" s="471"/>
      <c r="E777" s="471"/>
      <c r="F777" s="471"/>
      <c r="G777" s="471"/>
      <c r="H777" s="472"/>
    </row>
    <row r="778" spans="1:8" ht="24.95" customHeight="1" x14ac:dyDescent="0.2">
      <c r="A778" s="228">
        <v>7740</v>
      </c>
      <c r="B778" s="471" t="s">
        <v>507</v>
      </c>
      <c r="C778" s="471"/>
      <c r="D778" s="471"/>
      <c r="E778" s="471"/>
      <c r="F778" s="471"/>
      <c r="G778" s="471"/>
      <c r="H778" s="472"/>
    </row>
    <row r="779" spans="1:8" ht="15" customHeight="1" x14ac:dyDescent="0.2">
      <c r="A779" s="228">
        <v>7810</v>
      </c>
      <c r="B779" s="471" t="s">
        <v>508</v>
      </c>
      <c r="C779" s="471"/>
      <c r="D779" s="471"/>
      <c r="E779" s="471"/>
      <c r="F779" s="471"/>
      <c r="G779" s="471"/>
      <c r="H779" s="472"/>
    </row>
    <row r="780" spans="1:8" ht="15" customHeight="1" x14ac:dyDescent="0.2">
      <c r="A780" s="228">
        <v>7820</v>
      </c>
      <c r="B780" s="471" t="s">
        <v>509</v>
      </c>
      <c r="C780" s="471"/>
      <c r="D780" s="471"/>
      <c r="E780" s="471"/>
      <c r="F780" s="471"/>
      <c r="G780" s="471"/>
      <c r="H780" s="472"/>
    </row>
    <row r="781" spans="1:8" ht="15" customHeight="1" x14ac:dyDescent="0.2">
      <c r="A781" s="228">
        <v>7830</v>
      </c>
      <c r="B781" s="471" t="s">
        <v>510</v>
      </c>
      <c r="C781" s="471"/>
      <c r="D781" s="471"/>
      <c r="E781" s="471"/>
      <c r="F781" s="471"/>
      <c r="G781" s="471"/>
      <c r="H781" s="472"/>
    </row>
    <row r="782" spans="1:8" ht="15" customHeight="1" x14ac:dyDescent="0.2">
      <c r="A782" s="228">
        <v>7911</v>
      </c>
      <c r="B782" s="471" t="s">
        <v>511</v>
      </c>
      <c r="C782" s="471"/>
      <c r="D782" s="471"/>
      <c r="E782" s="471"/>
      <c r="F782" s="471"/>
      <c r="G782" s="471"/>
      <c r="H782" s="472"/>
    </row>
    <row r="783" spans="1:8" ht="15" customHeight="1" x14ac:dyDescent="0.2">
      <c r="A783" s="228">
        <v>7912</v>
      </c>
      <c r="B783" s="471" t="s">
        <v>512</v>
      </c>
      <c r="C783" s="471"/>
      <c r="D783" s="471"/>
      <c r="E783" s="471"/>
      <c r="F783" s="471"/>
      <c r="G783" s="471"/>
      <c r="H783" s="472"/>
    </row>
    <row r="784" spans="1:8" ht="15" customHeight="1" x14ac:dyDescent="0.2">
      <c r="A784" s="228">
        <v>7990</v>
      </c>
      <c r="B784" s="471" t="s">
        <v>996</v>
      </c>
      <c r="C784" s="471"/>
      <c r="D784" s="471"/>
      <c r="E784" s="471"/>
      <c r="F784" s="471"/>
      <c r="G784" s="471"/>
      <c r="H784" s="472"/>
    </row>
    <row r="785" spans="1:8" ht="15" customHeight="1" x14ac:dyDescent="0.2">
      <c r="A785" s="228">
        <v>8010</v>
      </c>
      <c r="B785" s="471" t="s">
        <v>997</v>
      </c>
      <c r="C785" s="471"/>
      <c r="D785" s="471"/>
      <c r="E785" s="471"/>
      <c r="F785" s="471"/>
      <c r="G785" s="471"/>
      <c r="H785" s="472"/>
    </row>
    <row r="786" spans="1:8" ht="15" customHeight="1" x14ac:dyDescent="0.2">
      <c r="A786" s="228">
        <v>8020</v>
      </c>
      <c r="B786" s="471" t="s">
        <v>4080</v>
      </c>
      <c r="C786" s="471"/>
      <c r="D786" s="471"/>
      <c r="E786" s="471"/>
      <c r="F786" s="471"/>
      <c r="G786" s="471"/>
      <c r="H786" s="472"/>
    </row>
    <row r="787" spans="1:8" ht="15" customHeight="1" x14ac:dyDescent="0.2">
      <c r="A787" s="228">
        <v>8030</v>
      </c>
      <c r="B787" s="471" t="s">
        <v>4081</v>
      </c>
      <c r="C787" s="471"/>
      <c r="D787" s="471"/>
      <c r="E787" s="471"/>
      <c r="F787" s="471"/>
      <c r="G787" s="471"/>
      <c r="H787" s="472"/>
    </row>
    <row r="788" spans="1:8" ht="15" customHeight="1" x14ac:dyDescent="0.2">
      <c r="A788" s="228">
        <v>8110</v>
      </c>
      <c r="B788" s="471" t="s">
        <v>4082</v>
      </c>
      <c r="C788" s="471"/>
      <c r="D788" s="471"/>
      <c r="E788" s="471"/>
      <c r="F788" s="471"/>
      <c r="G788" s="471"/>
      <c r="H788" s="472"/>
    </row>
    <row r="789" spans="1:8" ht="15" customHeight="1" x14ac:dyDescent="0.2">
      <c r="A789" s="228">
        <v>8121</v>
      </c>
      <c r="B789" s="471" t="s">
        <v>4083</v>
      </c>
      <c r="C789" s="471"/>
      <c r="D789" s="471"/>
      <c r="E789" s="471"/>
      <c r="F789" s="471"/>
      <c r="G789" s="471"/>
      <c r="H789" s="472"/>
    </row>
    <row r="790" spans="1:8" ht="15" customHeight="1" x14ac:dyDescent="0.2">
      <c r="A790" s="228">
        <v>8122</v>
      </c>
      <c r="B790" s="471" t="s">
        <v>4084</v>
      </c>
      <c r="C790" s="471"/>
      <c r="D790" s="471"/>
      <c r="E790" s="471"/>
      <c r="F790" s="471"/>
      <c r="G790" s="471"/>
      <c r="H790" s="472"/>
    </row>
    <row r="791" spans="1:8" ht="15" customHeight="1" x14ac:dyDescent="0.2">
      <c r="A791" s="228">
        <v>8129</v>
      </c>
      <c r="B791" s="471" t="s">
        <v>355</v>
      </c>
      <c r="C791" s="471"/>
      <c r="D791" s="471"/>
      <c r="E791" s="471"/>
      <c r="F791" s="471"/>
      <c r="G791" s="471"/>
      <c r="H791" s="472"/>
    </row>
    <row r="792" spans="1:8" ht="15" customHeight="1" x14ac:dyDescent="0.2">
      <c r="A792" s="228">
        <v>8130</v>
      </c>
      <c r="B792" s="471" t="s">
        <v>3015</v>
      </c>
      <c r="C792" s="471"/>
      <c r="D792" s="471"/>
      <c r="E792" s="471"/>
      <c r="F792" s="471"/>
      <c r="G792" s="471"/>
      <c r="H792" s="472"/>
    </row>
    <row r="793" spans="1:8" ht="15" customHeight="1" x14ac:dyDescent="0.2">
      <c r="A793" s="228">
        <v>8211</v>
      </c>
      <c r="B793" s="471" t="s">
        <v>2237</v>
      </c>
      <c r="C793" s="471"/>
      <c r="D793" s="471"/>
      <c r="E793" s="471"/>
      <c r="F793" s="471"/>
      <c r="G793" s="471"/>
      <c r="H793" s="472"/>
    </row>
    <row r="794" spans="1:8" ht="15" customHeight="1" x14ac:dyDescent="0.2">
      <c r="A794" s="228">
        <v>8219</v>
      </c>
      <c r="B794" s="471" t="s">
        <v>2238</v>
      </c>
      <c r="C794" s="471"/>
      <c r="D794" s="471"/>
      <c r="E794" s="471"/>
      <c r="F794" s="471"/>
      <c r="G794" s="471"/>
      <c r="H794" s="472"/>
    </row>
    <row r="795" spans="1:8" ht="15" customHeight="1" x14ac:dyDescent="0.2">
      <c r="A795" s="228">
        <v>8220</v>
      </c>
      <c r="B795" s="471" t="s">
        <v>600</v>
      </c>
      <c r="C795" s="471"/>
      <c r="D795" s="471"/>
      <c r="E795" s="471"/>
      <c r="F795" s="471"/>
      <c r="G795" s="471"/>
      <c r="H795" s="472"/>
    </row>
    <row r="796" spans="1:8" ht="15" customHeight="1" x14ac:dyDescent="0.2">
      <c r="A796" s="228">
        <v>8230</v>
      </c>
      <c r="B796" s="471" t="s">
        <v>2239</v>
      </c>
      <c r="C796" s="471"/>
      <c r="D796" s="471"/>
      <c r="E796" s="471"/>
      <c r="F796" s="471"/>
      <c r="G796" s="471"/>
      <c r="H796" s="472"/>
    </row>
    <row r="797" spans="1:8" ht="15" customHeight="1" x14ac:dyDescent="0.2">
      <c r="A797" s="228">
        <v>8291</v>
      </c>
      <c r="B797" s="471" t="s">
        <v>271</v>
      </c>
      <c r="C797" s="471"/>
      <c r="D797" s="471"/>
      <c r="E797" s="471"/>
      <c r="F797" s="471"/>
      <c r="G797" s="471"/>
      <c r="H797" s="472"/>
    </row>
    <row r="798" spans="1:8" ht="15" customHeight="1" x14ac:dyDescent="0.2">
      <c r="A798" s="228">
        <v>8292</v>
      </c>
      <c r="B798" s="471" t="s">
        <v>599</v>
      </c>
      <c r="C798" s="471"/>
      <c r="D798" s="471"/>
      <c r="E798" s="471"/>
      <c r="F798" s="471"/>
      <c r="G798" s="471"/>
      <c r="H798" s="472"/>
    </row>
    <row r="799" spans="1:8" ht="15" customHeight="1" x14ac:dyDescent="0.2">
      <c r="A799" s="228">
        <v>8299</v>
      </c>
      <c r="B799" s="471" t="s">
        <v>272</v>
      </c>
      <c r="C799" s="471"/>
      <c r="D799" s="471"/>
      <c r="E799" s="471"/>
      <c r="F799" s="471"/>
      <c r="G799" s="471"/>
      <c r="H799" s="472"/>
    </row>
    <row r="800" spans="1:8" ht="15" customHeight="1" x14ac:dyDescent="0.2">
      <c r="A800" s="228">
        <v>8411</v>
      </c>
      <c r="B800" s="471" t="s">
        <v>273</v>
      </c>
      <c r="C800" s="471"/>
      <c r="D800" s="471"/>
      <c r="E800" s="471"/>
      <c r="F800" s="471"/>
      <c r="G800" s="471"/>
      <c r="H800" s="472"/>
    </row>
    <row r="801" spans="1:8" ht="24.95" customHeight="1" x14ac:dyDescent="0.2">
      <c r="A801" s="228">
        <v>8412</v>
      </c>
      <c r="B801" s="471" t="s">
        <v>3781</v>
      </c>
      <c r="C801" s="471"/>
      <c r="D801" s="471"/>
      <c r="E801" s="471"/>
      <c r="F801" s="471"/>
      <c r="G801" s="471"/>
      <c r="H801" s="472"/>
    </row>
    <row r="802" spans="1:8" ht="15" customHeight="1" x14ac:dyDescent="0.2">
      <c r="A802" s="228">
        <v>8413</v>
      </c>
      <c r="B802" s="471" t="s">
        <v>1932</v>
      </c>
      <c r="C802" s="471"/>
      <c r="D802" s="471"/>
      <c r="E802" s="471"/>
      <c r="F802" s="471"/>
      <c r="G802" s="471"/>
      <c r="H802" s="472"/>
    </row>
    <row r="803" spans="1:8" ht="15" customHeight="1" x14ac:dyDescent="0.2">
      <c r="A803" s="228">
        <v>8421</v>
      </c>
      <c r="B803" s="471" t="s">
        <v>832</v>
      </c>
      <c r="C803" s="471"/>
      <c r="D803" s="471"/>
      <c r="E803" s="471"/>
      <c r="F803" s="471"/>
      <c r="G803" s="471"/>
      <c r="H803" s="472"/>
    </row>
    <row r="804" spans="1:8" ht="15" customHeight="1" x14ac:dyDescent="0.2">
      <c r="A804" s="228">
        <v>8422</v>
      </c>
      <c r="B804" s="471" t="s">
        <v>833</v>
      </c>
      <c r="C804" s="471"/>
      <c r="D804" s="471"/>
      <c r="E804" s="471"/>
      <c r="F804" s="471"/>
      <c r="G804" s="471"/>
      <c r="H804" s="472"/>
    </row>
    <row r="805" spans="1:8" ht="15" customHeight="1" x14ac:dyDescent="0.2">
      <c r="A805" s="228">
        <v>8423</v>
      </c>
      <c r="B805" s="471" t="s">
        <v>834</v>
      </c>
      <c r="C805" s="471"/>
      <c r="D805" s="471"/>
      <c r="E805" s="471"/>
      <c r="F805" s="471"/>
      <c r="G805" s="471"/>
      <c r="H805" s="472"/>
    </row>
    <row r="806" spans="1:8" ht="15" customHeight="1" x14ac:dyDescent="0.2">
      <c r="A806" s="228">
        <v>8424</v>
      </c>
      <c r="B806" s="471" t="s">
        <v>1933</v>
      </c>
      <c r="C806" s="471"/>
      <c r="D806" s="471"/>
      <c r="E806" s="471"/>
      <c r="F806" s="471"/>
      <c r="G806" s="471"/>
      <c r="H806" s="472"/>
    </row>
    <row r="807" spans="1:8" ht="15" customHeight="1" x14ac:dyDescent="0.2">
      <c r="A807" s="228">
        <v>8425</v>
      </c>
      <c r="B807" s="471" t="s">
        <v>1934</v>
      </c>
      <c r="C807" s="471"/>
      <c r="D807" s="471"/>
      <c r="E807" s="471"/>
      <c r="F807" s="471"/>
      <c r="G807" s="471"/>
      <c r="H807" s="472"/>
    </row>
    <row r="808" spans="1:8" ht="15" customHeight="1" x14ac:dyDescent="0.2">
      <c r="A808" s="228">
        <v>8430</v>
      </c>
      <c r="B808" s="471" t="s">
        <v>1935</v>
      </c>
      <c r="C808" s="471"/>
      <c r="D808" s="471"/>
      <c r="E808" s="471"/>
      <c r="F808" s="471"/>
      <c r="G808" s="471"/>
      <c r="H808" s="472"/>
    </row>
    <row r="809" spans="1:8" ht="15" customHeight="1" x14ac:dyDescent="0.2">
      <c r="A809" s="228">
        <v>8510</v>
      </c>
      <c r="B809" s="471" t="s">
        <v>835</v>
      </c>
      <c r="C809" s="471"/>
      <c r="D809" s="471"/>
      <c r="E809" s="471"/>
      <c r="F809" s="471"/>
      <c r="G809" s="471"/>
      <c r="H809" s="472"/>
    </row>
    <row r="810" spans="1:8" ht="15" customHeight="1" x14ac:dyDescent="0.2">
      <c r="A810" s="228">
        <v>8520</v>
      </c>
      <c r="B810" s="471" t="s">
        <v>836</v>
      </c>
      <c r="C810" s="471"/>
      <c r="D810" s="471"/>
      <c r="E810" s="471"/>
      <c r="F810" s="471"/>
      <c r="G810" s="471"/>
      <c r="H810" s="472"/>
    </row>
    <row r="811" spans="1:8" ht="15" customHeight="1" x14ac:dyDescent="0.2">
      <c r="A811" s="228">
        <v>8531</v>
      </c>
      <c r="B811" s="471" t="s">
        <v>1936</v>
      </c>
      <c r="C811" s="471"/>
      <c r="D811" s="471"/>
      <c r="E811" s="471"/>
      <c r="F811" s="471"/>
      <c r="G811" s="471"/>
      <c r="H811" s="472"/>
    </row>
    <row r="812" spans="1:8" ht="15" customHeight="1" x14ac:dyDescent="0.2">
      <c r="A812" s="228">
        <v>8532</v>
      </c>
      <c r="B812" s="471" t="s">
        <v>1937</v>
      </c>
      <c r="C812" s="471"/>
      <c r="D812" s="471"/>
      <c r="E812" s="471"/>
      <c r="F812" s="471"/>
      <c r="G812" s="471"/>
      <c r="H812" s="472"/>
    </row>
    <row r="813" spans="1:8" ht="15" customHeight="1" x14ac:dyDescent="0.2">
      <c r="A813" s="228">
        <v>8541</v>
      </c>
      <c r="B813" s="471" t="s">
        <v>1938</v>
      </c>
      <c r="C813" s="471"/>
      <c r="D813" s="471"/>
      <c r="E813" s="471"/>
      <c r="F813" s="471"/>
      <c r="G813" s="471"/>
      <c r="H813" s="472"/>
    </row>
    <row r="814" spans="1:8" ht="15" customHeight="1" x14ac:dyDescent="0.2">
      <c r="A814" s="228">
        <v>8542</v>
      </c>
      <c r="B814" s="471" t="s">
        <v>1939</v>
      </c>
      <c r="C814" s="471"/>
      <c r="D814" s="471"/>
      <c r="E814" s="471"/>
      <c r="F814" s="471"/>
      <c r="G814" s="471"/>
      <c r="H814" s="472"/>
    </row>
    <row r="815" spans="1:8" ht="15" customHeight="1" x14ac:dyDescent="0.2">
      <c r="A815" s="228">
        <v>8551</v>
      </c>
      <c r="B815" s="471" t="s">
        <v>2712</v>
      </c>
      <c r="C815" s="471"/>
      <c r="D815" s="471"/>
      <c r="E815" s="471"/>
      <c r="F815" s="471"/>
      <c r="G815" s="471"/>
      <c r="H815" s="472"/>
    </row>
    <row r="816" spans="1:8" ht="15" customHeight="1" x14ac:dyDescent="0.2">
      <c r="A816" s="228">
        <v>8552</v>
      </c>
      <c r="B816" s="471" t="s">
        <v>2713</v>
      </c>
      <c r="C816" s="471"/>
      <c r="D816" s="471"/>
      <c r="E816" s="471"/>
      <c r="F816" s="471"/>
      <c r="G816" s="471"/>
      <c r="H816" s="472"/>
    </row>
    <row r="817" spans="1:8" ht="15" customHeight="1" x14ac:dyDescent="0.2">
      <c r="A817" s="228">
        <v>8553</v>
      </c>
      <c r="B817" s="471" t="s">
        <v>2714</v>
      </c>
      <c r="C817" s="471"/>
      <c r="D817" s="471"/>
      <c r="E817" s="471"/>
      <c r="F817" s="471"/>
      <c r="G817" s="471"/>
      <c r="H817" s="472"/>
    </row>
    <row r="818" spans="1:8" ht="15" customHeight="1" x14ac:dyDescent="0.2">
      <c r="A818" s="228">
        <v>8559</v>
      </c>
      <c r="B818" s="471" t="s">
        <v>2715</v>
      </c>
      <c r="C818" s="471"/>
      <c r="D818" s="471"/>
      <c r="E818" s="471"/>
      <c r="F818" s="471"/>
      <c r="G818" s="471"/>
      <c r="H818" s="472"/>
    </row>
    <row r="819" spans="1:8" ht="15" customHeight="1" x14ac:dyDescent="0.2">
      <c r="A819" s="228">
        <v>8560</v>
      </c>
      <c r="B819" s="471" t="s">
        <v>2716</v>
      </c>
      <c r="C819" s="471"/>
      <c r="D819" s="471"/>
      <c r="E819" s="471"/>
      <c r="F819" s="471"/>
      <c r="G819" s="471"/>
      <c r="H819" s="472"/>
    </row>
    <row r="820" spans="1:8" ht="15" customHeight="1" x14ac:dyDescent="0.2">
      <c r="A820" s="228">
        <v>8610</v>
      </c>
      <c r="B820" s="471" t="s">
        <v>2717</v>
      </c>
      <c r="C820" s="471"/>
      <c r="D820" s="471"/>
      <c r="E820" s="471"/>
      <c r="F820" s="471"/>
      <c r="G820" s="471"/>
      <c r="H820" s="472"/>
    </row>
    <row r="821" spans="1:8" ht="15" customHeight="1" x14ac:dyDescent="0.2">
      <c r="A821" s="228">
        <v>8621</v>
      </c>
      <c r="B821" s="471" t="s">
        <v>2837</v>
      </c>
      <c r="C821" s="471"/>
      <c r="D821" s="471"/>
      <c r="E821" s="471"/>
      <c r="F821" s="471"/>
      <c r="G821" s="471"/>
      <c r="H821" s="472"/>
    </row>
    <row r="822" spans="1:8" ht="15" customHeight="1" x14ac:dyDescent="0.2">
      <c r="A822" s="228">
        <v>8622</v>
      </c>
      <c r="B822" s="471" t="s">
        <v>1799</v>
      </c>
      <c r="C822" s="471"/>
      <c r="D822" s="471"/>
      <c r="E822" s="471"/>
      <c r="F822" s="471"/>
      <c r="G822" s="471"/>
      <c r="H822" s="472"/>
    </row>
    <row r="823" spans="1:8" ht="15" customHeight="1" x14ac:dyDescent="0.2">
      <c r="A823" s="228">
        <v>8623</v>
      </c>
      <c r="B823" s="471" t="s">
        <v>2291</v>
      </c>
      <c r="C823" s="471"/>
      <c r="D823" s="471"/>
      <c r="E823" s="471"/>
      <c r="F823" s="471"/>
      <c r="G823" s="471"/>
      <c r="H823" s="472"/>
    </row>
    <row r="824" spans="1:8" ht="15" customHeight="1" x14ac:dyDescent="0.2">
      <c r="A824" s="228">
        <v>8690</v>
      </c>
      <c r="B824" s="471" t="s">
        <v>2292</v>
      </c>
      <c r="C824" s="471"/>
      <c r="D824" s="471"/>
      <c r="E824" s="471"/>
      <c r="F824" s="471"/>
      <c r="G824" s="471"/>
      <c r="H824" s="472"/>
    </row>
    <row r="825" spans="1:8" ht="15" customHeight="1" x14ac:dyDescent="0.2">
      <c r="A825" s="228">
        <v>8710</v>
      </c>
      <c r="B825" s="471" t="s">
        <v>2293</v>
      </c>
      <c r="C825" s="471"/>
      <c r="D825" s="471"/>
      <c r="E825" s="471"/>
      <c r="F825" s="471"/>
      <c r="G825" s="471"/>
      <c r="H825" s="472"/>
    </row>
    <row r="826" spans="1:8" ht="24.95" customHeight="1" x14ac:dyDescent="0.2">
      <c r="A826" s="228">
        <v>8720</v>
      </c>
      <c r="B826" s="471" t="s">
        <v>2294</v>
      </c>
      <c r="C826" s="471"/>
      <c r="D826" s="471"/>
      <c r="E826" s="471"/>
      <c r="F826" s="471"/>
      <c r="G826" s="471"/>
      <c r="H826" s="472"/>
    </row>
    <row r="827" spans="1:8" ht="15" customHeight="1" x14ac:dyDescent="0.2">
      <c r="A827" s="228">
        <v>8730</v>
      </c>
      <c r="B827" s="471" t="s">
        <v>2489</v>
      </c>
      <c r="C827" s="471"/>
      <c r="D827" s="471"/>
      <c r="E827" s="471"/>
      <c r="F827" s="471"/>
      <c r="G827" s="471"/>
      <c r="H827" s="472"/>
    </row>
    <row r="828" spans="1:8" ht="15" customHeight="1" x14ac:dyDescent="0.2">
      <c r="A828" s="228">
        <v>8790</v>
      </c>
      <c r="B828" s="471" t="s">
        <v>2680</v>
      </c>
      <c r="C828" s="471"/>
      <c r="D828" s="471"/>
      <c r="E828" s="471"/>
      <c r="F828" s="471"/>
      <c r="G828" s="471"/>
      <c r="H828" s="472"/>
    </row>
    <row r="829" spans="1:8" ht="15" customHeight="1" x14ac:dyDescent="0.2">
      <c r="A829" s="228">
        <v>8810</v>
      </c>
      <c r="B829" s="471" t="s">
        <v>868</v>
      </c>
      <c r="C829" s="471"/>
      <c r="D829" s="471"/>
      <c r="E829" s="471"/>
      <c r="F829" s="471"/>
      <c r="G829" s="471"/>
      <c r="H829" s="472"/>
    </row>
    <row r="830" spans="1:8" ht="15" customHeight="1" x14ac:dyDescent="0.2">
      <c r="A830" s="228">
        <v>8891</v>
      </c>
      <c r="B830" s="471" t="s">
        <v>1478</v>
      </c>
      <c r="C830" s="471"/>
      <c r="D830" s="471"/>
      <c r="E830" s="471"/>
      <c r="F830" s="471"/>
      <c r="G830" s="471"/>
      <c r="H830" s="472"/>
    </row>
    <row r="831" spans="1:8" ht="15" customHeight="1" x14ac:dyDescent="0.2">
      <c r="A831" s="228">
        <v>8899</v>
      </c>
      <c r="B831" s="471" t="s">
        <v>3684</v>
      </c>
      <c r="C831" s="471"/>
      <c r="D831" s="471"/>
      <c r="E831" s="471"/>
      <c r="F831" s="471"/>
      <c r="G831" s="471"/>
      <c r="H831" s="472"/>
    </row>
    <row r="832" spans="1:8" ht="15" customHeight="1" x14ac:dyDescent="0.2">
      <c r="A832" s="228">
        <v>9001</v>
      </c>
      <c r="B832" s="471" t="s">
        <v>3685</v>
      </c>
      <c r="C832" s="471"/>
      <c r="D832" s="471"/>
      <c r="E832" s="471"/>
      <c r="F832" s="471"/>
      <c r="G832" s="471"/>
      <c r="H832" s="472"/>
    </row>
    <row r="833" spans="1:8" ht="15" customHeight="1" x14ac:dyDescent="0.2">
      <c r="A833" s="228">
        <v>9002</v>
      </c>
      <c r="B833" s="471" t="s">
        <v>3686</v>
      </c>
      <c r="C833" s="471"/>
      <c r="D833" s="471"/>
      <c r="E833" s="471"/>
      <c r="F833" s="471"/>
      <c r="G833" s="471"/>
      <c r="H833" s="472"/>
    </row>
    <row r="834" spans="1:8" ht="15" customHeight="1" x14ac:dyDescent="0.2">
      <c r="A834" s="228">
        <v>9003</v>
      </c>
      <c r="B834" s="471" t="s">
        <v>3687</v>
      </c>
      <c r="C834" s="471"/>
      <c r="D834" s="471"/>
      <c r="E834" s="471"/>
      <c r="F834" s="471"/>
      <c r="G834" s="471"/>
      <c r="H834" s="472"/>
    </row>
    <row r="835" spans="1:8" ht="15" customHeight="1" x14ac:dyDescent="0.2">
      <c r="A835" s="228">
        <v>9004</v>
      </c>
      <c r="B835" s="471" t="s">
        <v>3688</v>
      </c>
      <c r="C835" s="471"/>
      <c r="D835" s="471"/>
      <c r="E835" s="471"/>
      <c r="F835" s="471"/>
      <c r="G835" s="471"/>
      <c r="H835" s="472"/>
    </row>
    <row r="836" spans="1:8" ht="15" customHeight="1" x14ac:dyDescent="0.2">
      <c r="A836" s="228">
        <v>9101</v>
      </c>
      <c r="B836" s="471" t="s">
        <v>3689</v>
      </c>
      <c r="C836" s="471"/>
      <c r="D836" s="471"/>
      <c r="E836" s="471"/>
      <c r="F836" s="471"/>
      <c r="G836" s="471"/>
      <c r="H836" s="472"/>
    </row>
    <row r="837" spans="1:8" ht="15" customHeight="1" x14ac:dyDescent="0.2">
      <c r="A837" s="228">
        <v>9102</v>
      </c>
      <c r="B837" s="471" t="s">
        <v>3690</v>
      </c>
      <c r="C837" s="471"/>
      <c r="D837" s="471"/>
      <c r="E837" s="471"/>
      <c r="F837" s="471"/>
      <c r="G837" s="471"/>
      <c r="H837" s="472"/>
    </row>
    <row r="838" spans="1:8" ht="15" customHeight="1" x14ac:dyDescent="0.2">
      <c r="A838" s="228">
        <v>9103</v>
      </c>
      <c r="B838" s="471" t="s">
        <v>3691</v>
      </c>
      <c r="C838" s="471"/>
      <c r="D838" s="471"/>
      <c r="E838" s="471"/>
      <c r="F838" s="471"/>
      <c r="G838" s="471"/>
      <c r="H838" s="472"/>
    </row>
    <row r="839" spans="1:8" ht="15" customHeight="1" x14ac:dyDescent="0.2">
      <c r="A839" s="228">
        <v>9104</v>
      </c>
      <c r="B839" s="471" t="s">
        <v>3692</v>
      </c>
      <c r="C839" s="471"/>
      <c r="D839" s="471"/>
      <c r="E839" s="471"/>
      <c r="F839" s="471"/>
      <c r="G839" s="471"/>
      <c r="H839" s="472"/>
    </row>
    <row r="840" spans="1:8" ht="15" customHeight="1" x14ac:dyDescent="0.2">
      <c r="A840" s="228">
        <v>9200</v>
      </c>
      <c r="B840" s="471" t="s">
        <v>3693</v>
      </c>
      <c r="C840" s="471"/>
      <c r="D840" s="471"/>
      <c r="E840" s="471"/>
      <c r="F840" s="471"/>
      <c r="G840" s="471"/>
      <c r="H840" s="472"/>
    </row>
    <row r="841" spans="1:8" ht="15" customHeight="1" x14ac:dyDescent="0.2">
      <c r="A841" s="228">
        <v>9311</v>
      </c>
      <c r="B841" s="471" t="s">
        <v>3694</v>
      </c>
      <c r="C841" s="471"/>
      <c r="D841" s="471"/>
      <c r="E841" s="471"/>
      <c r="F841" s="471"/>
      <c r="G841" s="471"/>
      <c r="H841" s="472"/>
    </row>
    <row r="842" spans="1:8" ht="15" customHeight="1" x14ac:dyDescent="0.2">
      <c r="A842" s="228">
        <v>9312</v>
      </c>
      <c r="B842" s="471" t="s">
        <v>1865</v>
      </c>
      <c r="C842" s="471"/>
      <c r="D842" s="471"/>
      <c r="E842" s="471"/>
      <c r="F842" s="471"/>
      <c r="G842" s="471"/>
      <c r="H842" s="472"/>
    </row>
    <row r="843" spans="1:8" ht="15" customHeight="1" x14ac:dyDescent="0.2">
      <c r="A843" s="228">
        <v>9313</v>
      </c>
      <c r="B843" s="471" t="s">
        <v>1866</v>
      </c>
      <c r="C843" s="471"/>
      <c r="D843" s="471"/>
      <c r="E843" s="471"/>
      <c r="F843" s="471"/>
      <c r="G843" s="471"/>
      <c r="H843" s="472"/>
    </row>
    <row r="844" spans="1:8" ht="15" customHeight="1" x14ac:dyDescent="0.2">
      <c r="A844" s="228">
        <v>9319</v>
      </c>
      <c r="B844" s="471" t="s">
        <v>1867</v>
      </c>
      <c r="C844" s="471"/>
      <c r="D844" s="471"/>
      <c r="E844" s="471"/>
      <c r="F844" s="471"/>
      <c r="G844" s="471"/>
      <c r="H844" s="472"/>
    </row>
    <row r="845" spans="1:8" ht="15" customHeight="1" x14ac:dyDescent="0.2">
      <c r="A845" s="228">
        <v>9321</v>
      </c>
      <c r="B845" s="471" t="s">
        <v>1868</v>
      </c>
      <c r="C845" s="471"/>
      <c r="D845" s="471"/>
      <c r="E845" s="471"/>
      <c r="F845" s="471"/>
      <c r="G845" s="471"/>
      <c r="H845" s="472"/>
    </row>
    <row r="846" spans="1:8" ht="15" customHeight="1" x14ac:dyDescent="0.2">
      <c r="A846" s="228">
        <v>9329</v>
      </c>
      <c r="B846" s="471" t="s">
        <v>1869</v>
      </c>
      <c r="C846" s="471"/>
      <c r="D846" s="471"/>
      <c r="E846" s="471"/>
      <c r="F846" s="471"/>
      <c r="G846" s="471"/>
      <c r="H846" s="472"/>
    </row>
    <row r="847" spans="1:8" ht="15" customHeight="1" x14ac:dyDescent="0.2">
      <c r="A847" s="228">
        <v>9411</v>
      </c>
      <c r="B847" s="471" t="s">
        <v>1870</v>
      </c>
      <c r="C847" s="471"/>
      <c r="D847" s="471"/>
      <c r="E847" s="471"/>
      <c r="F847" s="471"/>
      <c r="G847" s="471"/>
      <c r="H847" s="472"/>
    </row>
    <row r="848" spans="1:8" ht="15" customHeight="1" x14ac:dyDescent="0.2">
      <c r="A848" s="228">
        <v>9412</v>
      </c>
      <c r="B848" s="471" t="s">
        <v>1871</v>
      </c>
      <c r="C848" s="471"/>
      <c r="D848" s="471"/>
      <c r="E848" s="471"/>
      <c r="F848" s="471"/>
      <c r="G848" s="471"/>
      <c r="H848" s="472"/>
    </row>
    <row r="849" spans="1:8" ht="15" customHeight="1" x14ac:dyDescent="0.2">
      <c r="A849" s="228">
        <v>9420</v>
      </c>
      <c r="B849" s="471" t="s">
        <v>1872</v>
      </c>
      <c r="C849" s="471"/>
      <c r="D849" s="471"/>
      <c r="E849" s="471"/>
      <c r="F849" s="471"/>
      <c r="G849" s="471"/>
      <c r="H849" s="472"/>
    </row>
    <row r="850" spans="1:8" ht="15" customHeight="1" x14ac:dyDescent="0.2">
      <c r="A850" s="228">
        <v>9491</v>
      </c>
      <c r="B850" s="471" t="s">
        <v>1873</v>
      </c>
      <c r="C850" s="471"/>
      <c r="D850" s="471"/>
      <c r="E850" s="471"/>
      <c r="F850" s="471"/>
      <c r="G850" s="471"/>
      <c r="H850" s="472"/>
    </row>
    <row r="851" spans="1:8" ht="15" customHeight="1" x14ac:dyDescent="0.2">
      <c r="A851" s="228">
        <v>9492</v>
      </c>
      <c r="B851" s="471" t="s">
        <v>1874</v>
      </c>
      <c r="C851" s="471"/>
      <c r="D851" s="471"/>
      <c r="E851" s="471"/>
      <c r="F851" s="471"/>
      <c r="G851" s="471"/>
      <c r="H851" s="472"/>
    </row>
    <row r="852" spans="1:8" ht="15" customHeight="1" x14ac:dyDescent="0.2">
      <c r="A852" s="228">
        <v>9499</v>
      </c>
      <c r="B852" s="471" t="s">
        <v>1875</v>
      </c>
      <c r="C852" s="471"/>
      <c r="D852" s="471"/>
      <c r="E852" s="471"/>
      <c r="F852" s="471"/>
      <c r="G852" s="471"/>
      <c r="H852" s="472"/>
    </row>
    <row r="853" spans="1:8" ht="15" customHeight="1" x14ac:dyDescent="0.2">
      <c r="A853" s="228">
        <v>9511</v>
      </c>
      <c r="B853" s="471" t="s">
        <v>1437</v>
      </c>
      <c r="C853" s="471"/>
      <c r="D853" s="471"/>
      <c r="E853" s="471"/>
      <c r="F853" s="471"/>
      <c r="G853" s="471"/>
      <c r="H853" s="472"/>
    </row>
    <row r="854" spans="1:8" ht="15" customHeight="1" x14ac:dyDescent="0.2">
      <c r="A854" s="228">
        <v>9512</v>
      </c>
      <c r="B854" s="471" t="s">
        <v>1438</v>
      </c>
      <c r="C854" s="471"/>
      <c r="D854" s="471"/>
      <c r="E854" s="471"/>
      <c r="F854" s="471"/>
      <c r="G854" s="471"/>
      <c r="H854" s="472"/>
    </row>
    <row r="855" spans="1:8" ht="15" customHeight="1" x14ac:dyDescent="0.2">
      <c r="A855" s="228">
        <v>9521</v>
      </c>
      <c r="B855" s="471" t="s">
        <v>1439</v>
      </c>
      <c r="C855" s="471"/>
      <c r="D855" s="471"/>
      <c r="E855" s="471"/>
      <c r="F855" s="471"/>
      <c r="G855" s="471"/>
      <c r="H855" s="472"/>
    </row>
    <row r="856" spans="1:8" ht="15" customHeight="1" x14ac:dyDescent="0.2">
      <c r="A856" s="228">
        <v>9522</v>
      </c>
      <c r="B856" s="471" t="s">
        <v>1440</v>
      </c>
      <c r="C856" s="471"/>
      <c r="D856" s="471"/>
      <c r="E856" s="471"/>
      <c r="F856" s="471"/>
      <c r="G856" s="471"/>
      <c r="H856" s="472"/>
    </row>
    <row r="857" spans="1:8" ht="15" customHeight="1" x14ac:dyDescent="0.2">
      <c r="A857" s="228">
        <v>9523</v>
      </c>
      <c r="B857" s="471" t="s">
        <v>1441</v>
      </c>
      <c r="C857" s="471"/>
      <c r="D857" s="471"/>
      <c r="E857" s="471"/>
      <c r="F857" s="471"/>
      <c r="G857" s="471"/>
      <c r="H857" s="472"/>
    </row>
    <row r="858" spans="1:8" ht="15" customHeight="1" x14ac:dyDescent="0.2">
      <c r="A858" s="228">
        <v>9524</v>
      </c>
      <c r="B858" s="471" t="s">
        <v>1442</v>
      </c>
      <c r="C858" s="471"/>
      <c r="D858" s="471"/>
      <c r="E858" s="471"/>
      <c r="F858" s="471"/>
      <c r="G858" s="471"/>
      <c r="H858" s="472"/>
    </row>
    <row r="859" spans="1:8" ht="15" customHeight="1" x14ac:dyDescent="0.2">
      <c r="A859" s="228">
        <v>9525</v>
      </c>
      <c r="B859" s="471" t="s">
        <v>1857</v>
      </c>
      <c r="C859" s="471"/>
      <c r="D859" s="471"/>
      <c r="E859" s="471"/>
      <c r="F859" s="471"/>
      <c r="G859" s="471"/>
      <c r="H859" s="472"/>
    </row>
    <row r="860" spans="1:8" ht="15" customHeight="1" x14ac:dyDescent="0.2">
      <c r="A860" s="228">
        <v>9529</v>
      </c>
      <c r="B860" s="471" t="s">
        <v>2803</v>
      </c>
      <c r="C860" s="471"/>
      <c r="D860" s="471"/>
      <c r="E860" s="471"/>
      <c r="F860" s="471"/>
      <c r="G860" s="471"/>
      <c r="H860" s="472"/>
    </row>
    <row r="861" spans="1:8" ht="15" customHeight="1" x14ac:dyDescent="0.2">
      <c r="A861" s="228">
        <v>9601</v>
      </c>
      <c r="B861" s="471" t="s">
        <v>3141</v>
      </c>
      <c r="C861" s="471"/>
      <c r="D861" s="471"/>
      <c r="E861" s="471"/>
      <c r="F861" s="471"/>
      <c r="G861" s="471"/>
      <c r="H861" s="472"/>
    </row>
    <row r="862" spans="1:8" ht="15" customHeight="1" x14ac:dyDescent="0.2">
      <c r="A862" s="228">
        <v>9602</v>
      </c>
      <c r="B862" s="471" t="s">
        <v>601</v>
      </c>
      <c r="C862" s="471"/>
      <c r="D862" s="471"/>
      <c r="E862" s="471"/>
      <c r="F862" s="471"/>
      <c r="G862" s="471"/>
      <c r="H862" s="472"/>
    </row>
    <row r="863" spans="1:8" ht="15" customHeight="1" x14ac:dyDescent="0.2">
      <c r="A863" s="228">
        <v>9603</v>
      </c>
      <c r="B863" s="471" t="s">
        <v>3937</v>
      </c>
      <c r="C863" s="471"/>
      <c r="D863" s="471"/>
      <c r="E863" s="471"/>
      <c r="F863" s="471"/>
      <c r="G863" s="471"/>
      <c r="H863" s="472"/>
    </row>
    <row r="864" spans="1:8" ht="15" customHeight="1" x14ac:dyDescent="0.2">
      <c r="A864" s="228">
        <v>9604</v>
      </c>
      <c r="B864" s="471" t="s">
        <v>13</v>
      </c>
      <c r="C864" s="471"/>
      <c r="D864" s="471"/>
      <c r="E864" s="471"/>
      <c r="F864" s="471"/>
      <c r="G864" s="471"/>
      <c r="H864" s="472"/>
    </row>
    <row r="865" spans="1:8" ht="15" customHeight="1" x14ac:dyDescent="0.2">
      <c r="A865" s="228">
        <v>9609</v>
      </c>
      <c r="B865" s="471" t="s">
        <v>14</v>
      </c>
      <c r="C865" s="471"/>
      <c r="D865" s="471"/>
      <c r="E865" s="471"/>
      <c r="F865" s="471"/>
      <c r="G865" s="471"/>
      <c r="H865" s="472"/>
    </row>
    <row r="866" spans="1:8" ht="15" customHeight="1" x14ac:dyDescent="0.2">
      <c r="A866" s="228">
        <v>9700</v>
      </c>
      <c r="B866" s="471" t="s">
        <v>505</v>
      </c>
      <c r="C866" s="471"/>
      <c r="D866" s="471"/>
      <c r="E866" s="471"/>
      <c r="F866" s="471"/>
      <c r="G866" s="471"/>
      <c r="H866" s="472"/>
    </row>
    <row r="867" spans="1:8" ht="15" customHeight="1" x14ac:dyDescent="0.2">
      <c r="A867" s="228">
        <v>9810</v>
      </c>
      <c r="B867" s="471" t="s">
        <v>15</v>
      </c>
      <c r="C867" s="471"/>
      <c r="D867" s="471"/>
      <c r="E867" s="471"/>
      <c r="F867" s="471"/>
      <c r="G867" s="471"/>
      <c r="H867" s="472"/>
    </row>
    <row r="868" spans="1:8" ht="15" customHeight="1" x14ac:dyDescent="0.2">
      <c r="A868" s="228">
        <v>9820</v>
      </c>
      <c r="B868" s="471" t="s">
        <v>506</v>
      </c>
      <c r="C868" s="471"/>
      <c r="D868" s="471"/>
      <c r="E868" s="471"/>
      <c r="F868" s="471"/>
      <c r="G868" s="471"/>
      <c r="H868" s="472"/>
    </row>
    <row r="869" spans="1:8" ht="15" customHeight="1" x14ac:dyDescent="0.2">
      <c r="A869" s="229">
        <v>9900</v>
      </c>
      <c r="B869" s="473" t="s">
        <v>16</v>
      </c>
      <c r="C869" s="473"/>
      <c r="D869" s="473"/>
      <c r="E869" s="473"/>
      <c r="F869" s="473"/>
      <c r="G869" s="473"/>
      <c r="H869" s="474"/>
    </row>
    <row r="870" spans="1:8" ht="5.0999999999999996" customHeight="1" x14ac:dyDescent="0.2"/>
    <row r="871" spans="1:8" hidden="1" x14ac:dyDescent="0.2"/>
    <row r="872" spans="1:8" hidden="1" x14ac:dyDescent="0.2"/>
    <row r="873" spans="1:8" hidden="1" x14ac:dyDescent="0.2"/>
    <row r="874" spans="1:8" hidden="1" x14ac:dyDescent="0.2"/>
    <row r="875" spans="1:8" hidden="1" x14ac:dyDescent="0.2"/>
    <row r="876" spans="1:8" hidden="1" x14ac:dyDescent="0.2"/>
    <row r="877" spans="1:8" hidden="1" x14ac:dyDescent="0.2"/>
    <row r="878" spans="1:8" hidden="1" x14ac:dyDescent="0.2"/>
    <row r="879" spans="1:8" hidden="1" x14ac:dyDescent="0.2"/>
    <row r="880" spans="1:8"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sheetData>
  <sheetProtection password="C79A" sheet="1" objects="1" scenarios="1"/>
  <mergeCells count="635">
    <mergeCell ref="B203:H203"/>
    <mergeCell ref="A2:H2"/>
    <mergeCell ref="A13:H13"/>
    <mergeCell ref="B10:H10"/>
    <mergeCell ref="B11:H11"/>
    <mergeCell ref="B3:H3"/>
    <mergeCell ref="B260:H260"/>
    <mergeCell ref="B261:H261"/>
    <mergeCell ref="B262:H262"/>
    <mergeCell ref="B263:H263"/>
    <mergeCell ref="B254:H254"/>
    <mergeCell ref="B255:H255"/>
    <mergeCell ref="B264:H264"/>
    <mergeCell ref="B265:H265"/>
    <mergeCell ref="B256:H256"/>
    <mergeCell ref="B257:H257"/>
    <mergeCell ref="B258:H258"/>
    <mergeCell ref="B259:H259"/>
    <mergeCell ref="B272:H272"/>
    <mergeCell ref="B273:H273"/>
    <mergeCell ref="B274:H274"/>
    <mergeCell ref="B275:H275"/>
    <mergeCell ref="B268:H268"/>
    <mergeCell ref="B269:H269"/>
    <mergeCell ref="B270:H270"/>
    <mergeCell ref="B271:H271"/>
    <mergeCell ref="B266:H266"/>
    <mergeCell ref="B267:H267"/>
    <mergeCell ref="B284:H284"/>
    <mergeCell ref="B285:H285"/>
    <mergeCell ref="B286:H286"/>
    <mergeCell ref="B287:H287"/>
    <mergeCell ref="B280:H280"/>
    <mergeCell ref="B281:H281"/>
    <mergeCell ref="B282:H282"/>
    <mergeCell ref="B283:H283"/>
    <mergeCell ref="B276:H276"/>
    <mergeCell ref="B277:H277"/>
    <mergeCell ref="B278:H278"/>
    <mergeCell ref="B279:H279"/>
    <mergeCell ref="B296:H296"/>
    <mergeCell ref="B297:H297"/>
    <mergeCell ref="B298:H298"/>
    <mergeCell ref="B299:H299"/>
    <mergeCell ref="B292:H292"/>
    <mergeCell ref="B293:H293"/>
    <mergeCell ref="B294:H294"/>
    <mergeCell ref="B295:H295"/>
    <mergeCell ref="B288:H288"/>
    <mergeCell ref="B289:H289"/>
    <mergeCell ref="B290:H290"/>
    <mergeCell ref="B291:H291"/>
    <mergeCell ref="B308:H308"/>
    <mergeCell ref="B309:H309"/>
    <mergeCell ref="B310:H310"/>
    <mergeCell ref="B311:H311"/>
    <mergeCell ref="B304:H304"/>
    <mergeCell ref="B305:H305"/>
    <mergeCell ref="B306:H306"/>
    <mergeCell ref="B307:H307"/>
    <mergeCell ref="B300:H300"/>
    <mergeCell ref="B301:H301"/>
    <mergeCell ref="B302:H302"/>
    <mergeCell ref="B303:H303"/>
    <mergeCell ref="B320:H320"/>
    <mergeCell ref="B321:H321"/>
    <mergeCell ref="B322:H322"/>
    <mergeCell ref="B323:H323"/>
    <mergeCell ref="B316:H316"/>
    <mergeCell ref="B317:H317"/>
    <mergeCell ref="B318:H318"/>
    <mergeCell ref="B319:H319"/>
    <mergeCell ref="B312:H312"/>
    <mergeCell ref="B313:H313"/>
    <mergeCell ref="B314:H314"/>
    <mergeCell ref="B315:H315"/>
    <mergeCell ref="B332:H332"/>
    <mergeCell ref="B333:H333"/>
    <mergeCell ref="B334:H334"/>
    <mergeCell ref="B335:H335"/>
    <mergeCell ref="B328:H328"/>
    <mergeCell ref="B329:H329"/>
    <mergeCell ref="B330:H330"/>
    <mergeCell ref="B331:H331"/>
    <mergeCell ref="B324:H324"/>
    <mergeCell ref="B325:H325"/>
    <mergeCell ref="B326:H326"/>
    <mergeCell ref="B327:H327"/>
    <mergeCell ref="B344:H344"/>
    <mergeCell ref="B345:H345"/>
    <mergeCell ref="B346:H346"/>
    <mergeCell ref="B347:H347"/>
    <mergeCell ref="B340:H340"/>
    <mergeCell ref="B341:H341"/>
    <mergeCell ref="B342:H342"/>
    <mergeCell ref="B343:H343"/>
    <mergeCell ref="B336:H336"/>
    <mergeCell ref="B337:H337"/>
    <mergeCell ref="B338:H338"/>
    <mergeCell ref="B339:H339"/>
    <mergeCell ref="B356:H356"/>
    <mergeCell ref="B357:H357"/>
    <mergeCell ref="B358:H358"/>
    <mergeCell ref="B359:H359"/>
    <mergeCell ref="B352:H352"/>
    <mergeCell ref="B353:H353"/>
    <mergeCell ref="B354:H354"/>
    <mergeCell ref="B355:H355"/>
    <mergeCell ref="B348:H348"/>
    <mergeCell ref="B349:H349"/>
    <mergeCell ref="B350:H350"/>
    <mergeCell ref="B351:H351"/>
    <mergeCell ref="B368:H368"/>
    <mergeCell ref="B369:H369"/>
    <mergeCell ref="B370:H370"/>
    <mergeCell ref="B371:H371"/>
    <mergeCell ref="B364:H364"/>
    <mergeCell ref="B365:H365"/>
    <mergeCell ref="B366:H366"/>
    <mergeCell ref="B367:H367"/>
    <mergeCell ref="B360:H360"/>
    <mergeCell ref="B361:H361"/>
    <mergeCell ref="B362:H362"/>
    <mergeCell ref="B363:H363"/>
    <mergeCell ref="B380:H380"/>
    <mergeCell ref="B381:H381"/>
    <mergeCell ref="B382:H382"/>
    <mergeCell ref="B383:H383"/>
    <mergeCell ref="B376:H376"/>
    <mergeCell ref="B377:H377"/>
    <mergeCell ref="B378:H378"/>
    <mergeCell ref="B379:H379"/>
    <mergeCell ref="B372:H372"/>
    <mergeCell ref="B373:H373"/>
    <mergeCell ref="B374:H374"/>
    <mergeCell ref="B375:H375"/>
    <mergeCell ref="B392:H392"/>
    <mergeCell ref="B393:H393"/>
    <mergeCell ref="B394:H394"/>
    <mergeCell ref="B395:H395"/>
    <mergeCell ref="B388:H388"/>
    <mergeCell ref="B389:H389"/>
    <mergeCell ref="B390:H390"/>
    <mergeCell ref="B391:H391"/>
    <mergeCell ref="B384:H384"/>
    <mergeCell ref="B385:H385"/>
    <mergeCell ref="B386:H386"/>
    <mergeCell ref="B387:H387"/>
    <mergeCell ref="B404:H404"/>
    <mergeCell ref="B405:H405"/>
    <mergeCell ref="B406:H406"/>
    <mergeCell ref="B407:H407"/>
    <mergeCell ref="B400:H400"/>
    <mergeCell ref="B401:H401"/>
    <mergeCell ref="B402:H402"/>
    <mergeCell ref="B403:H403"/>
    <mergeCell ref="B396:H396"/>
    <mergeCell ref="B397:H397"/>
    <mergeCell ref="B398:H398"/>
    <mergeCell ref="B399:H399"/>
    <mergeCell ref="B416:H416"/>
    <mergeCell ref="B417:H417"/>
    <mergeCell ref="B418:H418"/>
    <mergeCell ref="B419:H419"/>
    <mergeCell ref="B412:H412"/>
    <mergeCell ref="B413:H413"/>
    <mergeCell ref="B414:H414"/>
    <mergeCell ref="B415:H415"/>
    <mergeCell ref="B408:H408"/>
    <mergeCell ref="B409:H409"/>
    <mergeCell ref="B410:H410"/>
    <mergeCell ref="B411:H411"/>
    <mergeCell ref="B428:H428"/>
    <mergeCell ref="B429:H429"/>
    <mergeCell ref="B430:H430"/>
    <mergeCell ref="B431:H431"/>
    <mergeCell ref="B424:H424"/>
    <mergeCell ref="B425:H425"/>
    <mergeCell ref="B426:H426"/>
    <mergeCell ref="B427:H427"/>
    <mergeCell ref="B420:H420"/>
    <mergeCell ref="B421:H421"/>
    <mergeCell ref="B422:H422"/>
    <mergeCell ref="B423:H423"/>
    <mergeCell ref="B440:H440"/>
    <mergeCell ref="B441:H441"/>
    <mergeCell ref="B442:H442"/>
    <mergeCell ref="B443:H443"/>
    <mergeCell ref="B436:H436"/>
    <mergeCell ref="B437:H437"/>
    <mergeCell ref="B438:H438"/>
    <mergeCell ref="B439:H439"/>
    <mergeCell ref="B432:H432"/>
    <mergeCell ref="B433:H433"/>
    <mergeCell ref="B434:H434"/>
    <mergeCell ref="B435:H435"/>
    <mergeCell ref="B452:H452"/>
    <mergeCell ref="B453:H453"/>
    <mergeCell ref="B454:H454"/>
    <mergeCell ref="B455:H455"/>
    <mergeCell ref="B448:H448"/>
    <mergeCell ref="B449:H449"/>
    <mergeCell ref="B450:H450"/>
    <mergeCell ref="B451:H451"/>
    <mergeCell ref="B444:H444"/>
    <mergeCell ref="B445:H445"/>
    <mergeCell ref="B446:H446"/>
    <mergeCell ref="B447:H447"/>
    <mergeCell ref="B464:H464"/>
    <mergeCell ref="B465:H465"/>
    <mergeCell ref="B466:H466"/>
    <mergeCell ref="B467:H467"/>
    <mergeCell ref="B460:H460"/>
    <mergeCell ref="B461:H461"/>
    <mergeCell ref="B462:H462"/>
    <mergeCell ref="B463:H463"/>
    <mergeCell ref="B456:H456"/>
    <mergeCell ref="B457:H457"/>
    <mergeCell ref="B458:H458"/>
    <mergeCell ref="B459:H459"/>
    <mergeCell ref="B476:H476"/>
    <mergeCell ref="B477:H477"/>
    <mergeCell ref="B478:H478"/>
    <mergeCell ref="B479:H479"/>
    <mergeCell ref="B472:H472"/>
    <mergeCell ref="B473:H473"/>
    <mergeCell ref="B474:H474"/>
    <mergeCell ref="B475:H475"/>
    <mergeCell ref="B468:H468"/>
    <mergeCell ref="B469:H469"/>
    <mergeCell ref="B470:H470"/>
    <mergeCell ref="B471:H471"/>
    <mergeCell ref="B488:H488"/>
    <mergeCell ref="B489:H489"/>
    <mergeCell ref="B490:H490"/>
    <mergeCell ref="B491:H491"/>
    <mergeCell ref="B484:H484"/>
    <mergeCell ref="B485:H485"/>
    <mergeCell ref="B486:H486"/>
    <mergeCell ref="B487:H487"/>
    <mergeCell ref="B480:H480"/>
    <mergeCell ref="B481:H481"/>
    <mergeCell ref="B482:H482"/>
    <mergeCell ref="B483:H483"/>
    <mergeCell ref="B500:H500"/>
    <mergeCell ref="B501:H501"/>
    <mergeCell ref="B502:H502"/>
    <mergeCell ref="B503:H503"/>
    <mergeCell ref="B496:H496"/>
    <mergeCell ref="B497:H497"/>
    <mergeCell ref="B498:H498"/>
    <mergeCell ref="B499:H499"/>
    <mergeCell ref="B492:H492"/>
    <mergeCell ref="B493:H493"/>
    <mergeCell ref="B494:H494"/>
    <mergeCell ref="B495:H495"/>
    <mergeCell ref="B512:H512"/>
    <mergeCell ref="B513:H513"/>
    <mergeCell ref="B514:H514"/>
    <mergeCell ref="B515:H515"/>
    <mergeCell ref="B508:H508"/>
    <mergeCell ref="B509:H509"/>
    <mergeCell ref="B510:H510"/>
    <mergeCell ref="B511:H511"/>
    <mergeCell ref="B504:H504"/>
    <mergeCell ref="B505:H505"/>
    <mergeCell ref="B506:H506"/>
    <mergeCell ref="B507:H507"/>
    <mergeCell ref="B524:H524"/>
    <mergeCell ref="B525:H525"/>
    <mergeCell ref="B526:H526"/>
    <mergeCell ref="B527:H527"/>
    <mergeCell ref="B520:H520"/>
    <mergeCell ref="B521:H521"/>
    <mergeCell ref="B522:H522"/>
    <mergeCell ref="B523:H523"/>
    <mergeCell ref="B516:H516"/>
    <mergeCell ref="B517:H517"/>
    <mergeCell ref="B518:H518"/>
    <mergeCell ref="B519:H519"/>
    <mergeCell ref="B536:H536"/>
    <mergeCell ref="B537:H537"/>
    <mergeCell ref="B538:H538"/>
    <mergeCell ref="B539:H539"/>
    <mergeCell ref="B532:H532"/>
    <mergeCell ref="B533:H533"/>
    <mergeCell ref="B534:H534"/>
    <mergeCell ref="B535:H535"/>
    <mergeCell ref="B528:H528"/>
    <mergeCell ref="B529:H529"/>
    <mergeCell ref="B530:H530"/>
    <mergeCell ref="B531:H531"/>
    <mergeCell ref="B548:H548"/>
    <mergeCell ref="B549:H549"/>
    <mergeCell ref="B550:H550"/>
    <mergeCell ref="B551:H551"/>
    <mergeCell ref="B544:H544"/>
    <mergeCell ref="B545:H545"/>
    <mergeCell ref="B546:H546"/>
    <mergeCell ref="B547:H547"/>
    <mergeCell ref="B540:H540"/>
    <mergeCell ref="B541:H541"/>
    <mergeCell ref="B542:H542"/>
    <mergeCell ref="B543:H543"/>
    <mergeCell ref="B560:H560"/>
    <mergeCell ref="B561:H561"/>
    <mergeCell ref="B562:H562"/>
    <mergeCell ref="B563:H563"/>
    <mergeCell ref="B556:H556"/>
    <mergeCell ref="B557:H557"/>
    <mergeCell ref="B558:H558"/>
    <mergeCell ref="B559:H559"/>
    <mergeCell ref="B552:H552"/>
    <mergeCell ref="B553:H553"/>
    <mergeCell ref="B554:H554"/>
    <mergeCell ref="B555:H555"/>
    <mergeCell ref="B572:H572"/>
    <mergeCell ref="B573:H573"/>
    <mergeCell ref="B574:H574"/>
    <mergeCell ref="B575:H575"/>
    <mergeCell ref="B568:H568"/>
    <mergeCell ref="B569:H569"/>
    <mergeCell ref="B570:H570"/>
    <mergeCell ref="B571:H571"/>
    <mergeCell ref="B564:H564"/>
    <mergeCell ref="B565:H565"/>
    <mergeCell ref="B566:H566"/>
    <mergeCell ref="B567:H567"/>
    <mergeCell ref="B584:H584"/>
    <mergeCell ref="B585:H585"/>
    <mergeCell ref="B586:H586"/>
    <mergeCell ref="B587:H587"/>
    <mergeCell ref="B580:H580"/>
    <mergeCell ref="B581:H581"/>
    <mergeCell ref="B582:H582"/>
    <mergeCell ref="B583:H583"/>
    <mergeCell ref="B576:H576"/>
    <mergeCell ref="B577:H577"/>
    <mergeCell ref="B578:H578"/>
    <mergeCell ref="B579:H579"/>
    <mergeCell ref="B596:H596"/>
    <mergeCell ref="B597:H597"/>
    <mergeCell ref="B598:H598"/>
    <mergeCell ref="B599:H599"/>
    <mergeCell ref="B592:H592"/>
    <mergeCell ref="B593:H593"/>
    <mergeCell ref="B594:H594"/>
    <mergeCell ref="B595:H595"/>
    <mergeCell ref="B588:H588"/>
    <mergeCell ref="B589:H589"/>
    <mergeCell ref="B590:H590"/>
    <mergeCell ref="B591:H591"/>
    <mergeCell ref="B608:H608"/>
    <mergeCell ref="B609:H609"/>
    <mergeCell ref="B610:H610"/>
    <mergeCell ref="B611:H611"/>
    <mergeCell ref="B604:H604"/>
    <mergeCell ref="B605:H605"/>
    <mergeCell ref="B606:H606"/>
    <mergeCell ref="B607:H607"/>
    <mergeCell ref="B600:H600"/>
    <mergeCell ref="B601:H601"/>
    <mergeCell ref="B602:H602"/>
    <mergeCell ref="B603:H603"/>
    <mergeCell ref="B620:H620"/>
    <mergeCell ref="B621:H621"/>
    <mergeCell ref="B622:H622"/>
    <mergeCell ref="B623:H623"/>
    <mergeCell ref="B616:H616"/>
    <mergeCell ref="B617:H617"/>
    <mergeCell ref="B618:H618"/>
    <mergeCell ref="B619:H619"/>
    <mergeCell ref="B612:H612"/>
    <mergeCell ref="B613:H613"/>
    <mergeCell ref="B614:H614"/>
    <mergeCell ref="B615:H615"/>
    <mergeCell ref="B632:H632"/>
    <mergeCell ref="B633:H633"/>
    <mergeCell ref="B634:H634"/>
    <mergeCell ref="B635:H635"/>
    <mergeCell ref="B628:H628"/>
    <mergeCell ref="B629:H629"/>
    <mergeCell ref="B630:H630"/>
    <mergeCell ref="B631:H631"/>
    <mergeCell ref="B624:H624"/>
    <mergeCell ref="B625:H625"/>
    <mergeCell ref="B626:H626"/>
    <mergeCell ref="B627:H627"/>
    <mergeCell ref="B644:H644"/>
    <mergeCell ref="B645:H645"/>
    <mergeCell ref="B646:H646"/>
    <mergeCell ref="B647:H647"/>
    <mergeCell ref="B640:H640"/>
    <mergeCell ref="B641:H641"/>
    <mergeCell ref="B642:H642"/>
    <mergeCell ref="B643:H643"/>
    <mergeCell ref="B636:H636"/>
    <mergeCell ref="B637:H637"/>
    <mergeCell ref="B638:H638"/>
    <mergeCell ref="B639:H639"/>
    <mergeCell ref="B656:H656"/>
    <mergeCell ref="B657:H657"/>
    <mergeCell ref="B658:H658"/>
    <mergeCell ref="B659:H659"/>
    <mergeCell ref="B652:H652"/>
    <mergeCell ref="B653:H653"/>
    <mergeCell ref="B654:H654"/>
    <mergeCell ref="B655:H655"/>
    <mergeCell ref="B648:H648"/>
    <mergeCell ref="B649:H649"/>
    <mergeCell ref="B650:H650"/>
    <mergeCell ref="B651:H651"/>
    <mergeCell ref="B668:H668"/>
    <mergeCell ref="B669:H669"/>
    <mergeCell ref="B670:H670"/>
    <mergeCell ref="B671:H671"/>
    <mergeCell ref="B664:H664"/>
    <mergeCell ref="B665:H665"/>
    <mergeCell ref="B666:H666"/>
    <mergeCell ref="B667:H667"/>
    <mergeCell ref="B660:H660"/>
    <mergeCell ref="B661:H661"/>
    <mergeCell ref="B662:H662"/>
    <mergeCell ref="B663:H663"/>
    <mergeCell ref="B680:H680"/>
    <mergeCell ref="B681:H681"/>
    <mergeCell ref="B682:H682"/>
    <mergeCell ref="B683:H683"/>
    <mergeCell ref="B676:H676"/>
    <mergeCell ref="B677:H677"/>
    <mergeCell ref="B678:H678"/>
    <mergeCell ref="B679:H679"/>
    <mergeCell ref="B672:H672"/>
    <mergeCell ref="B673:H673"/>
    <mergeCell ref="B674:H674"/>
    <mergeCell ref="B675:H675"/>
    <mergeCell ref="B692:H692"/>
    <mergeCell ref="B693:H693"/>
    <mergeCell ref="B694:H694"/>
    <mergeCell ref="B695:H695"/>
    <mergeCell ref="B688:H688"/>
    <mergeCell ref="B689:H689"/>
    <mergeCell ref="B690:H690"/>
    <mergeCell ref="B691:H691"/>
    <mergeCell ref="B684:H684"/>
    <mergeCell ref="B685:H685"/>
    <mergeCell ref="B686:H686"/>
    <mergeCell ref="B687:H687"/>
    <mergeCell ref="B704:H704"/>
    <mergeCell ref="B705:H705"/>
    <mergeCell ref="B706:H706"/>
    <mergeCell ref="B707:H707"/>
    <mergeCell ref="B700:H700"/>
    <mergeCell ref="B701:H701"/>
    <mergeCell ref="B702:H702"/>
    <mergeCell ref="B703:H703"/>
    <mergeCell ref="B696:H696"/>
    <mergeCell ref="B697:H697"/>
    <mergeCell ref="B698:H698"/>
    <mergeCell ref="B699:H699"/>
    <mergeCell ref="B716:H716"/>
    <mergeCell ref="B717:H717"/>
    <mergeCell ref="B718:H718"/>
    <mergeCell ref="B719:H719"/>
    <mergeCell ref="B712:H712"/>
    <mergeCell ref="B713:H713"/>
    <mergeCell ref="B714:H714"/>
    <mergeCell ref="B715:H715"/>
    <mergeCell ref="B708:H708"/>
    <mergeCell ref="B709:H709"/>
    <mergeCell ref="B710:H710"/>
    <mergeCell ref="B711:H711"/>
    <mergeCell ref="B728:H728"/>
    <mergeCell ref="B729:H729"/>
    <mergeCell ref="B730:H730"/>
    <mergeCell ref="B731:H731"/>
    <mergeCell ref="B724:H724"/>
    <mergeCell ref="B725:H725"/>
    <mergeCell ref="B726:H726"/>
    <mergeCell ref="B727:H727"/>
    <mergeCell ref="B720:H720"/>
    <mergeCell ref="B721:H721"/>
    <mergeCell ref="B722:H722"/>
    <mergeCell ref="B723:H723"/>
    <mergeCell ref="B740:H740"/>
    <mergeCell ref="B741:H741"/>
    <mergeCell ref="B742:H742"/>
    <mergeCell ref="B743:H743"/>
    <mergeCell ref="B736:H736"/>
    <mergeCell ref="B737:H737"/>
    <mergeCell ref="B738:H738"/>
    <mergeCell ref="B739:H739"/>
    <mergeCell ref="B732:H732"/>
    <mergeCell ref="B733:H733"/>
    <mergeCell ref="B734:H734"/>
    <mergeCell ref="B735:H735"/>
    <mergeCell ref="B752:H752"/>
    <mergeCell ref="B753:H753"/>
    <mergeCell ref="B754:H754"/>
    <mergeCell ref="B755:H755"/>
    <mergeCell ref="B748:H748"/>
    <mergeCell ref="B749:H749"/>
    <mergeCell ref="B750:H750"/>
    <mergeCell ref="B751:H751"/>
    <mergeCell ref="B744:H744"/>
    <mergeCell ref="B745:H745"/>
    <mergeCell ref="B746:H746"/>
    <mergeCell ref="B747:H747"/>
    <mergeCell ref="B764:H764"/>
    <mergeCell ref="B765:H765"/>
    <mergeCell ref="B766:H766"/>
    <mergeCell ref="B767:H767"/>
    <mergeCell ref="B760:H760"/>
    <mergeCell ref="B761:H761"/>
    <mergeCell ref="B762:H762"/>
    <mergeCell ref="B763:H763"/>
    <mergeCell ref="B756:H756"/>
    <mergeCell ref="B757:H757"/>
    <mergeCell ref="B758:H758"/>
    <mergeCell ref="B759:H759"/>
    <mergeCell ref="B776:H776"/>
    <mergeCell ref="B777:H777"/>
    <mergeCell ref="B778:H778"/>
    <mergeCell ref="B779:H779"/>
    <mergeCell ref="B772:H772"/>
    <mergeCell ref="B773:H773"/>
    <mergeCell ref="B774:H774"/>
    <mergeCell ref="B775:H775"/>
    <mergeCell ref="B768:H768"/>
    <mergeCell ref="B769:H769"/>
    <mergeCell ref="B770:H770"/>
    <mergeCell ref="B771:H771"/>
    <mergeCell ref="B788:H788"/>
    <mergeCell ref="B789:H789"/>
    <mergeCell ref="B790:H790"/>
    <mergeCell ref="B791:H791"/>
    <mergeCell ref="B784:H784"/>
    <mergeCell ref="B785:H785"/>
    <mergeCell ref="B786:H786"/>
    <mergeCell ref="B787:H787"/>
    <mergeCell ref="B780:H780"/>
    <mergeCell ref="B781:H781"/>
    <mergeCell ref="B782:H782"/>
    <mergeCell ref="B783:H783"/>
    <mergeCell ref="B800:H800"/>
    <mergeCell ref="B801:H801"/>
    <mergeCell ref="B802:H802"/>
    <mergeCell ref="B803:H803"/>
    <mergeCell ref="B796:H796"/>
    <mergeCell ref="B797:H797"/>
    <mergeCell ref="B798:H798"/>
    <mergeCell ref="B799:H799"/>
    <mergeCell ref="B792:H792"/>
    <mergeCell ref="B793:H793"/>
    <mergeCell ref="B794:H794"/>
    <mergeCell ref="B795:H795"/>
    <mergeCell ref="B812:H812"/>
    <mergeCell ref="B813:H813"/>
    <mergeCell ref="B814:H814"/>
    <mergeCell ref="B815:H815"/>
    <mergeCell ref="B808:H808"/>
    <mergeCell ref="B809:H809"/>
    <mergeCell ref="B810:H810"/>
    <mergeCell ref="B811:H811"/>
    <mergeCell ref="B804:H804"/>
    <mergeCell ref="B805:H805"/>
    <mergeCell ref="B806:H806"/>
    <mergeCell ref="B807:H807"/>
    <mergeCell ref="B824:H824"/>
    <mergeCell ref="B825:H825"/>
    <mergeCell ref="B826:H826"/>
    <mergeCell ref="B827:H827"/>
    <mergeCell ref="B820:H820"/>
    <mergeCell ref="B821:H821"/>
    <mergeCell ref="B822:H822"/>
    <mergeCell ref="B823:H823"/>
    <mergeCell ref="B816:H816"/>
    <mergeCell ref="B817:H817"/>
    <mergeCell ref="B818:H818"/>
    <mergeCell ref="B819:H819"/>
    <mergeCell ref="B836:H836"/>
    <mergeCell ref="B837:H837"/>
    <mergeCell ref="B838:H838"/>
    <mergeCell ref="B839:H839"/>
    <mergeCell ref="B832:H832"/>
    <mergeCell ref="B833:H833"/>
    <mergeCell ref="B834:H834"/>
    <mergeCell ref="B835:H835"/>
    <mergeCell ref="B828:H828"/>
    <mergeCell ref="B829:H829"/>
    <mergeCell ref="B830:H830"/>
    <mergeCell ref="B831:H831"/>
    <mergeCell ref="B847:H847"/>
    <mergeCell ref="B848:H848"/>
    <mergeCell ref="B849:H849"/>
    <mergeCell ref="B850:H850"/>
    <mergeCell ref="B851:H851"/>
    <mergeCell ref="B840:H840"/>
    <mergeCell ref="B841:H841"/>
    <mergeCell ref="B842:H842"/>
    <mergeCell ref="B843:H843"/>
    <mergeCell ref="A1:H1"/>
    <mergeCell ref="A202:B202"/>
    <mergeCell ref="C202:E202"/>
    <mergeCell ref="F202:H202"/>
    <mergeCell ref="B4:H4"/>
    <mergeCell ref="B5:H5"/>
    <mergeCell ref="B6:H6"/>
    <mergeCell ref="B7:H7"/>
    <mergeCell ref="B8:H8"/>
    <mergeCell ref="B9:H9"/>
    <mergeCell ref="B868:H868"/>
    <mergeCell ref="B869:H869"/>
    <mergeCell ref="A253:B253"/>
    <mergeCell ref="C253:E253"/>
    <mergeCell ref="F253:H253"/>
    <mergeCell ref="B864:H864"/>
    <mergeCell ref="B865:H865"/>
    <mergeCell ref="B866:H866"/>
    <mergeCell ref="B867:H867"/>
    <mergeCell ref="B860:H860"/>
    <mergeCell ref="B861:H861"/>
    <mergeCell ref="B862:H862"/>
    <mergeCell ref="B863:H863"/>
    <mergeCell ref="B852:H852"/>
    <mergeCell ref="B853:H853"/>
    <mergeCell ref="B854:H854"/>
    <mergeCell ref="B855:H855"/>
    <mergeCell ref="B856:H856"/>
    <mergeCell ref="B857:H857"/>
    <mergeCell ref="B858:H858"/>
    <mergeCell ref="B859:H859"/>
    <mergeCell ref="B844:H844"/>
    <mergeCell ref="B845:H845"/>
    <mergeCell ref="B846:H846"/>
  </mergeCells>
  <phoneticPr fontId="10" type="noConversion"/>
  <hyperlinks>
    <hyperlink ref="A1:H1" location="RefStr!B6" tooltip="Povratak na Referentnu stranicu" display="&lt;–––– Povratak na naslovnu"/>
    <hyperlink ref="C202:E202" location="RefStr!A1" tooltip="Povratak na Referentnu stranicu" display="&lt;–––– Povratak na Referentnu stranicu"/>
    <hyperlink ref="F202:H202" location="Sifre!A1" tooltip="Povratak na početak radnog lista Sifre" display="&lt;–––– Povratak na vrh lista"/>
    <hyperlink ref="C253:E253" location="RefStr!A1" tooltip="Povratak na Referentnu stranicu" display="&lt;–––– Povratak na Referentnu stranicu"/>
    <hyperlink ref="F253:H253" location="Sifre!A1" tooltip="Povratak na početak radnog lista Sifre" display="&lt;–––– Povratak na vrh lista"/>
  </hyperlinks>
  <printOptions horizontalCentered="1"/>
  <pageMargins left="0.59027777777777779" right="0.59027777777777779" top="0.78749999999999998" bottom="0.98402777777777772" header="0.51180555555555551" footer="0.51180555555555551"/>
  <pageSetup paperSize="9" scale="83" firstPageNumber="0" fitToHeight="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1">
    <pageSetUpPr fitToPage="1"/>
  </sheetPr>
  <dimension ref="A1:H44"/>
  <sheetViews>
    <sheetView showGridLines="0" showRowColHeaders="0" workbookViewId="0">
      <pane ySplit="22" topLeftCell="A23" activePane="bottomLeft" state="frozen"/>
      <selection pane="bottomLeft" activeCell="A23" sqref="A23"/>
    </sheetView>
  </sheetViews>
  <sheetFormatPr defaultColWidth="0" defaultRowHeight="12.75" zeroHeight="1" x14ac:dyDescent="0.2"/>
  <cols>
    <col min="1" max="1" width="10.7109375" style="230" customWidth="1"/>
    <col min="2" max="3" width="45.7109375" style="230" customWidth="1"/>
    <col min="4" max="4" width="0.85546875" style="230" customWidth="1"/>
    <col min="5" max="16384" width="0" style="230" hidden="1"/>
  </cols>
  <sheetData>
    <row r="1" spans="1:8" s="184" customFormat="1" ht="20.100000000000001" customHeight="1" x14ac:dyDescent="0.2">
      <c r="A1" s="480" t="s">
        <v>3313</v>
      </c>
      <c r="B1" s="480"/>
      <c r="C1" s="480"/>
      <c r="D1" s="480"/>
      <c r="E1" s="480"/>
      <c r="F1" s="480"/>
      <c r="G1" s="480"/>
      <c r="H1" s="480"/>
    </row>
    <row r="2" spans="1:8" ht="33" customHeight="1" x14ac:dyDescent="0.2">
      <c r="A2" s="506" t="s">
        <v>1543</v>
      </c>
      <c r="B2" s="506"/>
      <c r="C2" s="506"/>
    </row>
    <row r="3" spans="1:8" ht="18.75" customHeight="1" x14ac:dyDescent="0.2">
      <c r="A3" s="53" t="s">
        <v>1544</v>
      </c>
      <c r="B3" s="507" t="s">
        <v>2900</v>
      </c>
      <c r="C3" s="507"/>
    </row>
    <row r="4" spans="1:8" ht="37.5" hidden="1" customHeight="1" x14ac:dyDescent="0.2">
      <c r="A4" s="54" t="s">
        <v>1830</v>
      </c>
      <c r="B4" s="508" t="s">
        <v>2901</v>
      </c>
      <c r="C4" s="509"/>
    </row>
    <row r="5" spans="1:8" ht="48" hidden="1" customHeight="1" x14ac:dyDescent="0.2">
      <c r="A5" s="54" t="s">
        <v>1830</v>
      </c>
      <c r="B5" s="505" t="s">
        <v>1468</v>
      </c>
      <c r="C5" s="505"/>
    </row>
    <row r="6" spans="1:8" ht="59.25" hidden="1" customHeight="1" x14ac:dyDescent="0.2">
      <c r="A6" s="54" t="s">
        <v>1830</v>
      </c>
      <c r="B6" s="505" t="s">
        <v>1233</v>
      </c>
      <c r="C6" s="505"/>
    </row>
    <row r="7" spans="1:8" ht="48" hidden="1" customHeight="1" x14ac:dyDescent="0.2">
      <c r="A7" s="54" t="s">
        <v>1831</v>
      </c>
      <c r="B7" s="505" t="s">
        <v>503</v>
      </c>
      <c r="C7" s="505"/>
    </row>
    <row r="8" spans="1:8" ht="41.25" hidden="1" customHeight="1" x14ac:dyDescent="0.2">
      <c r="A8" s="54" t="s">
        <v>1832</v>
      </c>
      <c r="B8" s="505" t="s">
        <v>3249</v>
      </c>
      <c r="C8" s="505"/>
    </row>
    <row r="9" spans="1:8" ht="59.25" hidden="1" customHeight="1" x14ac:dyDescent="0.2">
      <c r="A9" s="54" t="s">
        <v>1833</v>
      </c>
      <c r="B9" s="505" t="s">
        <v>861</v>
      </c>
      <c r="C9" s="505"/>
    </row>
    <row r="10" spans="1:8" ht="61.5" hidden="1" customHeight="1" x14ac:dyDescent="0.2">
      <c r="A10" s="54" t="s">
        <v>1833</v>
      </c>
      <c r="B10" s="505" t="s">
        <v>2071</v>
      </c>
      <c r="C10" s="505"/>
    </row>
    <row r="11" spans="1:8" ht="43.5" hidden="1" customHeight="1" x14ac:dyDescent="0.2">
      <c r="A11" s="54" t="s">
        <v>1833</v>
      </c>
      <c r="B11" s="505" t="s">
        <v>2047</v>
      </c>
      <c r="C11" s="505"/>
    </row>
    <row r="12" spans="1:8" ht="27.75" hidden="1" customHeight="1" x14ac:dyDescent="0.2">
      <c r="A12" s="54" t="s">
        <v>3936</v>
      </c>
      <c r="B12" s="505" t="s">
        <v>4252</v>
      </c>
      <c r="C12" s="505"/>
    </row>
    <row r="13" spans="1:8" ht="27.75" hidden="1" customHeight="1" x14ac:dyDescent="0.2">
      <c r="A13" s="54" t="s">
        <v>1916</v>
      </c>
      <c r="B13" s="505" t="s">
        <v>1915</v>
      </c>
      <c r="C13" s="505"/>
    </row>
    <row r="14" spans="1:8" ht="45.75" hidden="1" customHeight="1" x14ac:dyDescent="0.2">
      <c r="A14" s="54" t="s">
        <v>1265</v>
      </c>
      <c r="B14" s="505" t="s">
        <v>249</v>
      </c>
      <c r="C14" s="505"/>
    </row>
    <row r="15" spans="1:8" ht="45.75" hidden="1" customHeight="1" x14ac:dyDescent="0.2">
      <c r="A15" s="54" t="s">
        <v>1880</v>
      </c>
      <c r="B15" s="505" t="s">
        <v>93</v>
      </c>
      <c r="C15" s="505"/>
    </row>
    <row r="16" spans="1:8" ht="51" hidden="1" customHeight="1" x14ac:dyDescent="0.2">
      <c r="A16" s="54" t="s">
        <v>409</v>
      </c>
      <c r="B16" s="505" t="s">
        <v>408</v>
      </c>
      <c r="C16" s="505"/>
    </row>
    <row r="17" spans="1:3" ht="27.75" hidden="1" customHeight="1" x14ac:dyDescent="0.2">
      <c r="A17" s="54" t="s">
        <v>2048</v>
      </c>
      <c r="B17" s="505" t="s">
        <v>2049</v>
      </c>
      <c r="C17" s="505"/>
    </row>
    <row r="18" spans="1:3" ht="27.75" hidden="1" customHeight="1" x14ac:dyDescent="0.2">
      <c r="A18" s="54" t="s">
        <v>1825</v>
      </c>
      <c r="B18" s="505" t="s">
        <v>1826</v>
      </c>
      <c r="C18" s="505"/>
    </row>
    <row r="19" spans="1:3" ht="45" hidden="1" customHeight="1" x14ac:dyDescent="0.2">
      <c r="A19" s="54" t="s">
        <v>1825</v>
      </c>
      <c r="B19" s="505" t="s">
        <v>695</v>
      </c>
      <c r="C19" s="505"/>
    </row>
    <row r="20" spans="1:3" ht="45" hidden="1" customHeight="1" x14ac:dyDescent="0.2">
      <c r="A20" s="54" t="s">
        <v>4060</v>
      </c>
      <c r="B20" s="505" t="s">
        <v>129</v>
      </c>
      <c r="C20" s="505"/>
    </row>
    <row r="21" spans="1:3" ht="30" hidden="1" customHeight="1" x14ac:dyDescent="0.2">
      <c r="A21" s="54" t="s">
        <v>2838</v>
      </c>
      <c r="B21" s="505" t="s">
        <v>2839</v>
      </c>
      <c r="C21" s="505"/>
    </row>
    <row r="22" spans="1:3" ht="30" hidden="1" customHeight="1" x14ac:dyDescent="0.2">
      <c r="A22" s="54" t="s">
        <v>1357</v>
      </c>
      <c r="B22" s="505" t="s">
        <v>1356</v>
      </c>
      <c r="C22" s="505"/>
    </row>
    <row r="23" spans="1:3" ht="30" customHeight="1" x14ac:dyDescent="0.2">
      <c r="A23" s="54" t="s">
        <v>3696</v>
      </c>
      <c r="B23" s="505" t="s">
        <v>1206</v>
      </c>
      <c r="C23" s="505"/>
    </row>
    <row r="24" spans="1:3" ht="30" hidden="1" customHeight="1" x14ac:dyDescent="0.2">
      <c r="A24" s="54" t="s">
        <v>1883</v>
      </c>
      <c r="B24" s="505" t="s">
        <v>79</v>
      </c>
      <c r="C24" s="505"/>
    </row>
    <row r="25" spans="1:3" ht="30" hidden="1" customHeight="1" x14ac:dyDescent="0.2">
      <c r="A25" s="54" t="s">
        <v>2780</v>
      </c>
      <c r="B25" s="505" t="s">
        <v>78</v>
      </c>
      <c r="C25" s="505"/>
    </row>
    <row r="26" spans="1:3" ht="30" hidden="1" customHeight="1" x14ac:dyDescent="0.2">
      <c r="A26" s="54" t="s">
        <v>22</v>
      </c>
      <c r="B26" s="505" t="s">
        <v>23</v>
      </c>
      <c r="C26" s="505"/>
    </row>
    <row r="27" spans="1:3" ht="70.5" hidden="1" customHeight="1" x14ac:dyDescent="0.2">
      <c r="A27" s="54" t="s">
        <v>1828</v>
      </c>
      <c r="B27" s="505" t="s">
        <v>3312</v>
      </c>
      <c r="C27" s="505"/>
    </row>
    <row r="28" spans="1:3" ht="48" hidden="1" customHeight="1" x14ac:dyDescent="0.2">
      <c r="A28" s="54" t="s">
        <v>2386</v>
      </c>
      <c r="B28" s="505" t="s">
        <v>2958</v>
      </c>
      <c r="C28" s="505"/>
    </row>
    <row r="29" spans="1:3" ht="100.5" hidden="1" customHeight="1" x14ac:dyDescent="0.2">
      <c r="A29" s="54" t="s">
        <v>2957</v>
      </c>
      <c r="B29" s="505" t="s">
        <v>1214</v>
      </c>
      <c r="C29" s="505"/>
    </row>
    <row r="30" spans="1:3" ht="45" hidden="1" customHeight="1" x14ac:dyDescent="0.2">
      <c r="A30" s="54" t="s">
        <v>2385</v>
      </c>
      <c r="B30" s="505" t="s">
        <v>2384</v>
      </c>
      <c r="C30" s="505"/>
    </row>
    <row r="31" spans="1:3" ht="45" hidden="1" customHeight="1" x14ac:dyDescent="0.2">
      <c r="A31" s="54" t="s">
        <v>2605</v>
      </c>
      <c r="B31" s="505" t="s">
        <v>2604</v>
      </c>
      <c r="C31" s="505"/>
    </row>
    <row r="32" spans="1:3" ht="45" hidden="1" customHeight="1" x14ac:dyDescent="0.2">
      <c r="A32" s="54" t="s">
        <v>368</v>
      </c>
      <c r="B32" s="505" t="s">
        <v>1618</v>
      </c>
      <c r="C32" s="505"/>
    </row>
    <row r="33" spans="1:3" ht="72" hidden="1" customHeight="1" x14ac:dyDescent="0.2">
      <c r="A33" s="54" t="s">
        <v>71</v>
      </c>
      <c r="B33" s="505" t="s">
        <v>2603</v>
      </c>
      <c r="C33" s="505"/>
    </row>
    <row r="34" spans="1:3" ht="79.5" hidden="1" customHeight="1" x14ac:dyDescent="0.2">
      <c r="A34" s="54" t="s">
        <v>1194</v>
      </c>
      <c r="B34" s="505" t="s">
        <v>137</v>
      </c>
      <c r="C34" s="505"/>
    </row>
    <row r="35" spans="1:3" ht="70.5" hidden="1" customHeight="1" x14ac:dyDescent="0.2">
      <c r="A35" s="54" t="s">
        <v>2682</v>
      </c>
      <c r="B35" s="505" t="s">
        <v>50</v>
      </c>
      <c r="C35" s="505"/>
    </row>
    <row r="36" spans="1:3" ht="45.75" hidden="1" customHeight="1" x14ac:dyDescent="0.2">
      <c r="A36" s="54" t="s">
        <v>4065</v>
      </c>
      <c r="B36" s="505" t="s">
        <v>1926</v>
      </c>
      <c r="C36" s="505"/>
    </row>
    <row r="37" spans="1:3" ht="54.95" hidden="1" customHeight="1" x14ac:dyDescent="0.2">
      <c r="A37" s="54" t="s">
        <v>1355</v>
      </c>
      <c r="B37" s="505" t="s">
        <v>3303</v>
      </c>
      <c r="C37" s="505"/>
    </row>
    <row r="38" spans="1:3" ht="37.5" customHeight="1" x14ac:dyDescent="0.2">
      <c r="A38" s="54" t="s">
        <v>3437</v>
      </c>
      <c r="B38" s="505" t="s">
        <v>856</v>
      </c>
      <c r="C38" s="505"/>
    </row>
    <row r="39" spans="1:3" ht="61.5" customHeight="1" x14ac:dyDescent="0.2">
      <c r="A39" s="54" t="s">
        <v>2309</v>
      </c>
      <c r="B39" s="505" t="s">
        <v>2572</v>
      </c>
      <c r="C39" s="505"/>
    </row>
    <row r="40" spans="1:3" ht="53.25" customHeight="1" x14ac:dyDescent="0.2">
      <c r="A40" s="54" t="s">
        <v>1643</v>
      </c>
      <c r="B40" s="505" t="s">
        <v>545</v>
      </c>
      <c r="C40" s="505"/>
    </row>
    <row r="41" spans="1:3" ht="73.5" customHeight="1" x14ac:dyDescent="0.2">
      <c r="A41" s="54" t="s">
        <v>897</v>
      </c>
      <c r="B41" s="505" t="s">
        <v>3867</v>
      </c>
      <c r="C41" s="505"/>
    </row>
    <row r="42" spans="1:3" ht="57.95" customHeight="1" x14ac:dyDescent="0.2">
      <c r="A42" s="54" t="s">
        <v>175</v>
      </c>
      <c r="B42" s="505" t="s">
        <v>230</v>
      </c>
      <c r="C42" s="505"/>
    </row>
    <row r="43" spans="1:3" ht="84" customHeight="1" x14ac:dyDescent="0.2">
      <c r="A43" s="54" t="s">
        <v>4186</v>
      </c>
      <c r="B43" s="505" t="s">
        <v>4242</v>
      </c>
      <c r="C43" s="505"/>
    </row>
    <row r="44" spans="1:3" ht="5.0999999999999996" customHeight="1" x14ac:dyDescent="0.2"/>
  </sheetData>
  <sheetProtection password="C79A" sheet="1" objects="1" scenarios="1"/>
  <mergeCells count="43">
    <mergeCell ref="B43:C43"/>
    <mergeCell ref="B40:C40"/>
    <mergeCell ref="B41:C41"/>
    <mergeCell ref="A1:H1"/>
    <mergeCell ref="B5:C5"/>
    <mergeCell ref="B14:C14"/>
    <mergeCell ref="B31:C31"/>
    <mergeCell ref="B28:C28"/>
    <mergeCell ref="B27:C27"/>
    <mergeCell ref="B26:C26"/>
    <mergeCell ref="A2:C2"/>
    <mergeCell ref="B3:C3"/>
    <mergeCell ref="B4:C4"/>
    <mergeCell ref="B9:C9"/>
    <mergeCell ref="B8:C8"/>
    <mergeCell ref="B7:C7"/>
    <mergeCell ref="B6:C6"/>
    <mergeCell ref="B30:C30"/>
    <mergeCell ref="B29:C29"/>
    <mergeCell ref="B10:C10"/>
    <mergeCell ref="B25:C25"/>
    <mergeCell ref="B24:C24"/>
    <mergeCell ref="B16:C16"/>
    <mergeCell ref="B15:C15"/>
    <mergeCell ref="B18:C18"/>
    <mergeCell ref="B17:C17"/>
    <mergeCell ref="B23:C23"/>
    <mergeCell ref="B22:C22"/>
    <mergeCell ref="B20:C20"/>
    <mergeCell ref="B21:C21"/>
    <mergeCell ref="B13:C13"/>
    <mergeCell ref="B12:C12"/>
    <mergeCell ref="B11:C11"/>
    <mergeCell ref="B32:C32"/>
    <mergeCell ref="B36:C36"/>
    <mergeCell ref="B35:C35"/>
    <mergeCell ref="B34:C34"/>
    <mergeCell ref="B19:C19"/>
    <mergeCell ref="B42:C42"/>
    <mergeCell ref="B39:C39"/>
    <mergeCell ref="B38:C38"/>
    <mergeCell ref="B33:C33"/>
    <mergeCell ref="B37:C37"/>
  </mergeCells>
  <phoneticPr fontId="10" type="noConversion"/>
  <hyperlinks>
    <hyperlink ref="A1:H1" location="RefStr!B6" tooltip="Povratak na Referentnu stranicu" display="&lt;–––– Povratak na naslovnu"/>
  </hyperlinks>
  <printOptions horizontalCentered="1"/>
  <pageMargins left="0.59027777777777779" right="0.59027777777777779" top="0.78749999999999998" bottom="0.98402777777777772" header="0.51180555555555551" footer="0.51180555555555551"/>
  <pageSetup paperSize="9" scale="90" firstPageNumber="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2">
    <pageSetUpPr fitToPage="1"/>
  </sheetPr>
  <dimension ref="B1:IU37"/>
  <sheetViews>
    <sheetView showGridLines="0" showRowColHeaders="0" workbookViewId="0">
      <pane ySplit="4" topLeftCell="A5" activePane="bottomLeft" state="frozen"/>
      <selection pane="bottomLeft" activeCell="B7" sqref="B7"/>
    </sheetView>
  </sheetViews>
  <sheetFormatPr defaultColWidth="0" defaultRowHeight="12.75" zeroHeight="1" x14ac:dyDescent="0.2"/>
  <cols>
    <col min="1" max="1" width="0.85546875" customWidth="1"/>
    <col min="2" max="2" width="112.7109375" customWidth="1"/>
    <col min="3" max="3" width="0.85546875" customWidth="1"/>
    <col min="4" max="255" width="9.140625" hidden="1" customWidth="1"/>
  </cols>
  <sheetData>
    <row r="1" spans="2:2" ht="15" customHeight="1" x14ac:dyDescent="0.2">
      <c r="B1" s="51" t="s">
        <v>866</v>
      </c>
    </row>
    <row r="2" spans="2:2" ht="18" x14ac:dyDescent="0.25">
      <c r="B2" s="81" t="s">
        <v>2382</v>
      </c>
    </row>
    <row r="3" spans="2:2" x14ac:dyDescent="0.2">
      <c r="B3" s="84" t="str">
        <f xml:space="preserve"> "Ver. " &amp; MID(Skriveni!K31,1,1) &amp; "." &amp; MID(Skriveni!K31,2,1) &amp; "." &amp; MID(Skriveni!K31,3,1) &amp; "."</f>
        <v>Ver. 5.0.6.</v>
      </c>
    </row>
    <row r="4" spans="2:2" ht="73.5" customHeight="1" x14ac:dyDescent="0.2">
      <c r="B4" s="181" t="s">
        <v>2571</v>
      </c>
    </row>
    <row r="5" spans="2:2" ht="97.5" customHeight="1" thickBot="1" x14ac:dyDescent="0.25">
      <c r="B5" s="90" t="s">
        <v>2290</v>
      </c>
    </row>
    <row r="6" spans="2:2" ht="30" customHeight="1" x14ac:dyDescent="0.2">
      <c r="B6" s="85" t="s">
        <v>2123</v>
      </c>
    </row>
    <row r="7" spans="2:2" ht="87" customHeight="1" x14ac:dyDescent="0.2">
      <c r="B7" s="85" t="s">
        <v>2573</v>
      </c>
    </row>
    <row r="8" spans="2:2" ht="50.25" customHeight="1" x14ac:dyDescent="0.2">
      <c r="B8" s="85" t="s">
        <v>2574</v>
      </c>
    </row>
    <row r="9" spans="2:2" ht="15.75" customHeight="1" x14ac:dyDescent="0.2">
      <c r="B9" s="182" t="s">
        <v>183</v>
      </c>
    </row>
    <row r="10" spans="2:2" ht="99.75" customHeight="1" x14ac:dyDescent="0.2">
      <c r="B10" s="86" t="s">
        <v>3964</v>
      </c>
    </row>
    <row r="11" spans="2:2" ht="80.25" customHeight="1" x14ac:dyDescent="0.2">
      <c r="B11" s="85" t="s">
        <v>3918</v>
      </c>
    </row>
    <row r="12" spans="2:2" ht="56.25" customHeight="1" x14ac:dyDescent="0.2">
      <c r="B12" s="85" t="s">
        <v>4281</v>
      </c>
    </row>
    <row r="13" spans="2:2" ht="73.5" customHeight="1" x14ac:dyDescent="0.2">
      <c r="B13" s="87" t="s">
        <v>4188</v>
      </c>
    </row>
    <row r="14" spans="2:2" ht="42.75" customHeight="1" x14ac:dyDescent="0.2">
      <c r="B14" s="85" t="s">
        <v>18</v>
      </c>
    </row>
    <row r="15" spans="2:2" ht="66" customHeight="1" x14ac:dyDescent="0.2">
      <c r="B15" s="87" t="s">
        <v>3418</v>
      </c>
    </row>
    <row r="16" spans="2:2" ht="73.5" customHeight="1" x14ac:dyDescent="0.2">
      <c r="B16" s="88" t="s">
        <v>2642</v>
      </c>
    </row>
    <row r="17" spans="2:2" ht="53.25" customHeight="1" x14ac:dyDescent="0.2">
      <c r="B17" s="85" t="s">
        <v>2310</v>
      </c>
    </row>
    <row r="18" spans="2:2" ht="53.25" customHeight="1" x14ac:dyDescent="0.2">
      <c r="B18" s="87" t="s">
        <v>3514</v>
      </c>
    </row>
    <row r="19" spans="2:2" ht="53.25" customHeight="1" x14ac:dyDescent="0.2">
      <c r="B19" s="87" t="s">
        <v>3529</v>
      </c>
    </row>
    <row r="20" spans="2:2" ht="43.5" customHeight="1" x14ac:dyDescent="0.2">
      <c r="B20" s="87" t="s">
        <v>1060</v>
      </c>
    </row>
    <row r="21" spans="2:2" ht="74.25" customHeight="1" x14ac:dyDescent="0.2">
      <c r="B21" s="88" t="s">
        <v>3461</v>
      </c>
    </row>
    <row r="22" spans="2:2" ht="102" customHeight="1" x14ac:dyDescent="0.2">
      <c r="B22" s="85" t="s">
        <v>215</v>
      </c>
    </row>
    <row r="23" spans="2:2" ht="53.25" customHeight="1" x14ac:dyDescent="0.2">
      <c r="B23" s="349" t="s">
        <v>2575</v>
      </c>
    </row>
    <row r="24" spans="2:2" ht="34.5" customHeight="1" x14ac:dyDescent="0.2">
      <c r="B24" s="89" t="s">
        <v>3419</v>
      </c>
    </row>
    <row r="25" spans="2:2" ht="5.0999999999999996" customHeight="1" x14ac:dyDescent="0.2"/>
    <row r="26" spans="2:2" hidden="1" x14ac:dyDescent="0.2"/>
    <row r="27" spans="2:2" hidden="1" x14ac:dyDescent="0.2"/>
    <row r="28" spans="2:2" hidden="1" x14ac:dyDescent="0.2"/>
    <row r="29" spans="2:2" hidden="1" x14ac:dyDescent="0.2"/>
    <row r="30" spans="2:2" hidden="1" x14ac:dyDescent="0.2"/>
    <row r="31" spans="2:2" hidden="1" x14ac:dyDescent="0.2"/>
    <row r="32" spans="2:2" hidden="1" x14ac:dyDescent="0.2"/>
    <row r="33" hidden="1" x14ac:dyDescent="0.2"/>
    <row r="34" hidden="1" x14ac:dyDescent="0.2"/>
    <row r="35" hidden="1" x14ac:dyDescent="0.2"/>
    <row r="36" hidden="1" x14ac:dyDescent="0.2"/>
    <row r="37" hidden="1" x14ac:dyDescent="0.2"/>
  </sheetData>
  <sheetProtection password="C79A" sheet="1" objects="1" scenarios="1"/>
  <phoneticPr fontId="10" type="noConversion"/>
  <hyperlinks>
    <hyperlink ref="B1" location="RefStr!A1" tooltip="Popunjavanje Referentne stranice" display="Prelazak na Referentnu stranicu ––––&gt;"/>
  </hyperlinks>
  <pageMargins left="0.39370078740157483" right="0.39370078740157483" top="0.98425196850393704" bottom="0.98425196850393704" header="0.51181102362204722" footer="0.51181102362204722"/>
  <pageSetup paperSize="9" scale="85" fitToHeight="0"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ist3">
    <pageSetUpPr fitToPage="1"/>
  </sheetPr>
  <dimension ref="A1:L722"/>
  <sheetViews>
    <sheetView showGridLines="0" showRowColHeaders="0" tabSelected="1" workbookViewId="0">
      <pane ySplit="1" topLeftCell="A17" activePane="bottomLeft" state="frozen"/>
      <selection pane="bottomLeft" activeCell="B17" sqref="B17"/>
    </sheetView>
  </sheetViews>
  <sheetFormatPr defaultColWidth="0" defaultRowHeight="12.75" zeroHeight="1" x14ac:dyDescent="0.2"/>
  <cols>
    <col min="1" max="1" width="14.7109375" style="1" customWidth="1"/>
    <col min="2" max="3" width="10.7109375" style="1" customWidth="1"/>
    <col min="4" max="4" width="12.7109375" style="1" customWidth="1"/>
    <col min="5" max="5" width="6.7109375" style="1" customWidth="1"/>
    <col min="6" max="6" width="10.7109375" style="1" customWidth="1"/>
    <col min="7" max="7" width="11.7109375" style="1" customWidth="1"/>
    <col min="8" max="8" width="8.7109375" style="1" customWidth="1"/>
    <col min="9" max="9" width="6.7109375" style="1" customWidth="1"/>
    <col min="10" max="11" width="15.7109375" style="1" customWidth="1"/>
    <col min="12" max="12" width="0.85546875" style="1" customWidth="1"/>
    <col min="13" max="16384" width="9.140625" style="1" hidden="1"/>
  </cols>
  <sheetData>
    <row r="1" spans="1:11" s="17" customFormat="1" ht="19.5" customHeight="1" x14ac:dyDescent="0.2">
      <c r="A1" s="351" t="s">
        <v>1561</v>
      </c>
      <c r="B1" s="352"/>
      <c r="C1" s="361" t="s">
        <v>2063</v>
      </c>
      <c r="D1" s="361"/>
      <c r="E1" s="361" t="s">
        <v>2064</v>
      </c>
      <c r="F1" s="361"/>
      <c r="G1" s="361" t="s">
        <v>2065</v>
      </c>
      <c r="H1" s="361"/>
      <c r="I1" s="361"/>
      <c r="J1" s="361" t="s">
        <v>1740</v>
      </c>
      <c r="K1" s="362"/>
    </row>
    <row r="2" spans="1:11" ht="32.1" customHeight="1" x14ac:dyDescent="0.2">
      <c r="A2" s="18"/>
      <c r="B2" s="18"/>
      <c r="C2" s="18"/>
      <c r="D2" s="18"/>
      <c r="E2" s="18"/>
      <c r="F2" s="18"/>
      <c r="H2" s="102">
        <f>LOOKUP(B22,A107:A663,C107:C663)</f>
        <v>18</v>
      </c>
      <c r="I2" s="18"/>
      <c r="J2" s="363" t="s">
        <v>3715</v>
      </c>
      <c r="K2" s="363"/>
    </row>
    <row r="3" spans="1:11" ht="5.0999999999999996" customHeight="1" x14ac:dyDescent="0.2">
      <c r="B3" s="4"/>
      <c r="C3" s="4"/>
      <c r="D3" s="4"/>
      <c r="E3" s="4"/>
      <c r="F3" s="4"/>
      <c r="G3" s="4"/>
      <c r="H3" s="4"/>
      <c r="I3" s="4"/>
    </row>
    <row r="4" spans="1:11" ht="35.1" customHeight="1" x14ac:dyDescent="0.4">
      <c r="A4" s="384" t="s">
        <v>3518</v>
      </c>
      <c r="B4" s="384"/>
      <c r="C4" s="384"/>
      <c r="D4" s="384"/>
      <c r="E4" s="384"/>
      <c r="F4" s="384"/>
      <c r="G4" s="384"/>
      <c r="H4" s="384"/>
      <c r="I4" s="384"/>
      <c r="J4" s="384"/>
      <c r="K4" s="384"/>
    </row>
    <row r="5" spans="1:11" ht="39.950000000000003" customHeight="1" x14ac:dyDescent="0.2">
      <c r="A5" s="356" t="str">
        <f>IF(AND(K10&lt;&gt;"",K12&lt;&gt;""), "za razdoblje: " &amp; TEXT(K10, "d. mmmm yyyy.") &amp; "   –   " &amp; TEXT(K12, "d. mmmm yyyy."),"za razdoblje od ________________ do ______________")</f>
        <v>za razdoblje: 1. siječanj 2018.   –   31. prosinac 2018.</v>
      </c>
      <c r="B5" s="356"/>
      <c r="C5" s="356"/>
      <c r="D5" s="356"/>
      <c r="E5" s="356"/>
      <c r="F5" s="356"/>
      <c r="G5" s="356"/>
      <c r="H5" s="356"/>
      <c r="I5" s="356"/>
      <c r="J5" s="356"/>
      <c r="K5" s="356"/>
    </row>
    <row r="6" spans="1:11" ht="15" customHeight="1" x14ac:dyDescent="0.2">
      <c r="A6" s="22" t="s">
        <v>3124</v>
      </c>
      <c r="B6" s="26">
        <v>43417</v>
      </c>
      <c r="C6" s="12"/>
      <c r="D6" s="388" t="s">
        <v>3128</v>
      </c>
      <c r="E6" s="389"/>
      <c r="F6" s="15" t="s">
        <v>237</v>
      </c>
      <c r="G6" s="12"/>
      <c r="H6" s="12"/>
      <c r="I6" s="12"/>
      <c r="J6" s="357">
        <f>SUM(Skriveni!G2:G1561)</f>
        <v>32676797.143000007</v>
      </c>
      <c r="K6" s="357"/>
    </row>
    <row r="7" spans="1:11" ht="3" customHeight="1" x14ac:dyDescent="0.2">
      <c r="A7" s="12"/>
      <c r="B7" s="12"/>
      <c r="C7" s="12"/>
      <c r="D7" s="12"/>
      <c r="E7" s="12"/>
      <c r="F7" s="12"/>
      <c r="G7" s="12"/>
      <c r="H7" s="12"/>
      <c r="I7" s="12"/>
      <c r="J7" s="12"/>
      <c r="K7" s="12"/>
    </row>
    <row r="8" spans="1:11" ht="15" customHeight="1" x14ac:dyDescent="0.2">
      <c r="A8" s="22" t="s">
        <v>3125</v>
      </c>
      <c r="B8" s="27">
        <v>2316617</v>
      </c>
      <c r="C8" s="353" t="s">
        <v>860</v>
      </c>
      <c r="D8" s="354"/>
      <c r="E8" s="354"/>
      <c r="F8" s="354"/>
      <c r="G8" s="354"/>
      <c r="H8" s="355"/>
      <c r="I8" s="167" t="s">
        <v>867</v>
      </c>
      <c r="J8" s="358" t="s">
        <v>3132</v>
      </c>
      <c r="K8" s="358"/>
    </row>
    <row r="9" spans="1:11" ht="3" customHeight="1" x14ac:dyDescent="0.2">
      <c r="A9" s="12"/>
      <c r="B9" s="12"/>
      <c r="C9" s="12"/>
      <c r="D9" s="12"/>
      <c r="E9" s="12"/>
      <c r="F9" s="12"/>
      <c r="G9" s="12"/>
      <c r="H9" s="12"/>
      <c r="I9" s="12"/>
      <c r="J9" s="12"/>
      <c r="K9" s="12"/>
    </row>
    <row r="10" spans="1:11" ht="15" customHeight="1" x14ac:dyDescent="0.2">
      <c r="A10" s="22" t="s">
        <v>3126</v>
      </c>
      <c r="B10" s="393" t="s">
        <v>4293</v>
      </c>
      <c r="C10" s="394"/>
      <c r="D10" s="394"/>
      <c r="E10" s="394"/>
      <c r="F10" s="394"/>
      <c r="G10" s="394"/>
      <c r="H10" s="394"/>
      <c r="I10" s="395"/>
      <c r="J10" s="22" t="s">
        <v>2200</v>
      </c>
      <c r="K10" s="80">
        <v>43101</v>
      </c>
    </row>
    <row r="11" spans="1:11" ht="3" customHeight="1" x14ac:dyDescent="0.2">
      <c r="A11" s="12"/>
      <c r="B11" s="12"/>
      <c r="C11" s="12"/>
      <c r="D11" s="12"/>
      <c r="E11" s="12"/>
      <c r="F11" s="12"/>
      <c r="G11" s="12"/>
      <c r="H11" s="12"/>
      <c r="I11" s="12"/>
      <c r="J11" s="12"/>
      <c r="K11" s="12"/>
    </row>
    <row r="12" spans="1:11" ht="15" customHeight="1" x14ac:dyDescent="0.2">
      <c r="A12" s="22" t="s">
        <v>820</v>
      </c>
      <c r="B12" s="28">
        <v>52000</v>
      </c>
      <c r="C12" s="385" t="s">
        <v>2407</v>
      </c>
      <c r="D12" s="386"/>
      <c r="E12" s="386"/>
      <c r="F12" s="386"/>
      <c r="G12" s="387"/>
      <c r="H12" s="12"/>
      <c r="I12" s="12"/>
      <c r="J12" s="22" t="s">
        <v>2201</v>
      </c>
      <c r="K12" s="80">
        <v>43465</v>
      </c>
    </row>
    <row r="13" spans="1:11" ht="3" customHeight="1" x14ac:dyDescent="0.2">
      <c r="A13" s="12"/>
      <c r="B13" s="12"/>
      <c r="C13" s="12"/>
      <c r="D13" s="12"/>
      <c r="E13" s="12"/>
      <c r="F13" s="12"/>
      <c r="G13" s="12"/>
      <c r="H13" s="12"/>
      <c r="I13" s="12"/>
      <c r="J13" s="12"/>
      <c r="K13" s="12"/>
    </row>
    <row r="14" spans="1:11" ht="15" customHeight="1" x14ac:dyDescent="0.2">
      <c r="A14" s="22" t="s">
        <v>3127</v>
      </c>
      <c r="B14" s="379" t="s">
        <v>4294</v>
      </c>
      <c r="C14" s="380"/>
      <c r="D14" s="380"/>
      <c r="E14" s="380"/>
      <c r="F14" s="380"/>
      <c r="G14" s="381"/>
      <c r="H14" s="12"/>
      <c r="I14" s="12"/>
      <c r="J14" s="22" t="s">
        <v>3764</v>
      </c>
      <c r="K14" s="45">
        <v>5483022544</v>
      </c>
    </row>
    <row r="15" spans="1:11" ht="3" customHeight="1" x14ac:dyDescent="0.2">
      <c r="A15" s="12"/>
      <c r="B15" s="12"/>
      <c r="C15" s="12"/>
      <c r="D15" s="12"/>
      <c r="E15" s="12"/>
      <c r="F15" s="12"/>
      <c r="G15" s="12"/>
      <c r="H15" s="12"/>
      <c r="I15" s="12"/>
      <c r="J15" s="12"/>
      <c r="K15" s="12"/>
    </row>
    <row r="16" spans="1:11" ht="15" customHeight="1" x14ac:dyDescent="0.2">
      <c r="A16" s="22" t="s">
        <v>3130</v>
      </c>
      <c r="B16" s="14">
        <v>21</v>
      </c>
      <c r="C16" s="359" t="str">
        <f>IF(B16&gt;0,LOOKUP(B16,A66:A74,B66:B74),"Razina nije upisana")</f>
        <v>Proračunski korisnik jedinice lokalne i područne (regionalne) samouprave</v>
      </c>
      <c r="D16" s="360"/>
      <c r="E16" s="360"/>
      <c r="F16" s="360"/>
      <c r="G16" s="360"/>
      <c r="H16" s="360"/>
      <c r="I16" s="360"/>
      <c r="J16" s="360"/>
      <c r="K16" s="360"/>
    </row>
    <row r="17" spans="1:11" ht="3" customHeight="1" x14ac:dyDescent="0.2">
      <c r="A17" s="13"/>
      <c r="B17" s="12"/>
      <c r="C17" s="170"/>
      <c r="D17" s="170"/>
      <c r="E17" s="170"/>
      <c r="F17" s="170"/>
      <c r="G17" s="170"/>
      <c r="H17" s="170"/>
      <c r="I17" s="170"/>
      <c r="J17" s="170"/>
      <c r="K17" s="170"/>
    </row>
    <row r="18" spans="1:11" ht="15" customHeight="1" x14ac:dyDescent="0.2">
      <c r="A18" s="22" t="s">
        <v>3129</v>
      </c>
      <c r="B18" s="29">
        <v>9102</v>
      </c>
      <c r="C18" s="359" t="str">
        <f xml:space="preserve"> IF(B18&gt;0,LOOKUP(B18,Sifre!A255:A869,Sifre!B255:B869),"Djelatnost nije upisana")</f>
        <v>Djelatnosti muzeja</v>
      </c>
      <c r="D18" s="360"/>
      <c r="E18" s="360"/>
      <c r="F18" s="360"/>
      <c r="G18" s="360"/>
      <c r="H18" s="360"/>
      <c r="I18" s="360"/>
      <c r="J18" s="360"/>
      <c r="K18" s="360"/>
    </row>
    <row r="19" spans="1:11" ht="3" customHeight="1" x14ac:dyDescent="0.2">
      <c r="A19" s="13"/>
      <c r="B19" s="12"/>
      <c r="C19" s="170"/>
      <c r="D19" s="170"/>
      <c r="E19" s="170"/>
      <c r="F19" s="170"/>
      <c r="G19" s="170"/>
      <c r="H19" s="170"/>
      <c r="I19" s="170"/>
      <c r="J19" s="170"/>
      <c r="K19" s="170"/>
    </row>
    <row r="20" spans="1:11" ht="15" customHeight="1" x14ac:dyDescent="0.2">
      <c r="A20" s="22" t="s">
        <v>3131</v>
      </c>
      <c r="B20" s="30">
        <v>0</v>
      </c>
      <c r="C20" s="359" t="str">
        <f>IF(B20&lt;&gt;"","Razdjel: " &amp; LOOKUP(B20,A666:A713,B666:B713),"Razdjel nije upisan")</f>
        <v>Razdjel: NEMA RAZDJELA</v>
      </c>
      <c r="D20" s="360"/>
      <c r="E20" s="360"/>
      <c r="F20" s="360"/>
      <c r="G20" s="360"/>
      <c r="H20" s="360"/>
      <c r="I20" s="360"/>
      <c r="J20" s="360"/>
      <c r="K20" s="360"/>
    </row>
    <row r="21" spans="1:11" ht="3" customHeight="1" x14ac:dyDescent="0.2">
      <c r="A21" s="13"/>
      <c r="B21" s="12"/>
      <c r="C21" s="170"/>
      <c r="D21" s="170"/>
      <c r="E21" s="170"/>
      <c r="F21" s="170"/>
      <c r="G21" s="170"/>
      <c r="H21" s="170"/>
      <c r="I21" s="170"/>
      <c r="J21" s="170"/>
      <c r="K21" s="170"/>
    </row>
    <row r="22" spans="1:11" ht="15" customHeight="1" x14ac:dyDescent="0.2">
      <c r="A22" s="55" t="s">
        <v>3519</v>
      </c>
      <c r="B22" s="31">
        <v>321</v>
      </c>
      <c r="C22" s="359" t="str">
        <f>IF(B22&gt;0, "Županija: " &amp; LOOKUP(H2,A83:A103,B83:B103) &amp; ", grad/općina: " &amp; LOOKUP(B22,A107:A663,B107:B663),"Šifra grada/općine nije upisana")</f>
        <v>Županija: ISTARSKA, grad/općina: PAZIN</v>
      </c>
      <c r="D22" s="360"/>
      <c r="E22" s="360"/>
      <c r="F22" s="360"/>
      <c r="G22" s="360"/>
      <c r="H22" s="360"/>
      <c r="I22" s="360"/>
      <c r="J22" s="360"/>
      <c r="K22" s="360"/>
    </row>
    <row r="23" spans="1:11" ht="3" customHeight="1" x14ac:dyDescent="0.2">
      <c r="A23" s="13"/>
      <c r="B23" s="12"/>
      <c r="C23" s="12"/>
      <c r="D23" s="12"/>
      <c r="E23" s="12"/>
      <c r="F23" s="12"/>
      <c r="G23" s="12"/>
      <c r="H23" s="12"/>
      <c r="I23" s="12"/>
      <c r="J23" s="12"/>
      <c r="K23" s="12"/>
    </row>
    <row r="24" spans="1:11" ht="9.9499999999999993" customHeight="1" x14ac:dyDescent="0.2">
      <c r="A24" s="13"/>
      <c r="B24" s="83" t="s">
        <v>2210</v>
      </c>
      <c r="C24" s="12"/>
      <c r="D24" s="403" t="s">
        <v>1978</v>
      </c>
      <c r="E24" s="404"/>
      <c r="F24" s="404"/>
      <c r="G24" s="12"/>
      <c r="H24" s="12"/>
      <c r="I24" s="12"/>
      <c r="J24" s="12"/>
      <c r="K24" s="12"/>
    </row>
    <row r="25" spans="1:11" ht="15" customHeight="1" x14ac:dyDescent="0.2">
      <c r="A25" s="367" t="s">
        <v>1462</v>
      </c>
      <c r="B25" s="39" t="str">
        <f>IF(SUM(Skriveni!C2:F642)=0,"NE", "DA")</f>
        <v>DA</v>
      </c>
      <c r="C25" s="382" t="s">
        <v>818</v>
      </c>
      <c r="D25" s="405"/>
      <c r="E25" s="82" t="str">
        <f>IF(AND(B25="DA",Kont!E23&gt;0),Kont!E23,"Nema")</f>
        <v>Nema</v>
      </c>
      <c r="F25" s="12"/>
      <c r="G25" s="22" t="s">
        <v>3680</v>
      </c>
      <c r="H25" s="371" t="s">
        <v>4295</v>
      </c>
      <c r="I25" s="402"/>
      <c r="J25" s="402"/>
      <c r="K25" s="372"/>
    </row>
    <row r="26" spans="1:11" ht="3" customHeight="1" x14ac:dyDescent="0.2">
      <c r="A26" s="368"/>
      <c r="B26" s="32"/>
      <c r="C26" s="33"/>
      <c r="D26" s="34"/>
      <c r="E26" s="35"/>
      <c r="G26" s="13"/>
      <c r="H26" s="12"/>
      <c r="I26" s="12"/>
      <c r="J26" s="12"/>
      <c r="K26" s="12"/>
    </row>
    <row r="27" spans="1:11" ht="15" customHeight="1" x14ac:dyDescent="0.2">
      <c r="A27" s="368"/>
      <c r="B27" s="39" t="str">
        <f>IF(SUM(Skriveni!C977:D1225)&lt;&gt;0,"DA","NE")</f>
        <v>DA</v>
      </c>
      <c r="C27" s="382" t="s">
        <v>2601</v>
      </c>
      <c r="D27" s="383"/>
      <c r="E27" s="82" t="str">
        <f>IF(AND(B27="DA",Kont!E261&gt;0),Kont!E261,"Nema")</f>
        <v>Nema</v>
      </c>
      <c r="F27" s="12"/>
      <c r="G27" s="22" t="s">
        <v>3681</v>
      </c>
      <c r="H27" s="371" t="s">
        <v>4296</v>
      </c>
      <c r="I27" s="372"/>
      <c r="J27" s="13" t="s">
        <v>1447</v>
      </c>
      <c r="K27" s="15" t="s">
        <v>4297</v>
      </c>
    </row>
    <row r="28" spans="1:11" ht="3" customHeight="1" x14ac:dyDescent="0.2">
      <c r="A28" s="368"/>
      <c r="F28" s="12"/>
      <c r="G28" s="12"/>
      <c r="H28" s="12"/>
      <c r="I28" s="12"/>
      <c r="J28" s="12"/>
      <c r="K28" s="12"/>
    </row>
    <row r="29" spans="1:11" ht="15" customHeight="1" x14ac:dyDescent="0.2">
      <c r="A29" s="368"/>
      <c r="B29" s="39" t="str">
        <f>IF(SUM(Skriveni!C1287:D1422)&lt;&gt;0,"DA","NE")</f>
        <v>DA</v>
      </c>
      <c r="C29" s="406" t="s">
        <v>819</v>
      </c>
      <c r="D29" s="407"/>
      <c r="E29" s="82" t="str">
        <f>IF(AND(B29="DA",Kont!E297&gt;0),Kont!E297,"Nema")</f>
        <v>Nema</v>
      </c>
      <c r="F29" s="12"/>
      <c r="G29" s="22" t="s">
        <v>1448</v>
      </c>
      <c r="H29" s="374" t="s">
        <v>4298</v>
      </c>
      <c r="I29" s="375"/>
      <c r="J29" s="375"/>
      <c r="K29" s="376"/>
    </row>
    <row r="30" spans="1:11" ht="3" customHeight="1" x14ac:dyDescent="0.2">
      <c r="A30" s="368"/>
      <c r="B30" s="32"/>
      <c r="C30" s="33"/>
      <c r="D30" s="34"/>
      <c r="E30" s="35"/>
      <c r="F30" s="12"/>
      <c r="G30" s="12"/>
      <c r="H30" s="12"/>
      <c r="I30" s="12"/>
      <c r="J30" s="12"/>
      <c r="K30" s="12"/>
    </row>
    <row r="31" spans="1:11" ht="15" customHeight="1" x14ac:dyDescent="0.2">
      <c r="A31" s="368"/>
      <c r="B31" s="183" t="s">
        <v>4301</v>
      </c>
      <c r="C31" s="382" t="s">
        <v>1591</v>
      </c>
      <c r="D31" s="383"/>
      <c r="E31" s="82" t="str">
        <f>IF(Kont!E292&gt;0,Kont!E292,"Nema")</f>
        <v>Nema</v>
      </c>
      <c r="F31" s="12"/>
      <c r="G31" s="13" t="s">
        <v>1449</v>
      </c>
      <c r="H31" s="374" t="s">
        <v>4299</v>
      </c>
      <c r="I31" s="375"/>
      <c r="J31" s="375"/>
      <c r="K31" s="376"/>
    </row>
    <row r="32" spans="1:11" ht="3" customHeight="1" x14ac:dyDescent="0.2">
      <c r="A32" s="368"/>
      <c r="B32" s="32"/>
      <c r="C32" s="33"/>
      <c r="D32" s="34"/>
      <c r="E32" s="35"/>
      <c r="F32" s="12"/>
      <c r="G32" s="12"/>
      <c r="H32" s="12"/>
      <c r="I32" s="12"/>
      <c r="J32" s="12"/>
      <c r="K32" s="12"/>
    </row>
    <row r="33" spans="1:11" ht="15" customHeight="1" x14ac:dyDescent="0.2">
      <c r="A33" s="369"/>
      <c r="B33" s="39" t="str">
        <f>IF(SUM(Skriveni!C1468:C1550)&lt;&gt;0,"DA","NE")</f>
        <v>DA</v>
      </c>
      <c r="C33" s="377" t="s">
        <v>1210</v>
      </c>
      <c r="D33" s="378"/>
      <c r="E33" s="82" t="str">
        <f>IF(AND(B33="DA",Kont!E288&gt;0),Kont!E288,"Nema")</f>
        <v>Nema</v>
      </c>
      <c r="F33" s="12"/>
      <c r="G33" s="22" t="s">
        <v>735</v>
      </c>
      <c r="H33" s="379" t="s">
        <v>4300</v>
      </c>
      <c r="I33" s="380"/>
      <c r="J33" s="380"/>
      <c r="K33" s="381"/>
    </row>
    <row r="34" spans="1:11" ht="3" customHeight="1" x14ac:dyDescent="0.2">
      <c r="A34" s="78"/>
      <c r="B34" s="79"/>
      <c r="F34" s="12"/>
      <c r="G34" s="12"/>
      <c r="H34" s="12"/>
      <c r="I34" s="12"/>
      <c r="J34" s="12"/>
      <c r="K34" s="12"/>
    </row>
    <row r="35" spans="1:11" ht="15" customHeight="1" x14ac:dyDescent="0.2">
      <c r="A35" s="78"/>
      <c r="B35" s="17"/>
      <c r="C35" s="17"/>
      <c r="D35" s="17"/>
      <c r="E35" s="17"/>
      <c r="F35" s="12"/>
      <c r="G35" s="40" t="s">
        <v>1014</v>
      </c>
      <c r="H35" s="408" t="str">
        <f>IF(Kont!E3&gt;0,"Izvještaj sadrži pogreške, broj pogrešaka: " &amp; Kont!E3,IF(J6=0,"Izvještaj je prazan","Izvještaj nema pogrešaka"))</f>
        <v>Izvještaj nema pogrešaka</v>
      </c>
      <c r="I35" s="409"/>
      <c r="J35" s="409"/>
      <c r="K35" s="410"/>
    </row>
    <row r="36" spans="1:11" ht="3" customHeight="1" x14ac:dyDescent="0.2">
      <c r="A36" s="78"/>
      <c r="B36" s="75"/>
      <c r="C36" s="76"/>
      <c r="D36" s="77"/>
      <c r="E36" s="12"/>
      <c r="F36" s="12"/>
      <c r="G36" s="12"/>
      <c r="H36" s="12"/>
      <c r="I36" s="12"/>
      <c r="J36" s="12"/>
      <c r="K36" s="12"/>
    </row>
    <row r="37" spans="1:11" ht="5.0999999999999996" customHeight="1" x14ac:dyDescent="0.2"/>
    <row r="38" spans="1:11" ht="29.25" customHeight="1" x14ac:dyDescent="0.2">
      <c r="A38" s="108" t="s">
        <v>3842</v>
      </c>
      <c r="B38" s="373" t="s">
        <v>2060</v>
      </c>
      <c r="C38" s="373"/>
      <c r="D38" s="373"/>
      <c r="E38" s="373"/>
      <c r="F38" s="373"/>
      <c r="G38" s="373"/>
      <c r="H38" s="373"/>
      <c r="I38" s="109" t="s">
        <v>1683</v>
      </c>
      <c r="J38" s="110" t="s">
        <v>1685</v>
      </c>
      <c r="K38" s="111" t="s">
        <v>1684</v>
      </c>
    </row>
    <row r="39" spans="1:11" ht="12.95" customHeight="1" x14ac:dyDescent="0.2">
      <c r="A39" s="364" t="s">
        <v>3714</v>
      </c>
      <c r="B39" s="399" t="str">
        <f>PRRAS!B12</f>
        <v xml:space="preserve">PRIHODI POSLOVANJA (AOP 002+039+045+074+105+123+130+136) </v>
      </c>
      <c r="C39" s="399"/>
      <c r="D39" s="399"/>
      <c r="E39" s="399"/>
      <c r="F39" s="399"/>
      <c r="G39" s="399"/>
      <c r="H39" s="399"/>
      <c r="I39" s="112">
        <f>PRRAS!C12</f>
        <v>1</v>
      </c>
      <c r="J39" s="113">
        <f>PRRAS!D12</f>
        <v>661780</v>
      </c>
      <c r="K39" s="114">
        <f>PRRAS!E12</f>
        <v>923082</v>
      </c>
    </row>
    <row r="40" spans="1:11" ht="12.95" customHeight="1" x14ac:dyDescent="0.2">
      <c r="A40" s="365"/>
      <c r="B40" s="370" t="str">
        <f>PRRAS!B159</f>
        <v xml:space="preserve">RASHODI POSLOVANJA (AOP 149+160+193+212+221+246+257) </v>
      </c>
      <c r="C40" s="396"/>
      <c r="D40" s="396"/>
      <c r="E40" s="396"/>
      <c r="F40" s="396"/>
      <c r="G40" s="396"/>
      <c r="H40" s="396"/>
      <c r="I40" s="115">
        <f>PRRAS!C159</f>
        <v>148</v>
      </c>
      <c r="J40" s="116">
        <f>PRRAS!D159</f>
        <v>625311</v>
      </c>
      <c r="K40" s="117">
        <f>PRRAS!E159</f>
        <v>865542</v>
      </c>
    </row>
    <row r="41" spans="1:11" ht="12.95" customHeight="1" x14ac:dyDescent="0.2">
      <c r="A41" s="365"/>
      <c r="B41" s="370" t="str">
        <f>PRRAS!B648</f>
        <v>Višak prihoda i primitaka raspoloživ u sljedećem razdoblju (AOP 631+633-632-634)</v>
      </c>
      <c r="C41" s="396"/>
      <c r="D41" s="396"/>
      <c r="E41" s="396"/>
      <c r="F41" s="396"/>
      <c r="G41" s="396"/>
      <c r="H41" s="396"/>
      <c r="I41" s="115">
        <f>PRRAS!C648</f>
        <v>635</v>
      </c>
      <c r="J41" s="116">
        <f>PRRAS!D648</f>
        <v>70215</v>
      </c>
      <c r="K41" s="117">
        <f>PRRAS!E648</f>
        <v>126305</v>
      </c>
    </row>
    <row r="42" spans="1:11" ht="12.95" customHeight="1" x14ac:dyDescent="0.2">
      <c r="A42" s="366"/>
      <c r="B42" s="397" t="str">
        <f>PRRAS!B649</f>
        <v>Manjak prihoda i primitaka za pokriće u sljedećem razdoblju (AOP 632+634-631-633)</v>
      </c>
      <c r="C42" s="398"/>
      <c r="D42" s="398"/>
      <c r="E42" s="398"/>
      <c r="F42" s="398"/>
      <c r="G42" s="398"/>
      <c r="H42" s="398"/>
      <c r="I42" s="118">
        <f>PRRAS!C649</f>
        <v>636</v>
      </c>
      <c r="J42" s="119">
        <f>PRRAS!D649</f>
        <v>0</v>
      </c>
      <c r="K42" s="120">
        <f>PRRAS!E649</f>
        <v>0</v>
      </c>
    </row>
    <row r="43" spans="1:11" ht="12.95" customHeight="1" x14ac:dyDescent="0.2">
      <c r="A43" s="364" t="s">
        <v>2272</v>
      </c>
      <c r="B43" s="399" t="str">
        <f>Bil!B13</f>
        <v>Nefinancijska imovina (AOP 003+007+046+047+051+058)</v>
      </c>
      <c r="C43" s="400"/>
      <c r="D43" s="400"/>
      <c r="E43" s="400"/>
      <c r="F43" s="400"/>
      <c r="G43" s="400"/>
      <c r="H43" s="400"/>
      <c r="I43" s="112">
        <f>Bil!C13</f>
        <v>2</v>
      </c>
      <c r="J43" s="113">
        <f>Bil!D13</f>
        <v>6167446</v>
      </c>
      <c r="K43" s="114">
        <f>Bil!E13</f>
        <v>6157893</v>
      </c>
    </row>
    <row r="44" spans="1:11" ht="12.95" customHeight="1" x14ac:dyDescent="0.2">
      <c r="A44" s="365"/>
      <c r="B44" s="370" t="str">
        <f>Bil!B74</f>
        <v>Financijska imovina (AOP 064+073+081+112+128+140+157+158)</v>
      </c>
      <c r="C44" s="396"/>
      <c r="D44" s="396"/>
      <c r="E44" s="396"/>
      <c r="F44" s="396"/>
      <c r="G44" s="396"/>
      <c r="H44" s="396"/>
      <c r="I44" s="115">
        <f>Bil!C74</f>
        <v>63</v>
      </c>
      <c r="J44" s="116">
        <f>Bil!D74</f>
        <v>134580</v>
      </c>
      <c r="K44" s="117">
        <f>Bil!E74</f>
        <v>176707</v>
      </c>
    </row>
    <row r="45" spans="1:11" ht="12.95" customHeight="1" x14ac:dyDescent="0.2">
      <c r="A45" s="365"/>
      <c r="B45" s="370" t="str">
        <f>Bil!B174</f>
        <v xml:space="preserve">Obveze (AOP 164+175+176+192+220) </v>
      </c>
      <c r="C45" s="396"/>
      <c r="D45" s="396"/>
      <c r="E45" s="396"/>
      <c r="F45" s="396"/>
      <c r="G45" s="396"/>
      <c r="H45" s="396"/>
      <c r="I45" s="115">
        <f>Bil!C174</f>
        <v>163</v>
      </c>
      <c r="J45" s="116">
        <f>Bil!D174</f>
        <v>48657</v>
      </c>
      <c r="K45" s="117">
        <f>Bil!E174</f>
        <v>49417</v>
      </c>
    </row>
    <row r="46" spans="1:11" ht="12.95" customHeight="1" x14ac:dyDescent="0.2">
      <c r="A46" s="366"/>
      <c r="B46" s="397" t="str">
        <f>Bil!B234</f>
        <v>Vlastiti izvori (224 + 232 - 236 + 240 do 242)</v>
      </c>
      <c r="C46" s="398"/>
      <c r="D46" s="398"/>
      <c r="E46" s="398"/>
      <c r="F46" s="398"/>
      <c r="G46" s="398"/>
      <c r="H46" s="398"/>
      <c r="I46" s="118">
        <f>Bil!C234</f>
        <v>223</v>
      </c>
      <c r="J46" s="119">
        <f>Bil!D234</f>
        <v>6253369</v>
      </c>
      <c r="K46" s="120">
        <f>Bil!E234</f>
        <v>6285183</v>
      </c>
    </row>
    <row r="47" spans="1:11" ht="12.95" customHeight="1" x14ac:dyDescent="0.2">
      <c r="A47" s="364" t="s">
        <v>2270</v>
      </c>
      <c r="B47" s="399" t="str">
        <f>RasF!B12</f>
        <v>Opće javne usluge (AOP 002+006+009+013 do 017)</v>
      </c>
      <c r="C47" s="399"/>
      <c r="D47" s="399"/>
      <c r="E47" s="399"/>
      <c r="F47" s="399"/>
      <c r="G47" s="399"/>
      <c r="H47" s="399"/>
      <c r="I47" s="112">
        <f>RasF!C12</f>
        <v>1</v>
      </c>
      <c r="J47" s="113">
        <f>RasF!D12</f>
        <v>0</v>
      </c>
      <c r="K47" s="114">
        <f>RasF!E12</f>
        <v>0</v>
      </c>
    </row>
    <row r="48" spans="1:11" ht="12.95" customHeight="1" x14ac:dyDescent="0.2">
      <c r="A48" s="365"/>
      <c r="B48" s="370" t="str">
        <f>RasF!B42</f>
        <v>Ekonomski poslovi (AOP 032+035+039+046+050+056+057+062+070)</v>
      </c>
      <c r="C48" s="370"/>
      <c r="D48" s="370"/>
      <c r="E48" s="370"/>
      <c r="F48" s="370"/>
      <c r="G48" s="370"/>
      <c r="H48" s="370"/>
      <c r="I48" s="115">
        <f>RasF!C42</f>
        <v>31</v>
      </c>
      <c r="J48" s="116">
        <f>RasF!D42</f>
        <v>0</v>
      </c>
      <c r="K48" s="117">
        <f>RasF!E42</f>
        <v>0</v>
      </c>
    </row>
    <row r="49" spans="1:11" ht="12.95" customHeight="1" x14ac:dyDescent="0.2">
      <c r="A49" s="365"/>
      <c r="B49" s="370" t="str">
        <f>RasF!B95</f>
        <v>Rashodi vezani za stanovanje i kom. pogodnosti koji nisu drugdje svrstani</v>
      </c>
      <c r="C49" s="370"/>
      <c r="D49" s="370"/>
      <c r="E49" s="370"/>
      <c r="F49" s="370"/>
      <c r="G49" s="370"/>
      <c r="H49" s="370"/>
      <c r="I49" s="115">
        <f>RasF!C95</f>
        <v>84</v>
      </c>
      <c r="J49" s="116">
        <f>RasF!D95</f>
        <v>0</v>
      </c>
      <c r="K49" s="117">
        <f>RasF!E95</f>
        <v>0</v>
      </c>
    </row>
    <row r="50" spans="1:11" ht="12.95" customHeight="1" x14ac:dyDescent="0.2">
      <c r="A50" s="365"/>
      <c r="B50" s="370" t="str">
        <f>RasF!B121</f>
        <v>Obrazovanje (AOP 111+114+117+118+121 do 124)</v>
      </c>
      <c r="C50" s="370"/>
      <c r="D50" s="370"/>
      <c r="E50" s="370"/>
      <c r="F50" s="370"/>
      <c r="G50" s="370"/>
      <c r="H50" s="370"/>
      <c r="I50" s="115">
        <f>RasF!C121</f>
        <v>110</v>
      </c>
      <c r="J50" s="116">
        <f>RasF!D121</f>
        <v>0</v>
      </c>
      <c r="K50" s="117">
        <f>RasF!E121</f>
        <v>0</v>
      </c>
    </row>
    <row r="51" spans="1:11" ht="12.95" customHeight="1" x14ac:dyDescent="0.2">
      <c r="A51" s="366"/>
      <c r="B51" s="397" t="str">
        <f>RasF!B148</f>
        <v>Kontrolni zbroj (AOP 001+018+024+031+071+078+085+103+110+125)</v>
      </c>
      <c r="C51" s="397"/>
      <c r="D51" s="397"/>
      <c r="E51" s="397"/>
      <c r="F51" s="397"/>
      <c r="G51" s="397"/>
      <c r="H51" s="397"/>
      <c r="I51" s="118">
        <f>RasF!C148</f>
        <v>137</v>
      </c>
      <c r="J51" s="119">
        <f>RasF!D148</f>
        <v>678678</v>
      </c>
      <c r="K51" s="120">
        <f>RasF!E148</f>
        <v>866992</v>
      </c>
    </row>
    <row r="52" spans="1:11" ht="12.95" customHeight="1" x14ac:dyDescent="0.2">
      <c r="A52" s="364" t="s">
        <v>2271</v>
      </c>
      <c r="B52" s="400" t="str">
        <f>PVRIO!B12</f>
        <v>Promjene u vrijednosti i obujmu imovine (AOP 002+018)</v>
      </c>
      <c r="C52" s="400"/>
      <c r="D52" s="400"/>
      <c r="E52" s="400"/>
      <c r="F52" s="400"/>
      <c r="G52" s="400"/>
      <c r="H52" s="400"/>
      <c r="I52" s="112">
        <f>PVRIO!C12</f>
        <v>1</v>
      </c>
      <c r="J52" s="113">
        <f>PVRIO!D12</f>
        <v>0</v>
      </c>
      <c r="K52" s="114">
        <f>PVRIO!E12</f>
        <v>0</v>
      </c>
    </row>
    <row r="53" spans="1:11" ht="12.95" customHeight="1" x14ac:dyDescent="0.2">
      <c r="A53" s="365"/>
      <c r="B53" s="396" t="str">
        <f>PVRIO!B29</f>
        <v>Promjene u obujmu imovine (AOP 019+026)</v>
      </c>
      <c r="C53" s="396"/>
      <c r="D53" s="396"/>
      <c r="E53" s="396"/>
      <c r="F53" s="396"/>
      <c r="G53" s="396"/>
      <c r="H53" s="396"/>
      <c r="I53" s="115">
        <f>PVRIO!C29</f>
        <v>18</v>
      </c>
      <c r="J53" s="116">
        <f>PVRIO!D29</f>
        <v>0</v>
      </c>
      <c r="K53" s="117">
        <f>PVRIO!E29</f>
        <v>0</v>
      </c>
    </row>
    <row r="54" spans="1:11" ht="12.95" customHeight="1" x14ac:dyDescent="0.2">
      <c r="A54" s="365"/>
      <c r="B54" s="396" t="str">
        <f>PVRIO!B45</f>
        <v>Promjene u vrijednosti (revalorizacija) i obujmu obveza (AOP 035+040)</v>
      </c>
      <c r="C54" s="396"/>
      <c r="D54" s="396"/>
      <c r="E54" s="396"/>
      <c r="F54" s="396"/>
      <c r="G54" s="396"/>
      <c r="H54" s="396"/>
      <c r="I54" s="115">
        <f>PVRIO!C45</f>
        <v>34</v>
      </c>
      <c r="J54" s="116">
        <f>PVRIO!D45</f>
        <v>0</v>
      </c>
      <c r="K54" s="117">
        <f>PVRIO!E45</f>
        <v>0</v>
      </c>
    </row>
    <row r="55" spans="1:11" ht="12.95" customHeight="1" x14ac:dyDescent="0.2">
      <c r="A55" s="366"/>
      <c r="B55" s="398" t="str">
        <f>PVRIO!B51</f>
        <v>Promjene u obujmu obveza (AOP 041 do 044)</v>
      </c>
      <c r="C55" s="398"/>
      <c r="D55" s="398"/>
      <c r="E55" s="398"/>
      <c r="F55" s="398"/>
      <c r="G55" s="398"/>
      <c r="H55" s="398"/>
      <c r="I55" s="118">
        <f>PVRIO!C51</f>
        <v>40</v>
      </c>
      <c r="J55" s="119">
        <f>PVRIO!D51</f>
        <v>0</v>
      </c>
      <c r="K55" s="120">
        <f>PVRIO!E51</f>
        <v>0</v>
      </c>
    </row>
    <row r="56" spans="1:11" ht="12.95" customHeight="1" x14ac:dyDescent="0.2">
      <c r="A56" s="364" t="s">
        <v>2273</v>
      </c>
      <c r="B56" s="400" t="str">
        <f>Obv!B12</f>
        <v>Stanje obveza 1. siječnja (=AOP 036* iz Izvještaja o obvezama za prethodnu godinu)</v>
      </c>
      <c r="C56" s="400"/>
      <c r="D56" s="400"/>
      <c r="E56" s="400"/>
      <c r="F56" s="400"/>
      <c r="G56" s="400"/>
      <c r="H56" s="400"/>
      <c r="I56" s="112">
        <f>Obv!C12</f>
        <v>1</v>
      </c>
      <c r="J56" s="113" t="s">
        <v>3568</v>
      </c>
      <c r="K56" s="114">
        <f>Obv!D12</f>
        <v>48657</v>
      </c>
    </row>
    <row r="57" spans="1:11" ht="12.95" customHeight="1" x14ac:dyDescent="0.2">
      <c r="A57" s="365"/>
      <c r="B57" s="370" t="str">
        <f>Obv!B47</f>
        <v>Stanje obveza na kraju izvještajnog razdoblja (AOP 001+002-019) i (AOP 037+090)</v>
      </c>
      <c r="C57" s="370"/>
      <c r="D57" s="370"/>
      <c r="E57" s="370"/>
      <c r="F57" s="370"/>
      <c r="G57" s="370"/>
      <c r="H57" s="370"/>
      <c r="I57" s="115">
        <f>Obv!C47</f>
        <v>36</v>
      </c>
      <c r="J57" s="116" t="s">
        <v>3568</v>
      </c>
      <c r="K57" s="117">
        <f>Obv!D47</f>
        <v>49416</v>
      </c>
    </row>
    <row r="58" spans="1:11" ht="12.95" customHeight="1" x14ac:dyDescent="0.2">
      <c r="A58" s="365"/>
      <c r="B58" s="370" t="str">
        <f>Obv!B48</f>
        <v>Stanje dospjelih obveza na kraju izvještajnog razdoblja (AOP 038+043+079+084)</v>
      </c>
      <c r="C58" s="370"/>
      <c r="D58" s="370"/>
      <c r="E58" s="370"/>
      <c r="F58" s="370"/>
      <c r="G58" s="370"/>
      <c r="H58" s="370"/>
      <c r="I58" s="115">
        <f>Obv!C48</f>
        <v>37</v>
      </c>
      <c r="J58" s="116" t="s">
        <v>3568</v>
      </c>
      <c r="K58" s="117">
        <f>Obv!D48</f>
        <v>0</v>
      </c>
    </row>
    <row r="59" spans="1:11" ht="12.95" customHeight="1" x14ac:dyDescent="0.2">
      <c r="A59" s="366"/>
      <c r="B59" s="397" t="str">
        <f>Obv!B101</f>
        <v>Stanje nedospjelih obveza na kraju izvještajnog razdoblja (AOP 091 do 094)</v>
      </c>
      <c r="C59" s="397"/>
      <c r="D59" s="397"/>
      <c r="E59" s="397"/>
      <c r="F59" s="397"/>
      <c r="G59" s="397"/>
      <c r="H59" s="397"/>
      <c r="I59" s="118">
        <f>Obv!C101</f>
        <v>90</v>
      </c>
      <c r="J59" s="119" t="s">
        <v>3568</v>
      </c>
      <c r="K59" s="120">
        <f>Obv!D101</f>
        <v>49416</v>
      </c>
    </row>
    <row r="60" spans="1:11" ht="5.0999999999999996" customHeight="1" x14ac:dyDescent="0.2">
      <c r="A60" s="5"/>
      <c r="B60" s="6"/>
      <c r="C60" s="6"/>
      <c r="D60" s="6"/>
      <c r="E60" s="6"/>
      <c r="F60" s="6"/>
      <c r="G60" s="6"/>
      <c r="H60" s="6"/>
      <c r="I60" s="6"/>
      <c r="J60" s="7"/>
      <c r="K60" s="7"/>
    </row>
    <row r="61" spans="1:11" ht="36.75" customHeight="1" x14ac:dyDescent="0.2">
      <c r="A61" s="52" t="s">
        <v>2679</v>
      </c>
      <c r="B61" s="6"/>
      <c r="C61" s="6"/>
      <c r="D61" s="6"/>
      <c r="E61" s="6"/>
      <c r="F61" s="6"/>
      <c r="G61" s="6"/>
      <c r="H61" s="6"/>
      <c r="I61" s="6"/>
      <c r="J61" s="401" t="str">
        <f xml:space="preserve"> "Verzija Excel datoteke: " &amp; MID(Skriveni!K31,1,1) &amp; "." &amp; MID(Skriveni!K31,2,1) &amp; "." &amp; MID(Skriveni!K31,3,1) &amp; "."</f>
        <v>Verzija Excel datoteke: 5.0.6.</v>
      </c>
      <c r="K61" s="401"/>
    </row>
    <row r="62" spans="1:11" ht="53.25" customHeight="1" x14ac:dyDescent="0.2">
      <c r="A62" s="19"/>
      <c r="B62" s="19"/>
      <c r="C62" s="19"/>
      <c r="D62" s="19"/>
      <c r="E62" s="19"/>
      <c r="F62" s="19"/>
      <c r="G62" s="20"/>
      <c r="H62" s="19"/>
      <c r="I62" s="19"/>
      <c r="J62" s="19"/>
      <c r="K62" s="19"/>
    </row>
    <row r="63" spans="1:11" ht="21.75" customHeight="1" x14ac:dyDescent="0.2">
      <c r="A63" s="390" t="s">
        <v>3716</v>
      </c>
      <c r="B63" s="390"/>
      <c r="C63" s="390"/>
      <c r="D63" s="390"/>
      <c r="E63" s="16"/>
      <c r="F63" s="21"/>
      <c r="G63" s="16"/>
      <c r="H63" s="391" t="s">
        <v>3135</v>
      </c>
      <c r="I63" s="392"/>
      <c r="J63" s="392"/>
      <c r="K63" s="392"/>
    </row>
    <row r="64" spans="1:11" ht="5.0999999999999996" customHeight="1" x14ac:dyDescent="0.2"/>
    <row r="65" spans="1:2" ht="12.75" hidden="1" customHeight="1" x14ac:dyDescent="0.2"/>
    <row r="66" spans="1:2" ht="12.75" hidden="1" customHeight="1" x14ac:dyDescent="0.2">
      <c r="A66" s="1">
        <v>11</v>
      </c>
      <c r="B66" s="1" t="s">
        <v>3026</v>
      </c>
    </row>
    <row r="67" spans="1:2" ht="12.75" hidden="1" customHeight="1" x14ac:dyDescent="0.2">
      <c r="A67" s="1">
        <v>12</v>
      </c>
      <c r="B67" s="1" t="s">
        <v>3025</v>
      </c>
    </row>
    <row r="68" spans="1:2" ht="12.75" hidden="1" customHeight="1" x14ac:dyDescent="0.2">
      <c r="A68" s="1">
        <v>13</v>
      </c>
      <c r="B68" s="1" t="s">
        <v>3027</v>
      </c>
    </row>
    <row r="69" spans="1:2" ht="12.75" hidden="1" customHeight="1" x14ac:dyDescent="0.2">
      <c r="A69" s="1">
        <v>21</v>
      </c>
      <c r="B69" s="1" t="s">
        <v>3028</v>
      </c>
    </row>
    <row r="70" spans="1:2" ht="12.75" hidden="1" customHeight="1" x14ac:dyDescent="0.2">
      <c r="A70" s="1">
        <v>22</v>
      </c>
      <c r="B70" s="1" t="s">
        <v>3029</v>
      </c>
    </row>
    <row r="71" spans="1:2" ht="12.75" hidden="1" customHeight="1" x14ac:dyDescent="0.2">
      <c r="A71" s="1">
        <v>23</v>
      </c>
      <c r="B71" s="1" t="s">
        <v>3030</v>
      </c>
    </row>
    <row r="72" spans="1:2" ht="12.75" hidden="1" customHeight="1" x14ac:dyDescent="0.2">
      <c r="A72" s="1">
        <v>31</v>
      </c>
      <c r="B72" s="1" t="s">
        <v>3031</v>
      </c>
    </row>
    <row r="73" spans="1:2" ht="12.75" hidden="1" customHeight="1" x14ac:dyDescent="0.2">
      <c r="A73" s="1">
        <v>41</v>
      </c>
      <c r="B73" s="1" t="s">
        <v>1681</v>
      </c>
    </row>
    <row r="74" spans="1:2" ht="12.75" hidden="1" customHeight="1" x14ac:dyDescent="0.2">
      <c r="A74" s="1">
        <v>42</v>
      </c>
      <c r="B74" s="1" t="s">
        <v>1682</v>
      </c>
    </row>
    <row r="75" spans="1:2" ht="12.75" hidden="1" customHeight="1" x14ac:dyDescent="0.2"/>
    <row r="76" spans="1:2" ht="12.75" hidden="1" customHeight="1" x14ac:dyDescent="0.2">
      <c r="A76" s="38" t="s">
        <v>1059</v>
      </c>
      <c r="B76" s="41" t="s">
        <v>3570</v>
      </c>
    </row>
    <row r="77" spans="1:2" ht="12.75" hidden="1" customHeight="1" x14ac:dyDescent="0.2">
      <c r="A77" s="37"/>
      <c r="B77" s="43" t="s">
        <v>3763</v>
      </c>
    </row>
    <row r="78" spans="1:2" ht="12.75" hidden="1" customHeight="1" x14ac:dyDescent="0.2">
      <c r="A78" s="37" t="s">
        <v>231</v>
      </c>
      <c r="B78" s="43" t="s">
        <v>232</v>
      </c>
    </row>
    <row r="79" spans="1:2" ht="12.75" hidden="1" customHeight="1" x14ac:dyDescent="0.2">
      <c r="A79" s="37" t="s">
        <v>233</v>
      </c>
      <c r="B79" s="42" t="s">
        <v>234</v>
      </c>
    </row>
    <row r="80" spans="1:2" ht="12.75" hidden="1" customHeight="1" x14ac:dyDescent="0.2">
      <c r="A80" s="37" t="s">
        <v>235</v>
      </c>
      <c r="B80" s="42" t="s">
        <v>236</v>
      </c>
    </row>
    <row r="81" spans="1:2" ht="12.75" hidden="1" customHeight="1" x14ac:dyDescent="0.2">
      <c r="A81" s="37" t="s">
        <v>237</v>
      </c>
      <c r="B81" s="42" t="s">
        <v>238</v>
      </c>
    </row>
    <row r="82" spans="1:2" ht="12.75" hidden="1" customHeight="1" x14ac:dyDescent="0.2"/>
    <row r="83" spans="1:2" ht="12.75" hidden="1" customHeight="1" x14ac:dyDescent="0.2">
      <c r="A83" s="46">
        <v>1</v>
      </c>
      <c r="B83" s="46" t="s">
        <v>4123</v>
      </c>
    </row>
    <row r="84" spans="1:2" ht="12.75" hidden="1" customHeight="1" x14ac:dyDescent="0.2">
      <c r="A84" s="46">
        <v>2</v>
      </c>
      <c r="B84" s="46" t="s">
        <v>4124</v>
      </c>
    </row>
    <row r="85" spans="1:2" ht="12.75" hidden="1" customHeight="1" x14ac:dyDescent="0.2">
      <c r="A85" s="46">
        <v>3</v>
      </c>
      <c r="B85" s="46" t="s">
        <v>4125</v>
      </c>
    </row>
    <row r="86" spans="1:2" ht="12.75" hidden="1" customHeight="1" x14ac:dyDescent="0.2">
      <c r="A86" s="46">
        <v>4</v>
      </c>
      <c r="B86" s="46" t="s">
        <v>4126</v>
      </c>
    </row>
    <row r="87" spans="1:2" ht="12.75" hidden="1" customHeight="1" x14ac:dyDescent="0.2">
      <c r="A87" s="46">
        <v>5</v>
      </c>
      <c r="B87" s="46" t="s">
        <v>1528</v>
      </c>
    </row>
    <row r="88" spans="1:2" ht="12.75" hidden="1" customHeight="1" x14ac:dyDescent="0.2">
      <c r="A88" s="46">
        <v>6</v>
      </c>
      <c r="B88" s="46" t="s">
        <v>1529</v>
      </c>
    </row>
    <row r="89" spans="1:2" ht="12.75" hidden="1" customHeight="1" x14ac:dyDescent="0.2">
      <c r="A89" s="46">
        <v>7</v>
      </c>
      <c r="B89" s="46" t="s">
        <v>1530</v>
      </c>
    </row>
    <row r="90" spans="1:2" ht="12.75" hidden="1" customHeight="1" x14ac:dyDescent="0.2">
      <c r="A90" s="46">
        <v>8</v>
      </c>
      <c r="B90" s="46" t="s">
        <v>1531</v>
      </c>
    </row>
    <row r="91" spans="1:2" ht="12.75" hidden="1" customHeight="1" x14ac:dyDescent="0.2">
      <c r="A91" s="46">
        <v>9</v>
      </c>
      <c r="B91" s="46" t="s">
        <v>1532</v>
      </c>
    </row>
    <row r="92" spans="1:2" ht="12.75" hidden="1" customHeight="1" x14ac:dyDescent="0.2">
      <c r="A92" s="46">
        <v>10</v>
      </c>
      <c r="B92" s="46" t="s">
        <v>1533</v>
      </c>
    </row>
    <row r="93" spans="1:2" ht="12.75" hidden="1" customHeight="1" x14ac:dyDescent="0.2">
      <c r="A93" s="46">
        <v>11</v>
      </c>
      <c r="B93" s="46" t="s">
        <v>1534</v>
      </c>
    </row>
    <row r="94" spans="1:2" ht="12.75" hidden="1" customHeight="1" x14ac:dyDescent="0.2">
      <c r="A94" s="46">
        <v>12</v>
      </c>
      <c r="B94" s="46" t="s">
        <v>1535</v>
      </c>
    </row>
    <row r="95" spans="1:2" ht="12.75" hidden="1" customHeight="1" x14ac:dyDescent="0.2">
      <c r="A95" s="46">
        <v>13</v>
      </c>
      <c r="B95" s="46" t="s">
        <v>1536</v>
      </c>
    </row>
    <row r="96" spans="1:2" ht="12.75" hidden="1" customHeight="1" x14ac:dyDescent="0.2">
      <c r="A96" s="46">
        <v>14</v>
      </c>
      <c r="B96" s="46" t="s">
        <v>1537</v>
      </c>
    </row>
    <row r="97" spans="1:5" ht="12.75" hidden="1" customHeight="1" x14ac:dyDescent="0.2">
      <c r="A97" s="46">
        <v>15</v>
      </c>
      <c r="B97" s="46" t="s">
        <v>1538</v>
      </c>
    </row>
    <row r="98" spans="1:5" ht="12.75" hidden="1" customHeight="1" x14ac:dyDescent="0.2">
      <c r="A98" s="46">
        <v>16</v>
      </c>
      <c r="B98" s="46" t="s">
        <v>1539</v>
      </c>
    </row>
    <row r="99" spans="1:5" ht="12.75" hidden="1" customHeight="1" x14ac:dyDescent="0.2">
      <c r="A99" s="46">
        <v>17</v>
      </c>
      <c r="B99" s="46" t="s">
        <v>1540</v>
      </c>
    </row>
    <row r="100" spans="1:5" ht="12.75" hidden="1" customHeight="1" x14ac:dyDescent="0.2">
      <c r="A100" s="46">
        <v>18</v>
      </c>
      <c r="B100" s="46" t="s">
        <v>1541</v>
      </c>
    </row>
    <row r="101" spans="1:5" ht="12.75" hidden="1" customHeight="1" x14ac:dyDescent="0.2">
      <c r="A101" s="46">
        <v>19</v>
      </c>
      <c r="B101" s="46" t="s">
        <v>1542</v>
      </c>
    </row>
    <row r="102" spans="1:5" ht="12.75" hidden="1" customHeight="1" x14ac:dyDescent="0.2">
      <c r="A102" s="46">
        <v>20</v>
      </c>
      <c r="B102" s="46" t="s">
        <v>1637</v>
      </c>
    </row>
    <row r="103" spans="1:5" ht="12.75" hidden="1" customHeight="1" x14ac:dyDescent="0.2">
      <c r="A103" s="46">
        <v>21</v>
      </c>
      <c r="B103" s="46" t="s">
        <v>2042</v>
      </c>
    </row>
    <row r="104" spans="1:5" ht="12.75" hidden="1" customHeight="1" x14ac:dyDescent="0.2"/>
    <row r="105" spans="1:5" ht="12.75" hidden="1" customHeight="1" x14ac:dyDescent="0.2"/>
    <row r="106" spans="1:5" ht="12.75" hidden="1" customHeight="1" x14ac:dyDescent="0.2"/>
    <row r="107" spans="1:5" ht="12.75" hidden="1" customHeight="1" x14ac:dyDescent="0.2">
      <c r="A107" s="1">
        <v>1</v>
      </c>
      <c r="B107" s="1" t="s">
        <v>3765</v>
      </c>
      <c r="C107" s="1">
        <v>16</v>
      </c>
      <c r="E107" s="44">
        <v>111</v>
      </c>
    </row>
    <row r="108" spans="1:5" ht="12.75" hidden="1" customHeight="1" x14ac:dyDescent="0.2">
      <c r="A108" s="1">
        <v>2</v>
      </c>
      <c r="B108" s="1" t="s">
        <v>3766</v>
      </c>
      <c r="C108" s="1">
        <v>14</v>
      </c>
      <c r="E108" s="44">
        <v>112</v>
      </c>
    </row>
    <row r="109" spans="1:5" ht="12.75" hidden="1" customHeight="1" x14ac:dyDescent="0.2">
      <c r="A109" s="1">
        <v>3</v>
      </c>
      <c r="B109" s="1" t="s">
        <v>3767</v>
      </c>
      <c r="C109" s="1">
        <v>16</v>
      </c>
      <c r="E109" s="44">
        <v>113</v>
      </c>
    </row>
    <row r="110" spans="1:5" ht="12.75" hidden="1" customHeight="1" x14ac:dyDescent="0.2">
      <c r="A110" s="1">
        <v>4</v>
      </c>
      <c r="B110" s="1" t="s">
        <v>3768</v>
      </c>
      <c r="C110" s="1">
        <v>8</v>
      </c>
      <c r="E110" s="44">
        <v>114</v>
      </c>
    </row>
    <row r="111" spans="1:5" ht="12.75" hidden="1" customHeight="1" x14ac:dyDescent="0.2">
      <c r="A111" s="1">
        <v>5</v>
      </c>
      <c r="B111" s="1" t="s">
        <v>3769</v>
      </c>
      <c r="C111" s="1">
        <v>18</v>
      </c>
      <c r="E111" s="44">
        <v>115</v>
      </c>
    </row>
    <row r="112" spans="1:5" ht="12.75" hidden="1" customHeight="1" x14ac:dyDescent="0.2">
      <c r="A112" s="1">
        <v>6</v>
      </c>
      <c r="B112" s="1" t="s">
        <v>3770</v>
      </c>
      <c r="C112" s="1">
        <v>18</v>
      </c>
      <c r="E112" s="44">
        <v>116</v>
      </c>
    </row>
    <row r="113" spans="1:5" ht="12.75" hidden="1" customHeight="1" x14ac:dyDescent="0.2">
      <c r="A113" s="1">
        <v>7</v>
      </c>
      <c r="B113" s="1" t="s">
        <v>3771</v>
      </c>
      <c r="C113" s="1">
        <v>4</v>
      </c>
      <c r="E113" s="44">
        <v>119</v>
      </c>
    </row>
    <row r="114" spans="1:5" ht="12.75" hidden="1" customHeight="1" x14ac:dyDescent="0.2">
      <c r="A114" s="1">
        <v>8</v>
      </c>
      <c r="B114" s="1" t="s">
        <v>3772</v>
      </c>
      <c r="C114" s="1">
        <v>8</v>
      </c>
      <c r="E114" s="44">
        <v>121</v>
      </c>
    </row>
    <row r="115" spans="1:5" ht="12.75" hidden="1" customHeight="1" x14ac:dyDescent="0.2">
      <c r="A115" s="1">
        <v>9</v>
      </c>
      <c r="B115" s="1" t="s">
        <v>3773</v>
      </c>
      <c r="C115" s="1">
        <v>17</v>
      </c>
      <c r="E115" s="44">
        <v>122</v>
      </c>
    </row>
    <row r="116" spans="1:5" ht="12.75" hidden="1" customHeight="1" x14ac:dyDescent="0.2">
      <c r="A116" s="1">
        <v>10</v>
      </c>
      <c r="B116" s="1" t="s">
        <v>3774</v>
      </c>
      <c r="C116" s="1">
        <v>12</v>
      </c>
      <c r="E116" s="44">
        <v>123</v>
      </c>
    </row>
    <row r="117" spans="1:5" ht="12.75" hidden="1" customHeight="1" x14ac:dyDescent="0.2">
      <c r="A117" s="1">
        <v>11</v>
      </c>
      <c r="B117" s="1" t="s">
        <v>3775</v>
      </c>
      <c r="C117" s="1">
        <v>2</v>
      </c>
      <c r="E117" s="44">
        <v>124</v>
      </c>
    </row>
    <row r="118" spans="1:5" ht="12.75" hidden="1" customHeight="1" x14ac:dyDescent="0.2">
      <c r="A118" s="1">
        <v>12</v>
      </c>
      <c r="B118" s="1" t="s">
        <v>3776</v>
      </c>
      <c r="C118" s="1">
        <v>5</v>
      </c>
      <c r="E118" s="44">
        <v>125</v>
      </c>
    </row>
    <row r="119" spans="1:5" ht="12.75" hidden="1" customHeight="1" x14ac:dyDescent="0.2">
      <c r="A119" s="1">
        <v>13</v>
      </c>
      <c r="B119" s="1" t="s">
        <v>3777</v>
      </c>
      <c r="C119" s="1">
        <v>14</v>
      </c>
      <c r="E119" s="44">
        <v>125</v>
      </c>
    </row>
    <row r="120" spans="1:5" ht="12.75" hidden="1" customHeight="1" x14ac:dyDescent="0.2">
      <c r="A120" s="1">
        <v>15</v>
      </c>
      <c r="B120" s="1" t="s">
        <v>3778</v>
      </c>
      <c r="C120" s="1">
        <v>20</v>
      </c>
      <c r="E120" s="44">
        <v>126</v>
      </c>
    </row>
    <row r="121" spans="1:5" ht="12.75" hidden="1" customHeight="1" x14ac:dyDescent="0.2">
      <c r="A121" s="1">
        <v>16</v>
      </c>
      <c r="B121" s="1" t="s">
        <v>3779</v>
      </c>
      <c r="C121" s="1">
        <v>14</v>
      </c>
      <c r="E121" s="44">
        <v>127</v>
      </c>
    </row>
    <row r="122" spans="1:5" ht="12.75" hidden="1" customHeight="1" x14ac:dyDescent="0.2">
      <c r="A122" s="1">
        <v>17</v>
      </c>
      <c r="B122" s="1" t="s">
        <v>3780</v>
      </c>
      <c r="C122" s="1">
        <v>13</v>
      </c>
      <c r="E122" s="44">
        <v>128</v>
      </c>
    </row>
    <row r="123" spans="1:5" ht="12.75" hidden="1" customHeight="1" x14ac:dyDescent="0.2">
      <c r="A123" s="1">
        <v>18</v>
      </c>
      <c r="B123" s="1" t="s">
        <v>2295</v>
      </c>
      <c r="C123" s="1">
        <v>7</v>
      </c>
      <c r="E123" s="44">
        <v>129</v>
      </c>
    </row>
    <row r="124" spans="1:5" ht="12.75" hidden="1" customHeight="1" x14ac:dyDescent="0.2">
      <c r="A124" s="1">
        <v>19</v>
      </c>
      <c r="B124" s="1" t="s">
        <v>194</v>
      </c>
      <c r="C124" s="1">
        <v>5</v>
      </c>
      <c r="E124" s="44">
        <v>130</v>
      </c>
    </row>
    <row r="125" spans="1:5" ht="12.75" hidden="1" customHeight="1" x14ac:dyDescent="0.2">
      <c r="A125" s="1">
        <v>20</v>
      </c>
      <c r="B125" s="1" t="s">
        <v>195</v>
      </c>
      <c r="C125" s="1">
        <v>13</v>
      </c>
      <c r="E125" s="44">
        <v>141</v>
      </c>
    </row>
    <row r="126" spans="1:5" ht="12.75" hidden="1" customHeight="1" x14ac:dyDescent="0.2">
      <c r="A126" s="1">
        <v>21</v>
      </c>
      <c r="B126" s="1" t="s">
        <v>196</v>
      </c>
      <c r="C126" s="1">
        <v>14</v>
      </c>
      <c r="E126" s="44">
        <v>142</v>
      </c>
    </row>
    <row r="127" spans="1:5" ht="12.75" hidden="1" customHeight="1" x14ac:dyDescent="0.2">
      <c r="A127" s="1">
        <v>22</v>
      </c>
      <c r="B127" s="1" t="s">
        <v>197</v>
      </c>
      <c r="C127" s="1">
        <v>13</v>
      </c>
      <c r="E127" s="44">
        <v>143</v>
      </c>
    </row>
    <row r="128" spans="1:5" ht="12.75" hidden="1" customHeight="1" x14ac:dyDescent="0.2">
      <c r="A128" s="1">
        <v>23</v>
      </c>
      <c r="B128" s="1" t="s">
        <v>198</v>
      </c>
      <c r="C128" s="1">
        <v>14</v>
      </c>
      <c r="E128" s="44">
        <v>144</v>
      </c>
    </row>
    <row r="129" spans="1:5" ht="12.75" hidden="1" customHeight="1" x14ac:dyDescent="0.2">
      <c r="A129" s="1">
        <v>24</v>
      </c>
      <c r="B129" s="1" t="s">
        <v>199</v>
      </c>
      <c r="C129" s="1">
        <v>7</v>
      </c>
      <c r="E129" s="44">
        <v>145</v>
      </c>
    </row>
    <row r="130" spans="1:5" ht="12.75" hidden="1" customHeight="1" x14ac:dyDescent="0.2">
      <c r="A130" s="1">
        <v>25</v>
      </c>
      <c r="B130" s="1" t="s">
        <v>200</v>
      </c>
      <c r="C130" s="1">
        <v>19</v>
      </c>
      <c r="E130" s="44">
        <v>146</v>
      </c>
    </row>
    <row r="131" spans="1:5" ht="12.75" hidden="1" customHeight="1" x14ac:dyDescent="0.2">
      <c r="A131" s="1">
        <v>26</v>
      </c>
      <c r="B131" s="1" t="s">
        <v>201</v>
      </c>
      <c r="C131" s="1">
        <v>16</v>
      </c>
      <c r="E131" s="44">
        <v>147</v>
      </c>
    </row>
    <row r="132" spans="1:5" ht="12.75" hidden="1" customHeight="1" x14ac:dyDescent="0.2">
      <c r="A132" s="1">
        <v>27</v>
      </c>
      <c r="B132" s="1" t="s">
        <v>202</v>
      </c>
      <c r="C132" s="1">
        <v>17</v>
      </c>
      <c r="E132" s="44">
        <v>149</v>
      </c>
    </row>
    <row r="133" spans="1:5" ht="12.75" hidden="1" customHeight="1" x14ac:dyDescent="0.2">
      <c r="A133" s="1">
        <v>29</v>
      </c>
      <c r="B133" s="1" t="s">
        <v>203</v>
      </c>
      <c r="C133" s="1">
        <v>16</v>
      </c>
      <c r="E133" s="44">
        <v>150</v>
      </c>
    </row>
    <row r="134" spans="1:5" ht="12.75" hidden="1" customHeight="1" x14ac:dyDescent="0.2">
      <c r="A134" s="1">
        <v>30</v>
      </c>
      <c r="B134" s="1" t="s">
        <v>204</v>
      </c>
      <c r="C134" s="1">
        <v>4</v>
      </c>
      <c r="E134" s="44">
        <v>161</v>
      </c>
    </row>
    <row r="135" spans="1:5" ht="12.75" hidden="1" customHeight="1" x14ac:dyDescent="0.2">
      <c r="A135" s="1">
        <v>32</v>
      </c>
      <c r="B135" s="1" t="s">
        <v>205</v>
      </c>
      <c r="C135" s="1">
        <v>16</v>
      </c>
      <c r="E135" s="44">
        <v>162</v>
      </c>
    </row>
    <row r="136" spans="1:5" ht="12.75" hidden="1" customHeight="1" x14ac:dyDescent="0.2">
      <c r="A136" s="1">
        <v>33</v>
      </c>
      <c r="B136" s="1" t="s">
        <v>206</v>
      </c>
      <c r="C136" s="1">
        <v>1</v>
      </c>
      <c r="E136" s="44">
        <v>163</v>
      </c>
    </row>
    <row r="137" spans="1:5" ht="12.75" hidden="1" customHeight="1" x14ac:dyDescent="0.2">
      <c r="A137" s="1">
        <v>34</v>
      </c>
      <c r="B137" s="1" t="s">
        <v>207</v>
      </c>
      <c r="C137" s="1">
        <v>1</v>
      </c>
      <c r="E137" s="44">
        <v>164</v>
      </c>
    </row>
    <row r="138" spans="1:5" ht="12.75" hidden="1" customHeight="1" x14ac:dyDescent="0.2">
      <c r="A138" s="1">
        <v>35</v>
      </c>
      <c r="B138" s="1" t="s">
        <v>208</v>
      </c>
      <c r="C138" s="1">
        <v>11</v>
      </c>
      <c r="E138" s="44">
        <v>170</v>
      </c>
    </row>
    <row r="139" spans="1:5" ht="12.75" hidden="1" customHeight="1" x14ac:dyDescent="0.2">
      <c r="A139" s="1">
        <v>36</v>
      </c>
      <c r="B139" s="1" t="s">
        <v>209</v>
      </c>
      <c r="C139" s="1">
        <v>5</v>
      </c>
      <c r="E139" s="44">
        <v>210</v>
      </c>
    </row>
    <row r="140" spans="1:5" ht="12.75" hidden="1" customHeight="1" x14ac:dyDescent="0.2">
      <c r="A140" s="1">
        <v>37</v>
      </c>
      <c r="B140" s="1" t="s">
        <v>210</v>
      </c>
      <c r="C140" s="1">
        <v>9</v>
      </c>
      <c r="E140" s="44">
        <v>220</v>
      </c>
    </row>
    <row r="141" spans="1:5" ht="12.75" hidden="1" customHeight="1" x14ac:dyDescent="0.2">
      <c r="A141" s="1">
        <v>38</v>
      </c>
      <c r="B141" s="1" t="s">
        <v>211</v>
      </c>
      <c r="C141" s="1">
        <v>8</v>
      </c>
      <c r="E141" s="44">
        <v>230</v>
      </c>
    </row>
    <row r="142" spans="1:5" ht="12.75" hidden="1" customHeight="1" x14ac:dyDescent="0.2">
      <c r="A142" s="1">
        <v>39</v>
      </c>
      <c r="B142" s="1" t="s">
        <v>212</v>
      </c>
      <c r="C142" s="1">
        <v>12</v>
      </c>
      <c r="E142" s="44">
        <v>240</v>
      </c>
    </row>
    <row r="143" spans="1:5" ht="12.75" hidden="1" customHeight="1" x14ac:dyDescent="0.2">
      <c r="A143" s="1">
        <v>40</v>
      </c>
      <c r="B143" s="1" t="s">
        <v>213</v>
      </c>
      <c r="C143" s="1">
        <v>18</v>
      </c>
      <c r="E143" s="44">
        <v>311</v>
      </c>
    </row>
    <row r="144" spans="1:5" ht="12.75" hidden="1" customHeight="1" x14ac:dyDescent="0.2">
      <c r="A144" s="1">
        <v>41</v>
      </c>
      <c r="B144" s="1" t="s">
        <v>622</v>
      </c>
      <c r="C144" s="1">
        <v>2</v>
      </c>
      <c r="E144" s="44">
        <v>312</v>
      </c>
    </row>
    <row r="145" spans="1:5" ht="12.75" hidden="1" customHeight="1" x14ac:dyDescent="0.2">
      <c r="A145" s="1">
        <v>42</v>
      </c>
      <c r="B145" s="1" t="s">
        <v>623</v>
      </c>
      <c r="C145" s="1">
        <v>18</v>
      </c>
      <c r="E145" s="44">
        <v>321</v>
      </c>
    </row>
    <row r="146" spans="1:5" ht="12.75" hidden="1" customHeight="1" x14ac:dyDescent="0.2">
      <c r="A146" s="1">
        <v>43</v>
      </c>
      <c r="B146" s="1" t="s">
        <v>624</v>
      </c>
      <c r="C146" s="1">
        <v>18</v>
      </c>
      <c r="E146" s="44">
        <v>322</v>
      </c>
    </row>
    <row r="147" spans="1:5" ht="12.75" hidden="1" customHeight="1" x14ac:dyDescent="0.2">
      <c r="A147" s="1">
        <v>44</v>
      </c>
      <c r="B147" s="1" t="s">
        <v>625</v>
      </c>
      <c r="C147" s="1">
        <v>16</v>
      </c>
      <c r="E147" s="44">
        <v>510</v>
      </c>
    </row>
    <row r="148" spans="1:5" ht="12.75" hidden="1" customHeight="1" x14ac:dyDescent="0.2">
      <c r="A148" s="1">
        <v>46</v>
      </c>
      <c r="B148" s="1" t="s">
        <v>626</v>
      </c>
      <c r="C148" s="1">
        <v>12</v>
      </c>
      <c r="E148" s="44">
        <v>520</v>
      </c>
    </row>
    <row r="149" spans="1:5" ht="12.75" hidden="1" customHeight="1" x14ac:dyDescent="0.2">
      <c r="A149" s="1">
        <v>47</v>
      </c>
      <c r="B149" s="1" t="s">
        <v>627</v>
      </c>
      <c r="C149" s="1">
        <v>18</v>
      </c>
      <c r="E149" s="44">
        <v>610</v>
      </c>
    </row>
    <row r="150" spans="1:5" ht="12.75" hidden="1" customHeight="1" x14ac:dyDescent="0.2">
      <c r="A150" s="1">
        <v>48</v>
      </c>
      <c r="B150" s="1" t="s">
        <v>628</v>
      </c>
      <c r="C150" s="1">
        <v>5</v>
      </c>
      <c r="E150" s="44">
        <v>620</v>
      </c>
    </row>
    <row r="151" spans="1:5" ht="12.75" hidden="1" customHeight="1" x14ac:dyDescent="0.2">
      <c r="A151" s="1">
        <v>49</v>
      </c>
      <c r="B151" s="1" t="s">
        <v>304</v>
      </c>
      <c r="C151" s="1">
        <v>4</v>
      </c>
      <c r="E151" s="44">
        <v>710</v>
      </c>
    </row>
    <row r="152" spans="1:5" ht="12.75" hidden="1" customHeight="1" x14ac:dyDescent="0.2">
      <c r="A152" s="1">
        <v>50</v>
      </c>
      <c r="B152" s="1" t="s">
        <v>305</v>
      </c>
      <c r="C152" s="1">
        <v>17</v>
      </c>
      <c r="E152" s="44">
        <v>721</v>
      </c>
    </row>
    <row r="153" spans="1:5" ht="12.75" hidden="1" customHeight="1" x14ac:dyDescent="0.2">
      <c r="A153" s="1">
        <v>51</v>
      </c>
      <c r="B153" s="1" t="s">
        <v>306</v>
      </c>
      <c r="C153" s="1">
        <v>15</v>
      </c>
      <c r="E153" s="44">
        <v>729</v>
      </c>
    </row>
    <row r="154" spans="1:5" ht="12.75" hidden="1" customHeight="1" x14ac:dyDescent="0.2">
      <c r="A154" s="1">
        <v>52</v>
      </c>
      <c r="B154" s="1" t="s">
        <v>307</v>
      </c>
      <c r="C154" s="1">
        <v>8</v>
      </c>
      <c r="E154" s="44">
        <v>811</v>
      </c>
    </row>
    <row r="155" spans="1:5" ht="12.75" hidden="1" customHeight="1" x14ac:dyDescent="0.2">
      <c r="A155" s="1">
        <v>53</v>
      </c>
      <c r="B155" s="1" t="s">
        <v>308</v>
      </c>
      <c r="C155" s="1">
        <v>8</v>
      </c>
      <c r="E155" s="44">
        <v>812</v>
      </c>
    </row>
    <row r="156" spans="1:5" ht="12.75" hidden="1" customHeight="1" x14ac:dyDescent="0.2">
      <c r="A156" s="1">
        <v>54</v>
      </c>
      <c r="B156" s="1" t="s">
        <v>309</v>
      </c>
      <c r="C156" s="1">
        <v>10</v>
      </c>
      <c r="E156" s="44">
        <v>891</v>
      </c>
    </row>
    <row r="157" spans="1:5" ht="12.75" hidden="1" customHeight="1" x14ac:dyDescent="0.2">
      <c r="A157" s="1">
        <v>55</v>
      </c>
      <c r="B157" s="1" t="s">
        <v>310</v>
      </c>
      <c r="C157" s="1">
        <v>8</v>
      </c>
      <c r="E157" s="44">
        <v>892</v>
      </c>
    </row>
    <row r="158" spans="1:5" ht="12.75" hidden="1" customHeight="1" x14ac:dyDescent="0.2">
      <c r="A158" s="1">
        <v>56</v>
      </c>
      <c r="B158" s="1" t="s">
        <v>311</v>
      </c>
      <c r="C158" s="1">
        <v>10</v>
      </c>
      <c r="E158" s="44">
        <v>893</v>
      </c>
    </row>
    <row r="159" spans="1:5" ht="12.75" hidden="1" customHeight="1" x14ac:dyDescent="0.2">
      <c r="A159" s="1">
        <v>57</v>
      </c>
      <c r="B159" s="1" t="s">
        <v>312</v>
      </c>
      <c r="C159" s="1">
        <v>10</v>
      </c>
      <c r="E159" s="44">
        <v>899</v>
      </c>
    </row>
    <row r="160" spans="1:5" ht="12.75" hidden="1" customHeight="1" x14ac:dyDescent="0.2">
      <c r="A160" s="1">
        <v>58</v>
      </c>
      <c r="B160" s="1" t="s">
        <v>313</v>
      </c>
      <c r="C160" s="1">
        <v>11</v>
      </c>
      <c r="E160" s="44">
        <v>910</v>
      </c>
    </row>
    <row r="161" spans="1:5" ht="12.75" hidden="1" customHeight="1" x14ac:dyDescent="0.2">
      <c r="A161" s="1">
        <v>60</v>
      </c>
      <c r="B161" s="1" t="s">
        <v>314</v>
      </c>
      <c r="C161" s="1">
        <v>20</v>
      </c>
      <c r="E161" s="44">
        <v>990</v>
      </c>
    </row>
    <row r="162" spans="1:5" ht="12.75" hidden="1" customHeight="1" x14ac:dyDescent="0.2">
      <c r="A162" s="1">
        <v>61</v>
      </c>
      <c r="B162" s="1" t="s">
        <v>315</v>
      </c>
      <c r="C162" s="1">
        <v>8</v>
      </c>
      <c r="E162" s="44">
        <v>1011</v>
      </c>
    </row>
    <row r="163" spans="1:5" ht="12.75" hidden="1" customHeight="1" x14ac:dyDescent="0.2">
      <c r="A163" s="1">
        <v>63</v>
      </c>
      <c r="B163" s="1" t="s">
        <v>316</v>
      </c>
      <c r="C163" s="1">
        <v>7</v>
      </c>
      <c r="E163" s="44">
        <v>1012</v>
      </c>
    </row>
    <row r="164" spans="1:5" ht="12.75" hidden="1" customHeight="1" x14ac:dyDescent="0.2">
      <c r="A164" s="1">
        <v>64</v>
      </c>
      <c r="B164" s="1" t="s">
        <v>317</v>
      </c>
      <c r="C164" s="1">
        <v>14</v>
      </c>
      <c r="E164" s="44">
        <v>1013</v>
      </c>
    </row>
    <row r="165" spans="1:5" ht="12.75" hidden="1" customHeight="1" x14ac:dyDescent="0.2">
      <c r="A165" s="1">
        <v>65</v>
      </c>
      <c r="B165" s="1" t="s">
        <v>318</v>
      </c>
      <c r="C165" s="1">
        <v>14</v>
      </c>
      <c r="E165" s="44">
        <v>1020</v>
      </c>
    </row>
    <row r="166" spans="1:5" ht="12.75" hidden="1" customHeight="1" x14ac:dyDescent="0.2">
      <c r="A166" s="1">
        <v>66</v>
      </c>
      <c r="B166" s="1" t="s">
        <v>3950</v>
      </c>
      <c r="C166" s="1">
        <v>14</v>
      </c>
      <c r="E166" s="44">
        <v>1031</v>
      </c>
    </row>
    <row r="167" spans="1:5" ht="12.75" hidden="1" customHeight="1" x14ac:dyDescent="0.2">
      <c r="A167" s="1">
        <v>67</v>
      </c>
      <c r="B167" s="1" t="s">
        <v>3951</v>
      </c>
      <c r="C167" s="1">
        <v>7</v>
      </c>
      <c r="E167" s="44">
        <v>1032</v>
      </c>
    </row>
    <row r="168" spans="1:5" ht="12.75" hidden="1" customHeight="1" x14ac:dyDescent="0.2">
      <c r="A168" s="1">
        <v>68</v>
      </c>
      <c r="B168" s="1" t="s">
        <v>3952</v>
      </c>
      <c r="C168" s="1">
        <v>12</v>
      </c>
      <c r="E168" s="44">
        <v>1039</v>
      </c>
    </row>
    <row r="169" spans="1:5" ht="12.75" hidden="1" customHeight="1" x14ac:dyDescent="0.2">
      <c r="A169" s="1">
        <v>69</v>
      </c>
      <c r="B169" s="1" t="s">
        <v>3953</v>
      </c>
      <c r="C169" s="1">
        <v>8</v>
      </c>
      <c r="E169" s="44">
        <v>1041</v>
      </c>
    </row>
    <row r="170" spans="1:5" ht="12.75" hidden="1" customHeight="1" x14ac:dyDescent="0.2">
      <c r="A170" s="1">
        <v>70</v>
      </c>
      <c r="B170" s="1" t="s">
        <v>3954</v>
      </c>
      <c r="C170" s="1">
        <v>2</v>
      </c>
      <c r="E170" s="44">
        <v>1042</v>
      </c>
    </row>
    <row r="171" spans="1:5" ht="12.75" hidden="1" customHeight="1" x14ac:dyDescent="0.2">
      <c r="A171" s="1">
        <v>71</v>
      </c>
      <c r="B171" s="1" t="s">
        <v>3955</v>
      </c>
      <c r="C171" s="1">
        <v>7</v>
      </c>
      <c r="E171" s="44">
        <v>1051</v>
      </c>
    </row>
    <row r="172" spans="1:5" ht="12.75" hidden="1" customHeight="1" x14ac:dyDescent="0.2">
      <c r="A172" s="1">
        <v>72</v>
      </c>
      <c r="B172" s="1" t="s">
        <v>3956</v>
      </c>
      <c r="C172" s="1">
        <v>17</v>
      </c>
      <c r="E172" s="44">
        <v>1052</v>
      </c>
    </row>
    <row r="173" spans="1:5" ht="12.75" hidden="1" customHeight="1" x14ac:dyDescent="0.2">
      <c r="A173" s="1">
        <v>74</v>
      </c>
      <c r="B173" s="1" t="s">
        <v>3957</v>
      </c>
      <c r="C173" s="1">
        <v>8</v>
      </c>
      <c r="E173" s="44">
        <v>1061</v>
      </c>
    </row>
    <row r="174" spans="1:5" ht="12.75" hidden="1" customHeight="1" x14ac:dyDescent="0.2">
      <c r="A174" s="1">
        <v>75</v>
      </c>
      <c r="B174" s="1" t="s">
        <v>3958</v>
      </c>
      <c r="C174" s="1">
        <v>20</v>
      </c>
      <c r="E174" s="44">
        <v>1062</v>
      </c>
    </row>
    <row r="175" spans="1:5" ht="12.75" hidden="1" customHeight="1" x14ac:dyDescent="0.2">
      <c r="A175" s="1">
        <v>77</v>
      </c>
      <c r="B175" s="1" t="s">
        <v>3959</v>
      </c>
      <c r="C175" s="1">
        <v>17</v>
      </c>
      <c r="E175" s="44">
        <v>1071</v>
      </c>
    </row>
    <row r="176" spans="1:5" ht="12.75" hidden="1" customHeight="1" x14ac:dyDescent="0.2">
      <c r="A176" s="1">
        <v>78</v>
      </c>
      <c r="B176" s="1" t="s">
        <v>3960</v>
      </c>
      <c r="C176" s="1">
        <v>20</v>
      </c>
      <c r="E176" s="44">
        <v>1072</v>
      </c>
    </row>
    <row r="177" spans="1:5" ht="12.75" hidden="1" customHeight="1" x14ac:dyDescent="0.2">
      <c r="A177" s="1">
        <v>79</v>
      </c>
      <c r="B177" s="1" t="s">
        <v>3961</v>
      </c>
      <c r="C177" s="1">
        <v>2</v>
      </c>
      <c r="E177" s="44">
        <v>1073</v>
      </c>
    </row>
    <row r="178" spans="1:5" ht="12.75" hidden="1" customHeight="1" x14ac:dyDescent="0.2">
      <c r="A178" s="1">
        <v>80</v>
      </c>
      <c r="B178" s="1" t="s">
        <v>3962</v>
      </c>
      <c r="C178" s="1">
        <v>5</v>
      </c>
      <c r="E178" s="44">
        <v>1081</v>
      </c>
    </row>
    <row r="179" spans="1:5" ht="12.75" hidden="1" customHeight="1" x14ac:dyDescent="0.2">
      <c r="A179" s="1">
        <v>81</v>
      </c>
      <c r="B179" s="1" t="s">
        <v>3963</v>
      </c>
      <c r="C179" s="1">
        <v>12</v>
      </c>
      <c r="E179" s="44">
        <v>1082</v>
      </c>
    </row>
    <row r="180" spans="1:5" ht="12.75" hidden="1" customHeight="1" x14ac:dyDescent="0.2">
      <c r="A180" s="1">
        <v>82</v>
      </c>
      <c r="B180" s="1" t="s">
        <v>667</v>
      </c>
      <c r="C180" s="1">
        <v>20</v>
      </c>
      <c r="E180" s="44">
        <v>1083</v>
      </c>
    </row>
    <row r="181" spans="1:5" ht="12.75" hidden="1" customHeight="1" x14ac:dyDescent="0.2">
      <c r="A181" s="1">
        <v>83</v>
      </c>
      <c r="B181" s="1" t="s">
        <v>668</v>
      </c>
      <c r="C181" s="1">
        <v>3</v>
      </c>
      <c r="E181" s="44">
        <v>1084</v>
      </c>
    </row>
    <row r="182" spans="1:5" ht="12.75" hidden="1" customHeight="1" x14ac:dyDescent="0.2">
      <c r="A182" s="1">
        <v>84</v>
      </c>
      <c r="B182" s="1" t="s">
        <v>669</v>
      </c>
      <c r="C182" s="1">
        <v>9</v>
      </c>
      <c r="E182" s="44">
        <v>1085</v>
      </c>
    </row>
    <row r="183" spans="1:5" ht="12.75" hidden="1" customHeight="1" x14ac:dyDescent="0.2">
      <c r="A183" s="1">
        <v>85</v>
      </c>
      <c r="B183" s="1" t="s">
        <v>670</v>
      </c>
      <c r="C183" s="1">
        <v>5</v>
      </c>
      <c r="E183" s="44">
        <v>1086</v>
      </c>
    </row>
    <row r="184" spans="1:5" ht="12.75" hidden="1" customHeight="1" x14ac:dyDescent="0.2">
      <c r="A184" s="1">
        <v>86</v>
      </c>
      <c r="B184" s="1" t="s">
        <v>671</v>
      </c>
      <c r="C184" s="1">
        <v>14</v>
      </c>
      <c r="E184" s="44">
        <v>1089</v>
      </c>
    </row>
    <row r="185" spans="1:5" ht="12.75" hidden="1" customHeight="1" x14ac:dyDescent="0.2">
      <c r="A185" s="1">
        <v>87</v>
      </c>
      <c r="B185" s="1" t="s">
        <v>672</v>
      </c>
      <c r="C185" s="1">
        <v>17</v>
      </c>
      <c r="E185" s="44">
        <v>1091</v>
      </c>
    </row>
    <row r="186" spans="1:5" ht="12.75" hidden="1" customHeight="1" x14ac:dyDescent="0.2">
      <c r="A186" s="1">
        <v>88</v>
      </c>
      <c r="B186" s="1" t="s">
        <v>673</v>
      </c>
      <c r="C186" s="1">
        <v>17</v>
      </c>
      <c r="E186" s="44">
        <v>1092</v>
      </c>
    </row>
    <row r="187" spans="1:5" ht="12.75" hidden="1" customHeight="1" x14ac:dyDescent="0.2">
      <c r="A187" s="1">
        <v>89</v>
      </c>
      <c r="B187" s="1" t="s">
        <v>674</v>
      </c>
      <c r="C187" s="1">
        <v>20</v>
      </c>
      <c r="E187" s="44">
        <v>1101</v>
      </c>
    </row>
    <row r="188" spans="1:5" ht="12.75" hidden="1" customHeight="1" x14ac:dyDescent="0.2">
      <c r="A188" s="1">
        <v>90</v>
      </c>
      <c r="B188" s="1" t="s">
        <v>675</v>
      </c>
      <c r="C188" s="1">
        <v>4</v>
      </c>
      <c r="E188" s="44">
        <v>1102</v>
      </c>
    </row>
    <row r="189" spans="1:5" ht="12.75" hidden="1" customHeight="1" x14ac:dyDescent="0.2">
      <c r="A189" s="1">
        <v>91</v>
      </c>
      <c r="B189" s="1" t="s">
        <v>3003</v>
      </c>
      <c r="C189" s="1">
        <v>14</v>
      </c>
      <c r="E189" s="44">
        <v>1103</v>
      </c>
    </row>
    <row r="190" spans="1:5" ht="12.75" hidden="1" customHeight="1" x14ac:dyDescent="0.2">
      <c r="A190" s="1">
        <v>92</v>
      </c>
      <c r="B190" s="1" t="s">
        <v>3004</v>
      </c>
      <c r="C190" s="1">
        <v>16</v>
      </c>
      <c r="E190" s="44">
        <v>1104</v>
      </c>
    </row>
    <row r="191" spans="1:5" ht="12.75" hidden="1" customHeight="1" x14ac:dyDescent="0.2">
      <c r="A191" s="1">
        <v>94</v>
      </c>
      <c r="B191" s="1" t="s">
        <v>3005</v>
      </c>
      <c r="C191" s="1">
        <v>14</v>
      </c>
      <c r="E191" s="44">
        <v>1105</v>
      </c>
    </row>
    <row r="192" spans="1:5" ht="12.75" hidden="1" customHeight="1" x14ac:dyDescent="0.2">
      <c r="A192" s="1">
        <v>95</v>
      </c>
      <c r="B192" s="1" t="s">
        <v>3006</v>
      </c>
      <c r="C192" s="1">
        <v>15</v>
      </c>
      <c r="E192" s="44">
        <v>1106</v>
      </c>
    </row>
    <row r="193" spans="1:5" ht="12.75" hidden="1" customHeight="1" x14ac:dyDescent="0.2">
      <c r="A193" s="1">
        <v>96</v>
      </c>
      <c r="B193" s="1" t="s">
        <v>3007</v>
      </c>
      <c r="C193" s="1">
        <v>6</v>
      </c>
      <c r="E193" s="44">
        <v>1107</v>
      </c>
    </row>
    <row r="194" spans="1:5" ht="12.75" hidden="1" customHeight="1" x14ac:dyDescent="0.2">
      <c r="A194" s="1">
        <v>97</v>
      </c>
      <c r="B194" s="1" t="s">
        <v>3008</v>
      </c>
      <c r="C194" s="1">
        <v>1</v>
      </c>
      <c r="E194" s="44">
        <v>1200</v>
      </c>
    </row>
    <row r="195" spans="1:5" ht="12.75" hidden="1" customHeight="1" x14ac:dyDescent="0.2">
      <c r="A195" s="1">
        <v>98</v>
      </c>
      <c r="B195" s="1" t="s">
        <v>3009</v>
      </c>
      <c r="C195" s="1">
        <v>19</v>
      </c>
      <c r="E195" s="44">
        <v>1310</v>
      </c>
    </row>
    <row r="196" spans="1:5" ht="12.75" hidden="1" customHeight="1" x14ac:dyDescent="0.2">
      <c r="A196" s="1">
        <v>99</v>
      </c>
      <c r="B196" s="1" t="s">
        <v>3010</v>
      </c>
      <c r="C196" s="1">
        <v>4</v>
      </c>
      <c r="E196" s="44">
        <v>1320</v>
      </c>
    </row>
    <row r="197" spans="1:5" ht="12.75" hidden="1" customHeight="1" x14ac:dyDescent="0.2">
      <c r="A197" s="1">
        <v>100</v>
      </c>
      <c r="B197" s="1" t="s">
        <v>3011</v>
      </c>
      <c r="C197" s="1">
        <v>17</v>
      </c>
      <c r="E197" s="44">
        <v>1330</v>
      </c>
    </row>
    <row r="198" spans="1:5" ht="12.75" hidden="1" customHeight="1" x14ac:dyDescent="0.2">
      <c r="A198" s="1">
        <v>101</v>
      </c>
      <c r="B198" s="1" t="s">
        <v>3012</v>
      </c>
      <c r="C198" s="1">
        <v>1</v>
      </c>
      <c r="E198" s="44">
        <v>1391</v>
      </c>
    </row>
    <row r="199" spans="1:5" ht="12.75" hidden="1" customHeight="1" x14ac:dyDescent="0.2">
      <c r="A199" s="1">
        <v>102</v>
      </c>
      <c r="B199" s="1" t="s">
        <v>3013</v>
      </c>
      <c r="C199" s="1">
        <v>3</v>
      </c>
      <c r="E199" s="44">
        <v>1392</v>
      </c>
    </row>
    <row r="200" spans="1:5" ht="12.75" hidden="1" customHeight="1" x14ac:dyDescent="0.2">
      <c r="A200" s="1">
        <v>103</v>
      </c>
      <c r="B200" s="1" t="s">
        <v>1674</v>
      </c>
      <c r="C200" s="1">
        <v>14</v>
      </c>
      <c r="E200" s="44">
        <v>1393</v>
      </c>
    </row>
    <row r="201" spans="1:5" ht="12.75" hidden="1" customHeight="1" x14ac:dyDescent="0.2">
      <c r="A201" s="1">
        <v>104</v>
      </c>
      <c r="B201" s="1" t="s">
        <v>1675</v>
      </c>
      <c r="C201" s="1">
        <v>6</v>
      </c>
      <c r="E201" s="44">
        <v>1394</v>
      </c>
    </row>
    <row r="202" spans="1:5" ht="12.75" hidden="1" customHeight="1" x14ac:dyDescent="0.2">
      <c r="A202" s="1">
        <v>105</v>
      </c>
      <c r="B202" s="1" t="s">
        <v>1676</v>
      </c>
      <c r="C202" s="1">
        <v>7</v>
      </c>
      <c r="E202" s="44">
        <v>1395</v>
      </c>
    </row>
    <row r="203" spans="1:5" ht="12.75" hidden="1" customHeight="1" x14ac:dyDescent="0.2">
      <c r="A203" s="1">
        <v>106</v>
      </c>
      <c r="B203" s="1" t="s">
        <v>1677</v>
      </c>
      <c r="C203" s="1">
        <v>14</v>
      </c>
      <c r="E203" s="44">
        <v>1396</v>
      </c>
    </row>
    <row r="204" spans="1:5" ht="12.75" hidden="1" customHeight="1" x14ac:dyDescent="0.2">
      <c r="A204" s="1">
        <v>107</v>
      </c>
      <c r="B204" s="1" t="s">
        <v>1678</v>
      </c>
      <c r="C204" s="1">
        <v>6</v>
      </c>
      <c r="E204" s="44">
        <v>1399</v>
      </c>
    </row>
    <row r="205" spans="1:5" ht="12.75" hidden="1" customHeight="1" x14ac:dyDescent="0.2">
      <c r="A205" s="1">
        <v>108</v>
      </c>
      <c r="B205" s="1" t="s">
        <v>1679</v>
      </c>
      <c r="C205" s="1">
        <v>2</v>
      </c>
      <c r="E205" s="44">
        <v>1411</v>
      </c>
    </row>
    <row r="206" spans="1:5" ht="12.75" hidden="1" customHeight="1" x14ac:dyDescent="0.2">
      <c r="A206" s="1">
        <v>110</v>
      </c>
      <c r="B206" s="1" t="s">
        <v>1680</v>
      </c>
      <c r="C206" s="1">
        <v>14</v>
      </c>
      <c r="E206" s="44">
        <v>1412</v>
      </c>
    </row>
    <row r="207" spans="1:5" ht="12.75" hidden="1" customHeight="1" x14ac:dyDescent="0.2">
      <c r="A207" s="1">
        <v>111</v>
      </c>
      <c r="B207" s="1" t="s">
        <v>898</v>
      </c>
      <c r="C207" s="1">
        <v>14</v>
      </c>
      <c r="E207" s="44">
        <v>1413</v>
      </c>
    </row>
    <row r="208" spans="1:5" ht="12.75" hidden="1" customHeight="1" x14ac:dyDescent="0.2">
      <c r="A208" s="1">
        <v>113</v>
      </c>
      <c r="B208" s="1" t="s">
        <v>899</v>
      </c>
      <c r="C208" s="1">
        <v>15</v>
      </c>
      <c r="E208" s="44">
        <v>1414</v>
      </c>
    </row>
    <row r="209" spans="1:5" ht="12.75" hidden="1" customHeight="1" x14ac:dyDescent="0.2">
      <c r="A209" s="1">
        <v>114</v>
      </c>
      <c r="B209" s="1" t="s">
        <v>900</v>
      </c>
      <c r="C209" s="1">
        <v>1</v>
      </c>
      <c r="E209" s="44">
        <v>1419</v>
      </c>
    </row>
    <row r="210" spans="1:5" ht="12.75" hidden="1" customHeight="1" x14ac:dyDescent="0.2">
      <c r="A210" s="1">
        <v>115</v>
      </c>
      <c r="B210" s="1" t="s">
        <v>901</v>
      </c>
      <c r="C210" s="1">
        <v>6</v>
      </c>
      <c r="E210" s="44">
        <v>1420</v>
      </c>
    </row>
    <row r="211" spans="1:5" ht="12.75" hidden="1" customHeight="1" x14ac:dyDescent="0.2">
      <c r="A211" s="1">
        <v>116</v>
      </c>
      <c r="B211" s="1" t="s">
        <v>2946</v>
      </c>
      <c r="C211" s="1">
        <v>14</v>
      </c>
      <c r="E211" s="44">
        <v>1431</v>
      </c>
    </row>
    <row r="212" spans="1:5" ht="12.75" hidden="1" customHeight="1" x14ac:dyDescent="0.2">
      <c r="A212" s="1">
        <v>117</v>
      </c>
      <c r="B212" s="1" t="s">
        <v>2947</v>
      </c>
      <c r="C212" s="1">
        <v>8</v>
      </c>
      <c r="E212" s="44">
        <v>1439</v>
      </c>
    </row>
    <row r="213" spans="1:5" ht="12.75" hidden="1" customHeight="1" x14ac:dyDescent="0.2">
      <c r="A213" s="1">
        <v>118</v>
      </c>
      <c r="B213" s="1" t="s">
        <v>2029</v>
      </c>
      <c r="C213" s="1">
        <v>12</v>
      </c>
      <c r="E213" s="44">
        <v>1511</v>
      </c>
    </row>
    <row r="214" spans="1:5" ht="12.75" hidden="1" customHeight="1" x14ac:dyDescent="0.2">
      <c r="A214" s="1">
        <v>119</v>
      </c>
      <c r="B214" s="1" t="s">
        <v>2030</v>
      </c>
      <c r="C214" s="1">
        <v>7</v>
      </c>
      <c r="E214" s="44">
        <v>1512</v>
      </c>
    </row>
    <row r="215" spans="1:5" ht="12.75" hidden="1" customHeight="1" x14ac:dyDescent="0.2">
      <c r="A215" s="1">
        <v>120</v>
      </c>
      <c r="B215" s="1" t="s">
        <v>2031</v>
      </c>
      <c r="C215" s="1">
        <v>4</v>
      </c>
      <c r="E215" s="44">
        <v>1520</v>
      </c>
    </row>
    <row r="216" spans="1:5" ht="12.75" hidden="1" customHeight="1" x14ac:dyDescent="0.2">
      <c r="A216" s="1">
        <v>121</v>
      </c>
      <c r="B216" s="1" t="s">
        <v>2032</v>
      </c>
      <c r="C216" s="1">
        <v>3</v>
      </c>
      <c r="E216" s="44">
        <v>1610</v>
      </c>
    </row>
    <row r="217" spans="1:5" ht="12.75" hidden="1" customHeight="1" x14ac:dyDescent="0.2">
      <c r="A217" s="1">
        <v>122</v>
      </c>
      <c r="B217" s="1" t="s">
        <v>2033</v>
      </c>
      <c r="C217" s="1">
        <v>6</v>
      </c>
      <c r="E217" s="44">
        <v>1621</v>
      </c>
    </row>
    <row r="218" spans="1:5" ht="12.75" hidden="1" customHeight="1" x14ac:dyDescent="0.2">
      <c r="A218" s="1">
        <v>123</v>
      </c>
      <c r="B218" s="1" t="s">
        <v>2034</v>
      </c>
      <c r="C218" s="1">
        <v>20</v>
      </c>
      <c r="E218" s="44">
        <v>1622</v>
      </c>
    </row>
    <row r="219" spans="1:5" ht="12.75" hidden="1" customHeight="1" x14ac:dyDescent="0.2">
      <c r="A219" s="1">
        <v>124</v>
      </c>
      <c r="B219" s="1" t="s">
        <v>2035</v>
      </c>
      <c r="C219" s="1">
        <v>14</v>
      </c>
      <c r="E219" s="44">
        <v>1623</v>
      </c>
    </row>
    <row r="220" spans="1:5" ht="12.75" hidden="1" customHeight="1" x14ac:dyDescent="0.2">
      <c r="A220" s="1">
        <v>125</v>
      </c>
      <c r="B220" s="1" t="s">
        <v>2036</v>
      </c>
      <c r="C220" s="1">
        <v>2</v>
      </c>
      <c r="E220" s="44">
        <v>1624</v>
      </c>
    </row>
    <row r="221" spans="1:5" ht="12.75" hidden="1" customHeight="1" x14ac:dyDescent="0.2">
      <c r="A221" s="1">
        <v>127</v>
      </c>
      <c r="B221" s="1" t="s">
        <v>2037</v>
      </c>
      <c r="C221" s="1">
        <v>12</v>
      </c>
      <c r="E221" s="44">
        <v>1629</v>
      </c>
    </row>
    <row r="222" spans="1:5" ht="12.75" hidden="1" customHeight="1" x14ac:dyDescent="0.2">
      <c r="A222" s="1">
        <v>129</v>
      </c>
      <c r="B222" s="1" t="s">
        <v>2038</v>
      </c>
      <c r="C222" s="1">
        <v>5</v>
      </c>
      <c r="E222" s="44">
        <v>1711</v>
      </c>
    </row>
    <row r="223" spans="1:5" ht="12.75" hidden="1" customHeight="1" x14ac:dyDescent="0.2">
      <c r="A223" s="1">
        <v>130</v>
      </c>
      <c r="B223" s="1" t="s">
        <v>2039</v>
      </c>
      <c r="C223" s="1">
        <v>9</v>
      </c>
      <c r="E223" s="44">
        <v>1712</v>
      </c>
    </row>
    <row r="224" spans="1:5" ht="12.75" hidden="1" customHeight="1" x14ac:dyDescent="0.2">
      <c r="A224" s="1">
        <v>131</v>
      </c>
      <c r="B224" s="1" t="s">
        <v>2040</v>
      </c>
      <c r="C224" s="1">
        <v>13</v>
      </c>
      <c r="E224" s="44">
        <v>1721</v>
      </c>
    </row>
    <row r="225" spans="1:5" ht="12.75" hidden="1" customHeight="1" x14ac:dyDescent="0.2">
      <c r="A225" s="1">
        <v>132</v>
      </c>
      <c r="B225" s="1" t="s">
        <v>2041</v>
      </c>
      <c r="C225" s="1">
        <v>18</v>
      </c>
      <c r="E225" s="44">
        <v>1722</v>
      </c>
    </row>
    <row r="226" spans="1:5" ht="12.75" hidden="1" customHeight="1" x14ac:dyDescent="0.2">
      <c r="A226" s="1">
        <v>133</v>
      </c>
      <c r="B226" s="1" t="s">
        <v>2042</v>
      </c>
      <c r="C226" s="1">
        <v>21</v>
      </c>
      <c r="E226" s="44">
        <v>1723</v>
      </c>
    </row>
    <row r="227" spans="1:5" ht="12.75" hidden="1" customHeight="1" x14ac:dyDescent="0.2">
      <c r="A227" s="1">
        <v>134</v>
      </c>
      <c r="B227" s="1" t="s">
        <v>2043</v>
      </c>
      <c r="C227" s="1">
        <v>17</v>
      </c>
      <c r="E227" s="44">
        <v>1724</v>
      </c>
    </row>
    <row r="228" spans="1:5" ht="12.75" hidden="1" customHeight="1" x14ac:dyDescent="0.2">
      <c r="A228" s="1">
        <v>135</v>
      </c>
      <c r="B228" s="1" t="s">
        <v>2044</v>
      </c>
      <c r="C228" s="1">
        <v>1</v>
      </c>
      <c r="E228" s="44">
        <v>1729</v>
      </c>
    </row>
    <row r="229" spans="1:5" ht="12.75" hidden="1" customHeight="1" x14ac:dyDescent="0.2">
      <c r="A229" s="1">
        <v>136</v>
      </c>
      <c r="B229" s="1" t="s">
        <v>2045</v>
      </c>
      <c r="C229" s="1">
        <v>10</v>
      </c>
      <c r="E229" s="44">
        <v>1811</v>
      </c>
    </row>
    <row r="230" spans="1:5" ht="12.75" hidden="1" customHeight="1" x14ac:dyDescent="0.2">
      <c r="A230" s="1">
        <v>137</v>
      </c>
      <c r="B230" s="1" t="s">
        <v>2046</v>
      </c>
      <c r="C230" s="1">
        <v>16</v>
      </c>
      <c r="E230" s="44">
        <v>1812</v>
      </c>
    </row>
    <row r="231" spans="1:5" ht="12.75" hidden="1" customHeight="1" x14ac:dyDescent="0.2">
      <c r="A231" s="1">
        <v>138</v>
      </c>
      <c r="B231" s="1" t="s">
        <v>3159</v>
      </c>
      <c r="C231" s="1">
        <v>18</v>
      </c>
      <c r="E231" s="44">
        <v>1813</v>
      </c>
    </row>
    <row r="232" spans="1:5" ht="12.75" hidden="1" customHeight="1" x14ac:dyDescent="0.2">
      <c r="A232" s="1">
        <v>139</v>
      </c>
      <c r="B232" s="1" t="s">
        <v>3160</v>
      </c>
      <c r="C232" s="1">
        <v>7</v>
      </c>
      <c r="E232" s="44">
        <v>1814</v>
      </c>
    </row>
    <row r="233" spans="1:5" ht="12.75" hidden="1" customHeight="1" x14ac:dyDescent="0.2">
      <c r="A233" s="1">
        <v>140</v>
      </c>
      <c r="B233" s="1" t="s">
        <v>3161</v>
      </c>
      <c r="C233" s="1">
        <v>12</v>
      </c>
      <c r="E233" s="44">
        <v>1820</v>
      </c>
    </row>
    <row r="234" spans="1:5" ht="12.75" hidden="1" customHeight="1" x14ac:dyDescent="0.2">
      <c r="A234" s="1">
        <v>141</v>
      </c>
      <c r="B234" s="1" t="s">
        <v>3162</v>
      </c>
      <c r="C234" s="1">
        <v>16</v>
      </c>
      <c r="E234" s="44">
        <v>1910</v>
      </c>
    </row>
    <row r="235" spans="1:5" ht="12.75" hidden="1" customHeight="1" x14ac:dyDescent="0.2">
      <c r="A235" s="1">
        <v>144</v>
      </c>
      <c r="B235" s="1" t="s">
        <v>3163</v>
      </c>
      <c r="C235" s="1">
        <v>7</v>
      </c>
      <c r="E235" s="44">
        <v>1920</v>
      </c>
    </row>
    <row r="236" spans="1:5" ht="12.75" hidden="1" customHeight="1" x14ac:dyDescent="0.2">
      <c r="A236" s="1">
        <v>145</v>
      </c>
      <c r="B236" s="1" t="s">
        <v>3164</v>
      </c>
      <c r="C236" s="1">
        <v>6</v>
      </c>
      <c r="E236" s="44">
        <v>2011</v>
      </c>
    </row>
    <row r="237" spans="1:5" ht="12.75" hidden="1" customHeight="1" x14ac:dyDescent="0.2">
      <c r="A237" s="1">
        <v>146</v>
      </c>
      <c r="B237" s="1" t="s">
        <v>3165</v>
      </c>
      <c r="C237" s="1">
        <v>2</v>
      </c>
      <c r="E237" s="44">
        <v>2012</v>
      </c>
    </row>
    <row r="238" spans="1:5" ht="12.75" hidden="1" customHeight="1" x14ac:dyDescent="0.2">
      <c r="A238" s="1">
        <v>148</v>
      </c>
      <c r="B238" s="1" t="s">
        <v>3166</v>
      </c>
      <c r="C238" s="1">
        <v>17</v>
      </c>
      <c r="E238" s="44">
        <v>2013</v>
      </c>
    </row>
    <row r="239" spans="1:5" ht="12.75" hidden="1" customHeight="1" x14ac:dyDescent="0.2">
      <c r="A239" s="1">
        <v>149</v>
      </c>
      <c r="B239" s="1" t="s">
        <v>3167</v>
      </c>
      <c r="C239" s="1">
        <v>3</v>
      </c>
      <c r="E239" s="44">
        <v>2014</v>
      </c>
    </row>
    <row r="240" spans="1:5" ht="12.75" hidden="1" customHeight="1" x14ac:dyDescent="0.2">
      <c r="A240" s="1">
        <v>150</v>
      </c>
      <c r="B240" s="1" t="s">
        <v>2417</v>
      </c>
      <c r="C240" s="1">
        <v>3</v>
      </c>
      <c r="E240" s="44">
        <v>2015</v>
      </c>
    </row>
    <row r="241" spans="1:5" ht="12.75" hidden="1" customHeight="1" x14ac:dyDescent="0.2">
      <c r="A241" s="1">
        <v>151</v>
      </c>
      <c r="B241" s="1" t="s">
        <v>2418</v>
      </c>
      <c r="C241" s="1">
        <v>5</v>
      </c>
      <c r="E241" s="44">
        <v>2016</v>
      </c>
    </row>
    <row r="242" spans="1:5" ht="12.75" hidden="1" customHeight="1" x14ac:dyDescent="0.2">
      <c r="A242" s="1">
        <v>152</v>
      </c>
      <c r="B242" s="1" t="s">
        <v>2419</v>
      </c>
      <c r="C242" s="1">
        <v>2</v>
      </c>
      <c r="E242" s="44">
        <v>2017</v>
      </c>
    </row>
    <row r="243" spans="1:5" ht="12.75" hidden="1" customHeight="1" x14ac:dyDescent="0.2">
      <c r="A243" s="1">
        <v>153</v>
      </c>
      <c r="B243" s="1" t="s">
        <v>2420</v>
      </c>
      <c r="C243" s="1">
        <v>17</v>
      </c>
      <c r="E243" s="44">
        <v>2020</v>
      </c>
    </row>
    <row r="244" spans="1:5" ht="12.75" hidden="1" customHeight="1" x14ac:dyDescent="0.2">
      <c r="A244" s="1">
        <v>154</v>
      </c>
      <c r="B244" s="1" t="s">
        <v>2421</v>
      </c>
      <c r="C244" s="1">
        <v>16</v>
      </c>
      <c r="E244" s="44">
        <v>2030</v>
      </c>
    </row>
    <row r="245" spans="1:5" ht="12.75" hidden="1" customHeight="1" x14ac:dyDescent="0.2">
      <c r="A245" s="1">
        <v>155</v>
      </c>
      <c r="B245" s="1" t="s">
        <v>2422</v>
      </c>
      <c r="C245" s="1">
        <v>17</v>
      </c>
      <c r="E245" s="44">
        <v>2041</v>
      </c>
    </row>
    <row r="246" spans="1:5" ht="12.75" hidden="1" customHeight="1" x14ac:dyDescent="0.2">
      <c r="A246" s="1">
        <v>156</v>
      </c>
      <c r="B246" s="1" t="s">
        <v>2423</v>
      </c>
      <c r="C246" s="1">
        <v>5</v>
      </c>
      <c r="E246" s="44">
        <v>2042</v>
      </c>
    </row>
    <row r="247" spans="1:5" ht="12.75" hidden="1" customHeight="1" x14ac:dyDescent="0.2">
      <c r="A247" s="1">
        <v>158</v>
      </c>
      <c r="B247" s="1" t="s">
        <v>2424</v>
      </c>
      <c r="C247" s="1">
        <v>1</v>
      </c>
      <c r="E247" s="44">
        <v>2051</v>
      </c>
    </row>
    <row r="248" spans="1:5" ht="12.75" hidden="1" customHeight="1" x14ac:dyDescent="0.2">
      <c r="A248" s="1">
        <v>159</v>
      </c>
      <c r="B248" s="1" t="s">
        <v>2425</v>
      </c>
      <c r="C248" s="1">
        <v>16</v>
      </c>
      <c r="E248" s="44">
        <v>2052</v>
      </c>
    </row>
    <row r="249" spans="1:5" ht="12.75" hidden="1" customHeight="1" x14ac:dyDescent="0.2">
      <c r="A249" s="1">
        <v>161</v>
      </c>
      <c r="B249" s="1" t="s">
        <v>2426</v>
      </c>
      <c r="C249" s="1">
        <v>7</v>
      </c>
      <c r="E249" s="44">
        <v>2053</v>
      </c>
    </row>
    <row r="250" spans="1:5" ht="12.75" hidden="1" customHeight="1" x14ac:dyDescent="0.2">
      <c r="A250" s="1">
        <v>163</v>
      </c>
      <c r="B250" s="1" t="s">
        <v>2427</v>
      </c>
      <c r="C250" s="1">
        <v>1</v>
      </c>
      <c r="E250" s="44">
        <v>2059</v>
      </c>
    </row>
    <row r="251" spans="1:5" ht="12.75" hidden="1" customHeight="1" x14ac:dyDescent="0.2">
      <c r="A251" s="1">
        <v>164</v>
      </c>
      <c r="B251" s="1" t="s">
        <v>2428</v>
      </c>
      <c r="C251" s="1">
        <v>11</v>
      </c>
      <c r="E251" s="44">
        <v>2060</v>
      </c>
    </row>
    <row r="252" spans="1:5" ht="12.75" hidden="1" customHeight="1" x14ac:dyDescent="0.2">
      <c r="A252" s="1">
        <v>165</v>
      </c>
      <c r="B252" s="1" t="s">
        <v>2429</v>
      </c>
      <c r="C252" s="1">
        <v>5</v>
      </c>
      <c r="E252" s="44">
        <v>2110</v>
      </c>
    </row>
    <row r="253" spans="1:5" ht="12.75" hidden="1" customHeight="1" x14ac:dyDescent="0.2">
      <c r="A253" s="1">
        <v>166</v>
      </c>
      <c r="B253" s="1" t="s">
        <v>2430</v>
      </c>
      <c r="C253" s="1">
        <v>16</v>
      </c>
      <c r="E253" s="44">
        <v>2120</v>
      </c>
    </row>
    <row r="254" spans="1:5" ht="12.75" hidden="1" customHeight="1" x14ac:dyDescent="0.2">
      <c r="A254" s="1">
        <v>167</v>
      </c>
      <c r="B254" s="1" t="s">
        <v>3244</v>
      </c>
      <c r="C254" s="1">
        <v>13</v>
      </c>
      <c r="E254" s="44">
        <v>2211</v>
      </c>
    </row>
    <row r="255" spans="1:5" ht="12.75" hidden="1" customHeight="1" x14ac:dyDescent="0.2">
      <c r="A255" s="1">
        <v>168</v>
      </c>
      <c r="B255" s="1" t="s">
        <v>3245</v>
      </c>
      <c r="C255" s="1">
        <v>3</v>
      </c>
      <c r="E255" s="44">
        <v>2219</v>
      </c>
    </row>
    <row r="256" spans="1:5" ht="12.75" hidden="1" customHeight="1" x14ac:dyDescent="0.2">
      <c r="A256" s="1">
        <v>169</v>
      </c>
      <c r="B256" s="1" t="s">
        <v>1897</v>
      </c>
      <c r="C256" s="1">
        <v>1</v>
      </c>
      <c r="E256" s="44">
        <v>2221</v>
      </c>
    </row>
    <row r="257" spans="1:5" ht="12.75" hidden="1" customHeight="1" x14ac:dyDescent="0.2">
      <c r="A257" s="1">
        <v>170</v>
      </c>
      <c r="B257" s="1" t="s">
        <v>1898</v>
      </c>
      <c r="C257" s="1">
        <v>8</v>
      </c>
      <c r="E257" s="44">
        <v>2222</v>
      </c>
    </row>
    <row r="258" spans="1:5" ht="12.75" hidden="1" customHeight="1" x14ac:dyDescent="0.2">
      <c r="A258" s="1">
        <v>171</v>
      </c>
      <c r="B258" s="1" t="s">
        <v>1899</v>
      </c>
      <c r="C258" s="1">
        <v>17</v>
      </c>
      <c r="E258" s="44">
        <v>2223</v>
      </c>
    </row>
    <row r="259" spans="1:5" ht="12.75" hidden="1" customHeight="1" x14ac:dyDescent="0.2">
      <c r="A259" s="1">
        <v>172</v>
      </c>
      <c r="B259" s="1" t="s">
        <v>1900</v>
      </c>
      <c r="C259" s="1">
        <v>4</v>
      </c>
      <c r="E259" s="44">
        <v>2229</v>
      </c>
    </row>
    <row r="260" spans="1:5" ht="12.75" hidden="1" customHeight="1" x14ac:dyDescent="0.2">
      <c r="A260" s="1">
        <v>173</v>
      </c>
      <c r="B260" s="1" t="s">
        <v>1901</v>
      </c>
      <c r="C260" s="1">
        <v>13</v>
      </c>
      <c r="E260" s="44">
        <v>2311</v>
      </c>
    </row>
    <row r="261" spans="1:5" ht="12.75" hidden="1" customHeight="1" x14ac:dyDescent="0.2">
      <c r="A261" s="1">
        <v>175</v>
      </c>
      <c r="B261" s="1" t="s">
        <v>1902</v>
      </c>
      <c r="C261" s="1">
        <v>18</v>
      </c>
      <c r="E261" s="44">
        <v>2312</v>
      </c>
    </row>
    <row r="262" spans="1:5" ht="12.75" hidden="1" customHeight="1" x14ac:dyDescent="0.2">
      <c r="A262" s="1">
        <v>176</v>
      </c>
      <c r="B262" s="1" t="s">
        <v>1903</v>
      </c>
      <c r="C262" s="1">
        <v>7</v>
      </c>
      <c r="E262" s="44">
        <v>2313</v>
      </c>
    </row>
    <row r="263" spans="1:5" ht="12.75" hidden="1" customHeight="1" x14ac:dyDescent="0.2">
      <c r="A263" s="1">
        <v>177</v>
      </c>
      <c r="B263" s="1" t="s">
        <v>1904</v>
      </c>
      <c r="C263" s="1">
        <v>11</v>
      </c>
      <c r="E263" s="44">
        <v>2314</v>
      </c>
    </row>
    <row r="264" spans="1:5" ht="12.75" hidden="1" customHeight="1" x14ac:dyDescent="0.2">
      <c r="A264" s="1">
        <v>178</v>
      </c>
      <c r="B264" s="1" t="s">
        <v>1905</v>
      </c>
      <c r="C264" s="1">
        <v>9</v>
      </c>
      <c r="E264" s="44">
        <v>2319</v>
      </c>
    </row>
    <row r="265" spans="1:5" ht="12.75" hidden="1" customHeight="1" x14ac:dyDescent="0.2">
      <c r="A265" s="1">
        <v>179</v>
      </c>
      <c r="B265" s="1" t="s">
        <v>1906</v>
      </c>
      <c r="C265" s="1">
        <v>4</v>
      </c>
      <c r="E265" s="44">
        <v>2320</v>
      </c>
    </row>
    <row r="266" spans="1:5" ht="12.75" hidden="1" customHeight="1" x14ac:dyDescent="0.2">
      <c r="A266" s="1">
        <v>180</v>
      </c>
      <c r="B266" s="1" t="s">
        <v>1907</v>
      </c>
      <c r="C266" s="1">
        <v>8</v>
      </c>
      <c r="E266" s="44">
        <v>2331</v>
      </c>
    </row>
    <row r="267" spans="1:5" ht="12.75" hidden="1" customHeight="1" x14ac:dyDescent="0.2">
      <c r="A267" s="1">
        <v>181</v>
      </c>
      <c r="B267" s="1" t="s">
        <v>1908</v>
      </c>
      <c r="C267" s="1">
        <v>17</v>
      </c>
      <c r="E267" s="44">
        <v>2332</v>
      </c>
    </row>
    <row r="268" spans="1:5" ht="12.75" hidden="1" customHeight="1" x14ac:dyDescent="0.2">
      <c r="A268" s="1">
        <v>183</v>
      </c>
      <c r="B268" s="1" t="s">
        <v>1909</v>
      </c>
      <c r="C268" s="1">
        <v>15</v>
      </c>
      <c r="E268" s="44">
        <v>2341</v>
      </c>
    </row>
    <row r="269" spans="1:5" ht="12.75" hidden="1" customHeight="1" x14ac:dyDescent="0.2">
      <c r="A269" s="1">
        <v>184</v>
      </c>
      <c r="B269" s="1" t="s">
        <v>2387</v>
      </c>
      <c r="C269" s="1">
        <v>15</v>
      </c>
      <c r="E269" s="44">
        <v>2342</v>
      </c>
    </row>
    <row r="270" spans="1:5" ht="12.75" hidden="1" customHeight="1" x14ac:dyDescent="0.2">
      <c r="A270" s="1">
        <v>185</v>
      </c>
      <c r="B270" s="1" t="s">
        <v>2388</v>
      </c>
      <c r="C270" s="1">
        <v>12</v>
      </c>
      <c r="E270" s="44">
        <v>2343</v>
      </c>
    </row>
    <row r="271" spans="1:5" ht="12.75" hidden="1" customHeight="1" x14ac:dyDescent="0.2">
      <c r="A271" s="1">
        <v>186</v>
      </c>
      <c r="B271" s="1" t="s">
        <v>2389</v>
      </c>
      <c r="C271" s="1">
        <v>8</v>
      </c>
      <c r="E271" s="44">
        <v>2344</v>
      </c>
    </row>
    <row r="272" spans="1:5" ht="12.75" hidden="1" customHeight="1" x14ac:dyDescent="0.2">
      <c r="A272" s="1">
        <v>187</v>
      </c>
      <c r="B272" s="1" t="s">
        <v>2390</v>
      </c>
      <c r="C272" s="1">
        <v>2</v>
      </c>
      <c r="E272" s="44">
        <v>2349</v>
      </c>
    </row>
    <row r="273" spans="1:5" ht="12.75" hidden="1" customHeight="1" x14ac:dyDescent="0.2">
      <c r="A273" s="1">
        <v>189</v>
      </c>
      <c r="B273" s="1" t="s">
        <v>2811</v>
      </c>
      <c r="C273" s="1">
        <v>5</v>
      </c>
      <c r="E273" s="44">
        <v>2351</v>
      </c>
    </row>
    <row r="274" spans="1:5" ht="12.75" hidden="1" customHeight="1" x14ac:dyDescent="0.2">
      <c r="A274" s="1">
        <v>190</v>
      </c>
      <c r="B274" s="1" t="s">
        <v>2812</v>
      </c>
      <c r="C274" s="1">
        <v>1</v>
      </c>
      <c r="E274" s="44">
        <v>2352</v>
      </c>
    </row>
    <row r="275" spans="1:5" ht="12.75" hidden="1" customHeight="1" x14ac:dyDescent="0.2">
      <c r="A275" s="1">
        <v>192</v>
      </c>
      <c r="B275" s="1" t="s">
        <v>2813</v>
      </c>
      <c r="C275" s="1">
        <v>17</v>
      </c>
      <c r="E275" s="44">
        <v>2361</v>
      </c>
    </row>
    <row r="276" spans="1:5" ht="12.75" hidden="1" customHeight="1" x14ac:dyDescent="0.2">
      <c r="A276" s="1">
        <v>193</v>
      </c>
      <c r="B276" s="1" t="s">
        <v>2814</v>
      </c>
      <c r="C276" s="1">
        <v>1</v>
      </c>
      <c r="E276" s="44">
        <v>2362</v>
      </c>
    </row>
    <row r="277" spans="1:5" ht="12.75" hidden="1" customHeight="1" x14ac:dyDescent="0.2">
      <c r="A277" s="1">
        <v>194</v>
      </c>
      <c r="B277" s="1" t="s">
        <v>1217</v>
      </c>
      <c r="C277" s="1">
        <v>6</v>
      </c>
      <c r="E277" s="44">
        <v>2363</v>
      </c>
    </row>
    <row r="278" spans="1:5" ht="12.75" hidden="1" customHeight="1" x14ac:dyDescent="0.2">
      <c r="A278" s="1">
        <v>195</v>
      </c>
      <c r="B278" s="1" t="s">
        <v>1218</v>
      </c>
      <c r="C278" s="1">
        <v>14</v>
      </c>
      <c r="E278" s="44">
        <v>2364</v>
      </c>
    </row>
    <row r="279" spans="1:5" ht="12.75" hidden="1" customHeight="1" x14ac:dyDescent="0.2">
      <c r="A279" s="1">
        <v>196</v>
      </c>
      <c r="B279" s="1" t="s">
        <v>319</v>
      </c>
      <c r="C279" s="1">
        <v>15</v>
      </c>
      <c r="E279" s="44">
        <v>2365</v>
      </c>
    </row>
    <row r="280" spans="1:5" ht="12.75" hidden="1" customHeight="1" x14ac:dyDescent="0.2">
      <c r="A280" s="1">
        <v>197</v>
      </c>
      <c r="B280" s="1" t="s">
        <v>320</v>
      </c>
      <c r="C280" s="1">
        <v>17</v>
      </c>
      <c r="E280" s="44">
        <v>2369</v>
      </c>
    </row>
    <row r="281" spans="1:5" ht="12.75" hidden="1" customHeight="1" x14ac:dyDescent="0.2">
      <c r="A281" s="1">
        <v>198</v>
      </c>
      <c r="B281" s="1" t="s">
        <v>337</v>
      </c>
      <c r="C281" s="1">
        <v>19</v>
      </c>
      <c r="E281" s="44">
        <v>2370</v>
      </c>
    </row>
    <row r="282" spans="1:5" ht="12.75" hidden="1" customHeight="1" x14ac:dyDescent="0.2">
      <c r="A282" s="1">
        <v>199</v>
      </c>
      <c r="B282" s="1" t="s">
        <v>338</v>
      </c>
      <c r="C282" s="1">
        <v>7</v>
      </c>
      <c r="E282" s="44">
        <v>2391</v>
      </c>
    </row>
    <row r="283" spans="1:5" ht="12.75" hidden="1" customHeight="1" x14ac:dyDescent="0.2">
      <c r="A283" s="1">
        <v>200</v>
      </c>
      <c r="B283" s="1" t="s">
        <v>339</v>
      </c>
      <c r="C283" s="1">
        <v>2</v>
      </c>
      <c r="E283" s="44">
        <v>2399</v>
      </c>
    </row>
    <row r="284" spans="1:5" ht="12.75" hidden="1" customHeight="1" x14ac:dyDescent="0.2">
      <c r="A284" s="1">
        <v>201</v>
      </c>
      <c r="B284" s="1" t="s">
        <v>340</v>
      </c>
      <c r="C284" s="1">
        <v>6</v>
      </c>
      <c r="E284" s="44">
        <v>2410</v>
      </c>
    </row>
    <row r="285" spans="1:5" ht="12.75" hidden="1" customHeight="1" x14ac:dyDescent="0.2">
      <c r="A285" s="1">
        <v>202</v>
      </c>
      <c r="B285" s="1" t="s">
        <v>341</v>
      </c>
      <c r="C285" s="1">
        <v>6</v>
      </c>
      <c r="E285" s="44">
        <v>2420</v>
      </c>
    </row>
    <row r="286" spans="1:5" ht="12.75" hidden="1" customHeight="1" x14ac:dyDescent="0.2">
      <c r="A286" s="1">
        <v>203</v>
      </c>
      <c r="B286" s="1" t="s">
        <v>342</v>
      </c>
      <c r="C286" s="1">
        <v>6</v>
      </c>
      <c r="E286" s="44">
        <v>2431</v>
      </c>
    </row>
    <row r="287" spans="1:5" ht="12.75" hidden="1" customHeight="1" x14ac:dyDescent="0.2">
      <c r="A287" s="1">
        <v>204</v>
      </c>
      <c r="B287" s="1" t="s">
        <v>343</v>
      </c>
      <c r="C287" s="1">
        <v>19</v>
      </c>
      <c r="E287" s="44">
        <v>2432</v>
      </c>
    </row>
    <row r="288" spans="1:5" ht="12.75" hidden="1" customHeight="1" x14ac:dyDescent="0.2">
      <c r="A288" s="1">
        <v>205</v>
      </c>
      <c r="B288" s="1" t="s">
        <v>344</v>
      </c>
      <c r="C288" s="1">
        <v>14</v>
      </c>
      <c r="E288" s="44">
        <v>2433</v>
      </c>
    </row>
    <row r="289" spans="1:5" ht="12.75" hidden="1" customHeight="1" x14ac:dyDescent="0.2">
      <c r="A289" s="1">
        <v>206</v>
      </c>
      <c r="B289" s="1" t="s">
        <v>345</v>
      </c>
      <c r="C289" s="1">
        <v>20</v>
      </c>
      <c r="E289" s="44">
        <v>2434</v>
      </c>
    </row>
    <row r="290" spans="1:5" ht="12.75" hidden="1" customHeight="1" x14ac:dyDescent="0.2">
      <c r="A290" s="1">
        <v>208</v>
      </c>
      <c r="B290" s="1" t="s">
        <v>346</v>
      </c>
      <c r="C290" s="1">
        <v>2</v>
      </c>
      <c r="E290" s="44">
        <v>2441</v>
      </c>
    </row>
    <row r="291" spans="1:5" ht="12.75" hidden="1" customHeight="1" x14ac:dyDescent="0.2">
      <c r="A291" s="1">
        <v>209</v>
      </c>
      <c r="B291" s="1" t="s">
        <v>347</v>
      </c>
      <c r="C291" s="1">
        <v>8</v>
      </c>
      <c r="E291" s="44">
        <v>2442</v>
      </c>
    </row>
    <row r="292" spans="1:5" ht="12.75" hidden="1" customHeight="1" x14ac:dyDescent="0.2">
      <c r="A292" s="1">
        <v>211</v>
      </c>
      <c r="B292" s="1" t="s">
        <v>348</v>
      </c>
      <c r="C292" s="1">
        <v>2</v>
      </c>
      <c r="E292" s="44">
        <v>2443</v>
      </c>
    </row>
    <row r="293" spans="1:5" ht="12.75" hidden="1" customHeight="1" x14ac:dyDescent="0.2">
      <c r="A293" s="1">
        <v>212</v>
      </c>
      <c r="B293" s="1" t="s">
        <v>349</v>
      </c>
      <c r="C293" s="1">
        <v>2</v>
      </c>
      <c r="E293" s="44">
        <v>2444</v>
      </c>
    </row>
    <row r="294" spans="1:5" ht="12.75" hidden="1" customHeight="1" x14ac:dyDescent="0.2">
      <c r="A294" s="1">
        <v>213</v>
      </c>
      <c r="B294" s="1" t="s">
        <v>350</v>
      </c>
      <c r="C294" s="1">
        <v>1</v>
      </c>
      <c r="E294" s="44">
        <v>2445</v>
      </c>
    </row>
    <row r="295" spans="1:5" ht="12.75" hidden="1" customHeight="1" x14ac:dyDescent="0.2">
      <c r="A295" s="1">
        <v>214</v>
      </c>
      <c r="B295" s="1" t="s">
        <v>351</v>
      </c>
      <c r="C295" s="1">
        <v>6</v>
      </c>
      <c r="E295" s="44">
        <v>2446</v>
      </c>
    </row>
    <row r="296" spans="1:5" ht="12.75" hidden="1" customHeight="1" x14ac:dyDescent="0.2">
      <c r="A296" s="1">
        <v>215</v>
      </c>
      <c r="B296" s="1" t="s">
        <v>352</v>
      </c>
      <c r="C296" s="1">
        <v>8</v>
      </c>
      <c r="E296" s="44">
        <v>2451</v>
      </c>
    </row>
    <row r="297" spans="1:5" ht="12.75" hidden="1" customHeight="1" x14ac:dyDescent="0.2">
      <c r="A297" s="1">
        <v>216</v>
      </c>
      <c r="B297" s="1" t="s">
        <v>353</v>
      </c>
      <c r="C297" s="1">
        <v>4</v>
      </c>
      <c r="E297" s="44">
        <v>2452</v>
      </c>
    </row>
    <row r="298" spans="1:5" ht="12.75" hidden="1" customHeight="1" x14ac:dyDescent="0.2">
      <c r="A298" s="1">
        <v>217</v>
      </c>
      <c r="B298" s="1" t="s">
        <v>354</v>
      </c>
      <c r="C298" s="1">
        <v>18</v>
      </c>
      <c r="E298" s="44">
        <v>2453</v>
      </c>
    </row>
    <row r="299" spans="1:5" ht="12.75" hidden="1" customHeight="1" x14ac:dyDescent="0.2">
      <c r="A299" s="1">
        <v>219</v>
      </c>
      <c r="B299" s="1" t="s">
        <v>574</v>
      </c>
      <c r="C299" s="1">
        <v>19</v>
      </c>
      <c r="E299" s="44">
        <v>2454</v>
      </c>
    </row>
    <row r="300" spans="1:5" ht="12.75" hidden="1" customHeight="1" x14ac:dyDescent="0.2">
      <c r="A300" s="1">
        <v>220</v>
      </c>
      <c r="B300" s="1" t="s">
        <v>575</v>
      </c>
      <c r="C300" s="1">
        <v>3</v>
      </c>
      <c r="E300" s="44">
        <v>2511</v>
      </c>
    </row>
    <row r="301" spans="1:5" ht="12.75" hidden="1" customHeight="1" x14ac:dyDescent="0.2">
      <c r="A301" s="1">
        <v>221</v>
      </c>
      <c r="B301" s="1" t="s">
        <v>576</v>
      </c>
      <c r="C301" s="1">
        <v>11</v>
      </c>
      <c r="E301" s="44">
        <v>2512</v>
      </c>
    </row>
    <row r="302" spans="1:5" ht="12.75" hidden="1" customHeight="1" x14ac:dyDescent="0.2">
      <c r="A302" s="1">
        <v>222</v>
      </c>
      <c r="B302" s="1" t="s">
        <v>577</v>
      </c>
      <c r="C302" s="1">
        <v>18</v>
      </c>
      <c r="E302" s="44">
        <v>2521</v>
      </c>
    </row>
    <row r="303" spans="1:5" ht="12.75" hidden="1" customHeight="1" x14ac:dyDescent="0.2">
      <c r="A303" s="1">
        <v>223</v>
      </c>
      <c r="B303" s="1" t="s">
        <v>578</v>
      </c>
      <c r="C303" s="1">
        <v>18</v>
      </c>
      <c r="E303" s="44">
        <v>2529</v>
      </c>
    </row>
    <row r="304" spans="1:5" ht="12.75" hidden="1" customHeight="1" x14ac:dyDescent="0.2">
      <c r="A304" s="1">
        <v>225</v>
      </c>
      <c r="B304" s="1" t="s">
        <v>579</v>
      </c>
      <c r="C304" s="1">
        <v>4</v>
      </c>
      <c r="E304" s="44">
        <v>2530</v>
      </c>
    </row>
    <row r="305" spans="1:5" ht="12.75" hidden="1" customHeight="1" x14ac:dyDescent="0.2">
      <c r="A305" s="1">
        <v>226</v>
      </c>
      <c r="B305" s="1" t="s">
        <v>580</v>
      </c>
      <c r="C305" s="1">
        <v>19</v>
      </c>
      <c r="E305" s="44">
        <v>2540</v>
      </c>
    </row>
    <row r="306" spans="1:5" ht="12.75" hidden="1" customHeight="1" x14ac:dyDescent="0.2">
      <c r="A306" s="1">
        <v>227</v>
      </c>
      <c r="B306" s="1" t="s">
        <v>581</v>
      </c>
      <c r="C306" s="1">
        <v>6</v>
      </c>
      <c r="E306" s="44">
        <v>2550</v>
      </c>
    </row>
    <row r="307" spans="1:5" ht="12.75" hidden="1" customHeight="1" x14ac:dyDescent="0.2">
      <c r="A307" s="1">
        <v>228</v>
      </c>
      <c r="B307" s="1" t="s">
        <v>582</v>
      </c>
      <c r="C307" s="1">
        <v>3</v>
      </c>
      <c r="E307" s="44">
        <v>2561</v>
      </c>
    </row>
    <row r="308" spans="1:5" ht="12.75" hidden="1" customHeight="1" x14ac:dyDescent="0.2">
      <c r="A308" s="1">
        <v>229</v>
      </c>
      <c r="B308" s="1" t="s">
        <v>583</v>
      </c>
      <c r="C308" s="1">
        <v>5</v>
      </c>
      <c r="E308" s="44">
        <v>2562</v>
      </c>
    </row>
    <row r="309" spans="1:5" ht="12.75" hidden="1" customHeight="1" x14ac:dyDescent="0.2">
      <c r="A309" s="1">
        <v>230</v>
      </c>
      <c r="B309" s="1" t="s">
        <v>584</v>
      </c>
      <c r="C309" s="1">
        <v>14</v>
      </c>
      <c r="E309" s="44">
        <v>2571</v>
      </c>
    </row>
    <row r="310" spans="1:5" ht="12.75" hidden="1" customHeight="1" x14ac:dyDescent="0.2">
      <c r="A310" s="1">
        <v>231</v>
      </c>
      <c r="B310" s="1" t="s">
        <v>585</v>
      </c>
      <c r="C310" s="1">
        <v>11</v>
      </c>
      <c r="E310" s="44">
        <v>2572</v>
      </c>
    </row>
    <row r="311" spans="1:5" ht="12.75" hidden="1" customHeight="1" x14ac:dyDescent="0.2">
      <c r="A311" s="1">
        <v>232</v>
      </c>
      <c r="B311" s="1" t="s">
        <v>586</v>
      </c>
      <c r="C311" s="1">
        <v>3</v>
      </c>
      <c r="E311" s="44">
        <v>2573</v>
      </c>
    </row>
    <row r="312" spans="1:5" ht="12.75" hidden="1" customHeight="1" x14ac:dyDescent="0.2">
      <c r="A312" s="1">
        <v>234</v>
      </c>
      <c r="B312" s="1" t="s">
        <v>587</v>
      </c>
      <c r="C312" s="1">
        <v>13</v>
      </c>
      <c r="E312" s="44">
        <v>2591</v>
      </c>
    </row>
    <row r="313" spans="1:5" ht="12.75" hidden="1" customHeight="1" x14ac:dyDescent="0.2">
      <c r="A313" s="1">
        <v>235</v>
      </c>
      <c r="B313" s="1" t="s">
        <v>588</v>
      </c>
      <c r="C313" s="1">
        <v>18</v>
      </c>
      <c r="E313" s="44">
        <v>2592</v>
      </c>
    </row>
    <row r="314" spans="1:5" ht="12.75" hidden="1" customHeight="1" x14ac:dyDescent="0.2">
      <c r="A314" s="1">
        <v>236</v>
      </c>
      <c r="B314" s="1" t="s">
        <v>589</v>
      </c>
      <c r="C314" s="1">
        <v>2</v>
      </c>
      <c r="E314" s="44">
        <v>2593</v>
      </c>
    </row>
    <row r="315" spans="1:5" ht="12.75" hidden="1" customHeight="1" x14ac:dyDescent="0.2">
      <c r="A315" s="1">
        <v>237</v>
      </c>
      <c r="B315" s="1" t="s">
        <v>590</v>
      </c>
      <c r="C315" s="1">
        <v>8</v>
      </c>
      <c r="E315" s="44">
        <v>2594</v>
      </c>
    </row>
    <row r="316" spans="1:5" ht="12.75" hidden="1" customHeight="1" x14ac:dyDescent="0.2">
      <c r="A316" s="1">
        <v>239</v>
      </c>
      <c r="B316" s="1" t="s">
        <v>591</v>
      </c>
      <c r="C316" s="1">
        <v>16</v>
      </c>
      <c r="E316" s="44">
        <v>2599</v>
      </c>
    </row>
    <row r="317" spans="1:5" ht="12.75" hidden="1" customHeight="1" x14ac:dyDescent="0.2">
      <c r="A317" s="1">
        <v>240</v>
      </c>
      <c r="B317" s="1" t="s">
        <v>592</v>
      </c>
      <c r="C317" s="1">
        <v>9</v>
      </c>
      <c r="E317" s="44">
        <v>2611</v>
      </c>
    </row>
    <row r="318" spans="1:5" ht="12.75" hidden="1" customHeight="1" x14ac:dyDescent="0.2">
      <c r="A318" s="1">
        <v>242</v>
      </c>
      <c r="B318" s="1" t="s">
        <v>593</v>
      </c>
      <c r="C318" s="1">
        <v>8</v>
      </c>
      <c r="E318" s="44">
        <v>2612</v>
      </c>
    </row>
    <row r="319" spans="1:5" ht="12.75" hidden="1" customHeight="1" x14ac:dyDescent="0.2">
      <c r="A319" s="1">
        <v>243</v>
      </c>
      <c r="B319" s="1" t="s">
        <v>457</v>
      </c>
      <c r="C319" s="1">
        <v>17</v>
      </c>
      <c r="E319" s="44">
        <v>2620</v>
      </c>
    </row>
    <row r="320" spans="1:5" ht="12.75" hidden="1" customHeight="1" x14ac:dyDescent="0.2">
      <c r="A320" s="1">
        <v>244</v>
      </c>
      <c r="B320" s="1" t="s">
        <v>3729</v>
      </c>
      <c r="C320" s="1">
        <v>5</v>
      </c>
      <c r="E320" s="44">
        <v>2630</v>
      </c>
    </row>
    <row r="321" spans="1:5" ht="12.75" hidden="1" customHeight="1" x14ac:dyDescent="0.2">
      <c r="A321" s="1">
        <v>245</v>
      </c>
      <c r="B321" s="1" t="s">
        <v>3730</v>
      </c>
      <c r="C321" s="1">
        <v>10</v>
      </c>
      <c r="E321" s="44">
        <v>2640</v>
      </c>
    </row>
    <row r="322" spans="1:5" ht="12.75" hidden="1" customHeight="1" x14ac:dyDescent="0.2">
      <c r="A322" s="1">
        <v>246</v>
      </c>
      <c r="B322" s="1" t="s">
        <v>3731</v>
      </c>
      <c r="C322" s="1">
        <v>18</v>
      </c>
      <c r="E322" s="44">
        <v>2651</v>
      </c>
    </row>
    <row r="323" spans="1:5" ht="12.75" hidden="1" customHeight="1" x14ac:dyDescent="0.2">
      <c r="A323" s="1">
        <v>247</v>
      </c>
      <c r="B323" s="1" t="s">
        <v>3732</v>
      </c>
      <c r="C323" s="1">
        <v>5</v>
      </c>
      <c r="E323" s="44">
        <v>2652</v>
      </c>
    </row>
    <row r="324" spans="1:5" ht="12.75" hidden="1" customHeight="1" x14ac:dyDescent="0.2">
      <c r="A324" s="1">
        <v>248</v>
      </c>
      <c r="B324" s="1" t="s">
        <v>3733</v>
      </c>
      <c r="C324" s="1">
        <v>2</v>
      </c>
      <c r="E324" s="44">
        <v>2660</v>
      </c>
    </row>
    <row r="325" spans="1:5" ht="12.75" hidden="1" customHeight="1" x14ac:dyDescent="0.2">
      <c r="A325" s="1">
        <v>249</v>
      </c>
      <c r="B325" s="1" t="s">
        <v>3734</v>
      </c>
      <c r="C325" s="1">
        <v>17</v>
      </c>
      <c r="E325" s="44">
        <v>2670</v>
      </c>
    </row>
    <row r="326" spans="1:5" ht="12.75" hidden="1" customHeight="1" x14ac:dyDescent="0.2">
      <c r="A326" s="1">
        <v>250</v>
      </c>
      <c r="B326" s="1" t="s">
        <v>3735</v>
      </c>
      <c r="C326" s="1">
        <v>20</v>
      </c>
      <c r="E326" s="44">
        <v>2680</v>
      </c>
    </row>
    <row r="327" spans="1:5" ht="12.75" hidden="1" customHeight="1" x14ac:dyDescent="0.2">
      <c r="A327" s="1">
        <v>251</v>
      </c>
      <c r="B327" s="1" t="s">
        <v>3736</v>
      </c>
      <c r="C327" s="1">
        <v>5</v>
      </c>
      <c r="E327" s="44">
        <v>2711</v>
      </c>
    </row>
    <row r="328" spans="1:5" ht="12.75" hidden="1" customHeight="1" x14ac:dyDescent="0.2">
      <c r="A328" s="1">
        <v>252</v>
      </c>
      <c r="B328" s="1" t="s">
        <v>3737</v>
      </c>
      <c r="C328" s="1">
        <v>8</v>
      </c>
      <c r="E328" s="44">
        <v>2712</v>
      </c>
    </row>
    <row r="329" spans="1:5" ht="12.75" hidden="1" customHeight="1" x14ac:dyDescent="0.2">
      <c r="A329" s="1">
        <v>253</v>
      </c>
      <c r="B329" s="1" t="s">
        <v>3738</v>
      </c>
      <c r="C329" s="1">
        <v>8</v>
      </c>
      <c r="E329" s="44">
        <v>2720</v>
      </c>
    </row>
    <row r="330" spans="1:5" ht="12.75" hidden="1" customHeight="1" x14ac:dyDescent="0.2">
      <c r="A330" s="1">
        <v>254</v>
      </c>
      <c r="B330" s="1" t="s">
        <v>3739</v>
      </c>
      <c r="C330" s="1">
        <v>18</v>
      </c>
      <c r="E330" s="44">
        <v>2731</v>
      </c>
    </row>
    <row r="331" spans="1:5" ht="12.75" hidden="1" customHeight="1" x14ac:dyDescent="0.2">
      <c r="A331" s="1">
        <v>256</v>
      </c>
      <c r="B331" s="1" t="s">
        <v>3740</v>
      </c>
      <c r="C331" s="1">
        <v>2</v>
      </c>
      <c r="E331" s="44">
        <v>2732</v>
      </c>
    </row>
    <row r="332" spans="1:5" ht="12.75" hidden="1" customHeight="1" x14ac:dyDescent="0.2">
      <c r="A332" s="1">
        <v>257</v>
      </c>
      <c r="B332" s="1" t="s">
        <v>3741</v>
      </c>
      <c r="C332" s="1">
        <v>14</v>
      </c>
      <c r="E332" s="44">
        <v>2733</v>
      </c>
    </row>
    <row r="333" spans="1:5" ht="12.75" hidden="1" customHeight="1" x14ac:dyDescent="0.2">
      <c r="A333" s="1">
        <v>258</v>
      </c>
      <c r="B333" s="1" t="s">
        <v>3742</v>
      </c>
      <c r="C333" s="1">
        <v>17</v>
      </c>
      <c r="E333" s="44">
        <v>2740</v>
      </c>
    </row>
    <row r="334" spans="1:5" ht="12.75" hidden="1" customHeight="1" x14ac:dyDescent="0.2">
      <c r="A334" s="1">
        <v>259</v>
      </c>
      <c r="B334" s="1" t="s">
        <v>3743</v>
      </c>
      <c r="C334" s="1">
        <v>3</v>
      </c>
      <c r="E334" s="44">
        <v>2751</v>
      </c>
    </row>
    <row r="335" spans="1:5" ht="12.75" hidden="1" customHeight="1" x14ac:dyDescent="0.2">
      <c r="A335" s="1">
        <v>260</v>
      </c>
      <c r="B335" s="1" t="s">
        <v>3744</v>
      </c>
      <c r="C335" s="1">
        <v>5</v>
      </c>
      <c r="E335" s="44">
        <v>2752</v>
      </c>
    </row>
    <row r="336" spans="1:5" ht="12.75" hidden="1" customHeight="1" x14ac:dyDescent="0.2">
      <c r="A336" s="1">
        <v>261</v>
      </c>
      <c r="B336" s="1" t="s">
        <v>3745</v>
      </c>
      <c r="C336" s="1">
        <v>8</v>
      </c>
      <c r="E336" s="44">
        <v>2790</v>
      </c>
    </row>
    <row r="337" spans="1:5" ht="12.75" hidden="1" customHeight="1" x14ac:dyDescent="0.2">
      <c r="A337" s="1">
        <v>263</v>
      </c>
      <c r="B337" s="1" t="s">
        <v>3746</v>
      </c>
      <c r="C337" s="1">
        <v>18</v>
      </c>
      <c r="E337" s="44">
        <v>2811</v>
      </c>
    </row>
    <row r="338" spans="1:5" ht="12.75" hidden="1" customHeight="1" x14ac:dyDescent="0.2">
      <c r="A338" s="1">
        <v>264</v>
      </c>
      <c r="B338" s="1" t="s">
        <v>3747</v>
      </c>
      <c r="C338" s="1">
        <v>19</v>
      </c>
      <c r="E338" s="44">
        <v>2812</v>
      </c>
    </row>
    <row r="339" spans="1:5" ht="12.75" hidden="1" customHeight="1" x14ac:dyDescent="0.2">
      <c r="A339" s="1">
        <v>265</v>
      </c>
      <c r="B339" s="1" t="s">
        <v>3748</v>
      </c>
      <c r="C339" s="1">
        <v>2</v>
      </c>
      <c r="E339" s="44">
        <v>2813</v>
      </c>
    </row>
    <row r="340" spans="1:5" ht="12.75" hidden="1" customHeight="1" x14ac:dyDescent="0.2">
      <c r="A340" s="1">
        <v>266</v>
      </c>
      <c r="B340" s="1" t="s">
        <v>3749</v>
      </c>
      <c r="C340" s="1">
        <v>10</v>
      </c>
      <c r="E340" s="44">
        <v>2814</v>
      </c>
    </row>
    <row r="341" spans="1:5" ht="12.75" hidden="1" customHeight="1" x14ac:dyDescent="0.2">
      <c r="A341" s="1">
        <v>267</v>
      </c>
      <c r="B341" s="1" t="s">
        <v>3750</v>
      </c>
      <c r="C341" s="1">
        <v>17</v>
      </c>
      <c r="E341" s="44">
        <v>2815</v>
      </c>
    </row>
    <row r="342" spans="1:5" ht="12.75" hidden="1" customHeight="1" x14ac:dyDescent="0.2">
      <c r="A342" s="1">
        <v>268</v>
      </c>
      <c r="B342" s="1" t="s">
        <v>3751</v>
      </c>
      <c r="C342" s="1">
        <v>19</v>
      </c>
      <c r="E342" s="44">
        <v>2821</v>
      </c>
    </row>
    <row r="343" spans="1:5" ht="12.75" hidden="1" customHeight="1" x14ac:dyDescent="0.2">
      <c r="A343" s="1">
        <v>270</v>
      </c>
      <c r="B343" s="1" t="s">
        <v>3752</v>
      </c>
      <c r="C343" s="1">
        <v>6</v>
      </c>
      <c r="E343" s="44">
        <v>2822</v>
      </c>
    </row>
    <row r="344" spans="1:5" ht="12.75" hidden="1" customHeight="1" x14ac:dyDescent="0.2">
      <c r="A344" s="1">
        <v>271</v>
      </c>
      <c r="B344" s="1" t="s">
        <v>3753</v>
      </c>
      <c r="C344" s="1">
        <v>14</v>
      </c>
      <c r="E344" s="44">
        <v>2823</v>
      </c>
    </row>
    <row r="345" spans="1:5" ht="12.75" hidden="1" customHeight="1" x14ac:dyDescent="0.2">
      <c r="A345" s="1">
        <v>273</v>
      </c>
      <c r="B345" s="1" t="s">
        <v>3754</v>
      </c>
      <c r="C345" s="1">
        <v>8</v>
      </c>
      <c r="E345" s="44">
        <v>2824</v>
      </c>
    </row>
    <row r="346" spans="1:5" ht="12.75" hidden="1" customHeight="1" x14ac:dyDescent="0.2">
      <c r="A346" s="1">
        <v>274</v>
      </c>
      <c r="B346" s="1" t="s">
        <v>487</v>
      </c>
      <c r="C346" s="1">
        <v>18</v>
      </c>
      <c r="E346" s="44">
        <v>2825</v>
      </c>
    </row>
    <row r="347" spans="1:5" ht="12.75" hidden="1" customHeight="1" x14ac:dyDescent="0.2">
      <c r="A347" s="1">
        <v>275</v>
      </c>
      <c r="B347" s="1" t="s">
        <v>488</v>
      </c>
      <c r="C347" s="1">
        <v>8</v>
      </c>
      <c r="E347" s="44">
        <v>2829</v>
      </c>
    </row>
    <row r="348" spans="1:5" ht="12.75" hidden="1" customHeight="1" x14ac:dyDescent="0.2">
      <c r="A348" s="1">
        <v>276</v>
      </c>
      <c r="B348" s="1" t="s">
        <v>489</v>
      </c>
      <c r="C348" s="1">
        <v>20</v>
      </c>
      <c r="E348" s="44">
        <v>2830</v>
      </c>
    </row>
    <row r="349" spans="1:5" ht="12.75" hidden="1" customHeight="1" x14ac:dyDescent="0.2">
      <c r="A349" s="1">
        <v>278</v>
      </c>
      <c r="B349" s="1" t="s">
        <v>490</v>
      </c>
      <c r="C349" s="1">
        <v>14</v>
      </c>
      <c r="E349" s="44">
        <v>2841</v>
      </c>
    </row>
    <row r="350" spans="1:5" ht="12.75" hidden="1" customHeight="1" x14ac:dyDescent="0.2">
      <c r="A350" s="1">
        <v>279</v>
      </c>
      <c r="B350" s="1" t="s">
        <v>491</v>
      </c>
      <c r="C350" s="1">
        <v>20</v>
      </c>
      <c r="E350" s="44">
        <v>2849</v>
      </c>
    </row>
    <row r="351" spans="1:5" ht="12.75" hidden="1" customHeight="1" x14ac:dyDescent="0.2">
      <c r="A351" s="1">
        <v>280</v>
      </c>
      <c r="B351" s="1" t="s">
        <v>492</v>
      </c>
      <c r="C351" s="1">
        <v>17</v>
      </c>
      <c r="E351" s="44">
        <v>2891</v>
      </c>
    </row>
    <row r="352" spans="1:5" ht="12.75" hidden="1" customHeight="1" x14ac:dyDescent="0.2">
      <c r="A352" s="1">
        <v>281</v>
      </c>
      <c r="B352" s="1" t="s">
        <v>493</v>
      </c>
      <c r="C352" s="1">
        <v>4</v>
      </c>
      <c r="E352" s="44">
        <v>2892</v>
      </c>
    </row>
    <row r="353" spans="1:5" ht="12.75" hidden="1" customHeight="1" x14ac:dyDescent="0.2">
      <c r="A353" s="1">
        <v>282</v>
      </c>
      <c r="B353" s="1" t="s">
        <v>494</v>
      </c>
      <c r="C353" s="1">
        <v>13</v>
      </c>
      <c r="E353" s="44">
        <v>2893</v>
      </c>
    </row>
    <row r="354" spans="1:5" ht="12.75" hidden="1" customHeight="1" x14ac:dyDescent="0.2">
      <c r="A354" s="1">
        <v>283</v>
      </c>
      <c r="B354" s="1" t="s">
        <v>979</v>
      </c>
      <c r="C354" s="1">
        <v>10</v>
      </c>
      <c r="E354" s="44">
        <v>2894</v>
      </c>
    </row>
    <row r="355" spans="1:5" ht="12.75" hidden="1" customHeight="1" x14ac:dyDescent="0.2">
      <c r="A355" s="1">
        <v>284</v>
      </c>
      <c r="B355" s="1" t="s">
        <v>980</v>
      </c>
      <c r="C355" s="1">
        <v>12</v>
      </c>
      <c r="E355" s="44">
        <v>2895</v>
      </c>
    </row>
    <row r="356" spans="1:5" ht="12.75" hidden="1" customHeight="1" x14ac:dyDescent="0.2">
      <c r="A356" s="1">
        <v>285</v>
      </c>
      <c r="B356" s="1" t="s">
        <v>981</v>
      </c>
      <c r="C356" s="1">
        <v>12</v>
      </c>
      <c r="E356" s="44">
        <v>2896</v>
      </c>
    </row>
    <row r="357" spans="1:5" ht="12.75" hidden="1" customHeight="1" x14ac:dyDescent="0.2">
      <c r="A357" s="1">
        <v>287</v>
      </c>
      <c r="B357" s="1" t="s">
        <v>2554</v>
      </c>
      <c r="C357" s="1">
        <v>7</v>
      </c>
      <c r="E357" s="44">
        <v>2899</v>
      </c>
    </row>
    <row r="358" spans="1:5" ht="12.75" hidden="1" customHeight="1" x14ac:dyDescent="0.2">
      <c r="A358" s="1">
        <v>288</v>
      </c>
      <c r="B358" s="1" t="s">
        <v>2555</v>
      </c>
      <c r="C358" s="1">
        <v>9</v>
      </c>
      <c r="E358" s="44">
        <v>2910</v>
      </c>
    </row>
    <row r="359" spans="1:5" ht="12.75" hidden="1" customHeight="1" x14ac:dyDescent="0.2">
      <c r="A359" s="1">
        <v>289</v>
      </c>
      <c r="B359" s="1" t="s">
        <v>2556</v>
      </c>
      <c r="C359" s="1">
        <v>5</v>
      </c>
      <c r="E359" s="44">
        <v>2920</v>
      </c>
    </row>
    <row r="360" spans="1:5" ht="12.75" hidden="1" customHeight="1" x14ac:dyDescent="0.2">
      <c r="A360" s="1">
        <v>290</v>
      </c>
      <c r="B360" s="1" t="s">
        <v>2816</v>
      </c>
      <c r="C360" s="1">
        <v>8</v>
      </c>
      <c r="E360" s="44">
        <v>2931</v>
      </c>
    </row>
    <row r="361" spans="1:5" ht="12.75" hidden="1" customHeight="1" x14ac:dyDescent="0.2">
      <c r="A361" s="1">
        <v>291</v>
      </c>
      <c r="B361" s="1" t="s">
        <v>2817</v>
      </c>
      <c r="C361" s="1">
        <v>18</v>
      </c>
      <c r="E361" s="44">
        <v>2932</v>
      </c>
    </row>
    <row r="362" spans="1:5" ht="12.75" hidden="1" customHeight="1" x14ac:dyDescent="0.2">
      <c r="A362" s="1">
        <v>292</v>
      </c>
      <c r="B362" s="1" t="s">
        <v>2818</v>
      </c>
      <c r="C362" s="1">
        <v>6</v>
      </c>
      <c r="E362" s="44">
        <v>3011</v>
      </c>
    </row>
    <row r="363" spans="1:5" ht="12.75" hidden="1" customHeight="1" x14ac:dyDescent="0.2">
      <c r="A363" s="1">
        <v>293</v>
      </c>
      <c r="B363" s="1" t="s">
        <v>3265</v>
      </c>
      <c r="C363" s="1">
        <v>3</v>
      </c>
      <c r="E363" s="44">
        <v>3012</v>
      </c>
    </row>
    <row r="364" spans="1:5" ht="12.75" hidden="1" customHeight="1" x14ac:dyDescent="0.2">
      <c r="A364" s="1">
        <v>294</v>
      </c>
      <c r="B364" s="1" t="s">
        <v>3266</v>
      </c>
      <c r="C364" s="1">
        <v>16</v>
      </c>
      <c r="E364" s="44">
        <v>3020</v>
      </c>
    </row>
    <row r="365" spans="1:5" ht="12.75" hidden="1" customHeight="1" x14ac:dyDescent="0.2">
      <c r="A365" s="1">
        <v>295</v>
      </c>
      <c r="B365" s="1" t="s">
        <v>3267</v>
      </c>
      <c r="C365" s="1">
        <v>16</v>
      </c>
      <c r="E365" s="44">
        <v>3030</v>
      </c>
    </row>
    <row r="366" spans="1:5" ht="12.75" hidden="1" customHeight="1" x14ac:dyDescent="0.2">
      <c r="A366" s="1">
        <v>296</v>
      </c>
      <c r="B366" s="1" t="s">
        <v>3268</v>
      </c>
      <c r="C366" s="1">
        <v>13</v>
      </c>
      <c r="E366" s="44">
        <v>3040</v>
      </c>
    </row>
    <row r="367" spans="1:5" ht="12.75" hidden="1" customHeight="1" x14ac:dyDescent="0.2">
      <c r="A367" s="1">
        <v>297</v>
      </c>
      <c r="B367" s="1" t="s">
        <v>3269</v>
      </c>
      <c r="C367" s="1">
        <v>4</v>
      </c>
      <c r="E367" s="44">
        <v>3091</v>
      </c>
    </row>
    <row r="368" spans="1:5" ht="12.75" hidden="1" customHeight="1" x14ac:dyDescent="0.2">
      <c r="A368" s="1">
        <v>298</v>
      </c>
      <c r="B368" s="1" t="s">
        <v>1005</v>
      </c>
      <c r="C368" s="1">
        <v>15</v>
      </c>
      <c r="E368" s="44">
        <v>3092</v>
      </c>
    </row>
    <row r="369" spans="1:5" ht="12.75" hidden="1" customHeight="1" x14ac:dyDescent="0.2">
      <c r="A369" s="1">
        <v>299</v>
      </c>
      <c r="B369" s="1" t="s">
        <v>1006</v>
      </c>
      <c r="C369" s="1">
        <v>12</v>
      </c>
      <c r="E369" s="44">
        <v>3099</v>
      </c>
    </row>
    <row r="370" spans="1:5" ht="12.75" hidden="1" customHeight="1" x14ac:dyDescent="0.2">
      <c r="A370" s="1">
        <v>300</v>
      </c>
      <c r="B370" s="1" t="s">
        <v>1007</v>
      </c>
      <c r="C370" s="1">
        <v>17</v>
      </c>
      <c r="E370" s="44">
        <v>3101</v>
      </c>
    </row>
    <row r="371" spans="1:5" ht="12.75" hidden="1" customHeight="1" x14ac:dyDescent="0.2">
      <c r="A371" s="1">
        <v>301</v>
      </c>
      <c r="B371" s="1" t="s">
        <v>1008</v>
      </c>
      <c r="C371" s="1">
        <v>8</v>
      </c>
      <c r="E371" s="44">
        <v>3102</v>
      </c>
    </row>
    <row r="372" spans="1:5" ht="12.75" hidden="1" customHeight="1" x14ac:dyDescent="0.2">
      <c r="A372" s="1">
        <v>302</v>
      </c>
      <c r="B372" s="1" t="s">
        <v>1009</v>
      </c>
      <c r="C372" s="1">
        <v>8</v>
      </c>
      <c r="E372" s="44">
        <v>3103</v>
      </c>
    </row>
    <row r="373" spans="1:5" ht="12.75" hidden="1" customHeight="1" x14ac:dyDescent="0.2">
      <c r="A373" s="1">
        <v>303</v>
      </c>
      <c r="B373" s="1" t="s">
        <v>2391</v>
      </c>
      <c r="C373" s="1">
        <v>12</v>
      </c>
      <c r="E373" s="44">
        <v>3109</v>
      </c>
    </row>
    <row r="374" spans="1:5" ht="12.75" hidden="1" customHeight="1" x14ac:dyDescent="0.2">
      <c r="A374" s="1">
        <v>304</v>
      </c>
      <c r="B374" s="1" t="s">
        <v>2392</v>
      </c>
      <c r="C374" s="1">
        <v>18</v>
      </c>
      <c r="E374" s="44">
        <v>3211</v>
      </c>
    </row>
    <row r="375" spans="1:5" ht="12.75" hidden="1" customHeight="1" x14ac:dyDescent="0.2">
      <c r="A375" s="1">
        <v>306</v>
      </c>
      <c r="B375" s="1" t="s">
        <v>2393</v>
      </c>
      <c r="C375" s="1">
        <v>19</v>
      </c>
      <c r="E375" s="44">
        <v>3212</v>
      </c>
    </row>
    <row r="376" spans="1:5" ht="12.75" hidden="1" customHeight="1" x14ac:dyDescent="0.2">
      <c r="A376" s="1">
        <v>307</v>
      </c>
      <c r="B376" s="1" t="s">
        <v>2394</v>
      </c>
      <c r="C376" s="1">
        <v>10</v>
      </c>
      <c r="E376" s="44">
        <v>3213</v>
      </c>
    </row>
    <row r="377" spans="1:5" ht="12.75" hidden="1" customHeight="1" x14ac:dyDescent="0.2">
      <c r="A377" s="1">
        <v>308</v>
      </c>
      <c r="B377" s="1" t="s">
        <v>2395</v>
      </c>
      <c r="C377" s="1">
        <v>19</v>
      </c>
      <c r="E377" s="44">
        <v>3220</v>
      </c>
    </row>
    <row r="378" spans="1:5" ht="12.75" hidden="1" customHeight="1" x14ac:dyDescent="0.2">
      <c r="A378" s="1">
        <v>309</v>
      </c>
      <c r="B378" s="1" t="s">
        <v>2396</v>
      </c>
      <c r="C378" s="1">
        <v>12</v>
      </c>
      <c r="E378" s="44">
        <v>3230</v>
      </c>
    </row>
    <row r="379" spans="1:5" ht="12.75" hidden="1" customHeight="1" x14ac:dyDescent="0.2">
      <c r="A379" s="1">
        <v>310</v>
      </c>
      <c r="B379" s="1" t="s">
        <v>2397</v>
      </c>
      <c r="C379" s="1">
        <v>15</v>
      </c>
      <c r="E379" s="44">
        <v>3240</v>
      </c>
    </row>
    <row r="380" spans="1:5" ht="12.75" hidden="1" customHeight="1" x14ac:dyDescent="0.2">
      <c r="A380" s="1">
        <v>311</v>
      </c>
      <c r="B380" s="1" t="s">
        <v>2398</v>
      </c>
      <c r="C380" s="1">
        <v>2</v>
      </c>
      <c r="E380" s="44">
        <v>3250</v>
      </c>
    </row>
    <row r="381" spans="1:5" ht="12.75" hidden="1" customHeight="1" x14ac:dyDescent="0.2">
      <c r="A381" s="1">
        <v>312</v>
      </c>
      <c r="B381" s="1" t="s">
        <v>2399</v>
      </c>
      <c r="C381" s="1">
        <v>14</v>
      </c>
      <c r="E381" s="44">
        <v>3291</v>
      </c>
    </row>
    <row r="382" spans="1:5" ht="12.75" hidden="1" customHeight="1" x14ac:dyDescent="0.2">
      <c r="A382" s="1">
        <v>313</v>
      </c>
      <c r="B382" s="1" t="s">
        <v>2400</v>
      </c>
      <c r="C382" s="1">
        <v>9</v>
      </c>
      <c r="E382" s="44">
        <v>3299</v>
      </c>
    </row>
    <row r="383" spans="1:5" ht="12.75" hidden="1" customHeight="1" x14ac:dyDescent="0.2">
      <c r="A383" s="1">
        <v>314</v>
      </c>
      <c r="B383" s="1" t="s">
        <v>2401</v>
      </c>
      <c r="C383" s="1">
        <v>17</v>
      </c>
      <c r="E383" s="44">
        <v>3311</v>
      </c>
    </row>
    <row r="384" spans="1:5" ht="12.75" hidden="1" customHeight="1" x14ac:dyDescent="0.2">
      <c r="A384" s="1">
        <v>315</v>
      </c>
      <c r="B384" s="1" t="s">
        <v>2402</v>
      </c>
      <c r="C384" s="1">
        <v>4</v>
      </c>
      <c r="E384" s="44">
        <v>3312</v>
      </c>
    </row>
    <row r="385" spans="1:5" ht="12.75" hidden="1" customHeight="1" x14ac:dyDescent="0.2">
      <c r="A385" s="1">
        <v>316</v>
      </c>
      <c r="B385" s="1" t="s">
        <v>2403</v>
      </c>
      <c r="C385" s="1">
        <v>13</v>
      </c>
      <c r="E385" s="44">
        <v>3313</v>
      </c>
    </row>
    <row r="386" spans="1:5" ht="12.75" hidden="1" customHeight="1" x14ac:dyDescent="0.2">
      <c r="A386" s="1">
        <v>317</v>
      </c>
      <c r="B386" s="1" t="s">
        <v>2404</v>
      </c>
      <c r="C386" s="1">
        <v>13</v>
      </c>
      <c r="E386" s="44">
        <v>3314</v>
      </c>
    </row>
    <row r="387" spans="1:5" ht="12.75" hidden="1" customHeight="1" x14ac:dyDescent="0.2">
      <c r="A387" s="1">
        <v>318</v>
      </c>
      <c r="B387" s="1" t="s">
        <v>2405</v>
      </c>
      <c r="C387" s="1">
        <v>11</v>
      </c>
      <c r="E387" s="44">
        <v>3315</v>
      </c>
    </row>
    <row r="388" spans="1:5" ht="12.75" hidden="1" customHeight="1" x14ac:dyDescent="0.2">
      <c r="A388" s="1">
        <v>320</v>
      </c>
      <c r="B388" s="1" t="s">
        <v>2406</v>
      </c>
      <c r="C388" s="1">
        <v>13</v>
      </c>
      <c r="E388" s="44">
        <v>3316</v>
      </c>
    </row>
    <row r="389" spans="1:5" ht="12.75" hidden="1" customHeight="1" x14ac:dyDescent="0.2">
      <c r="A389" s="1">
        <v>321</v>
      </c>
      <c r="B389" s="1" t="s">
        <v>2407</v>
      </c>
      <c r="C389" s="1">
        <v>18</v>
      </c>
      <c r="E389" s="44">
        <v>3317</v>
      </c>
    </row>
    <row r="390" spans="1:5" ht="12.75" hidden="1" customHeight="1" x14ac:dyDescent="0.2">
      <c r="A390" s="1">
        <v>323</v>
      </c>
      <c r="B390" s="1" t="s">
        <v>2217</v>
      </c>
      <c r="C390" s="1">
        <v>9</v>
      </c>
      <c r="E390" s="44">
        <v>3319</v>
      </c>
    </row>
    <row r="391" spans="1:5" ht="12.75" hidden="1" customHeight="1" x14ac:dyDescent="0.2">
      <c r="A391" s="1">
        <v>324</v>
      </c>
      <c r="B391" s="1" t="s">
        <v>2218</v>
      </c>
      <c r="C391" s="1">
        <v>6</v>
      </c>
      <c r="E391" s="44">
        <v>3320</v>
      </c>
    </row>
    <row r="392" spans="1:5" ht="12.75" hidden="1" customHeight="1" x14ac:dyDescent="0.2">
      <c r="A392" s="1">
        <v>325</v>
      </c>
      <c r="B392" s="1" t="s">
        <v>2219</v>
      </c>
      <c r="C392" s="1">
        <v>14</v>
      </c>
      <c r="E392" s="44">
        <v>3511</v>
      </c>
    </row>
    <row r="393" spans="1:5" ht="12.75" hidden="1" customHeight="1" x14ac:dyDescent="0.2">
      <c r="A393" s="1">
        <v>326</v>
      </c>
      <c r="B393" s="1" t="s">
        <v>2220</v>
      </c>
      <c r="C393" s="1">
        <v>5</v>
      </c>
      <c r="E393" s="44">
        <v>3512</v>
      </c>
    </row>
    <row r="394" spans="1:5" ht="12.75" hidden="1" customHeight="1" x14ac:dyDescent="0.2">
      <c r="A394" s="1">
        <v>327</v>
      </c>
      <c r="B394" s="1" t="s">
        <v>2221</v>
      </c>
      <c r="C394" s="1">
        <v>14</v>
      </c>
      <c r="E394" s="44">
        <v>3513</v>
      </c>
    </row>
    <row r="395" spans="1:5" ht="12.75" hidden="1" customHeight="1" x14ac:dyDescent="0.2">
      <c r="A395" s="1">
        <v>328</v>
      </c>
      <c r="B395" s="1" t="s">
        <v>2222</v>
      </c>
      <c r="C395" s="1">
        <v>3</v>
      </c>
      <c r="E395" s="44">
        <v>3514</v>
      </c>
    </row>
    <row r="396" spans="1:5" ht="12.75" hidden="1" customHeight="1" x14ac:dyDescent="0.2">
      <c r="A396" s="1">
        <v>329</v>
      </c>
      <c r="B396" s="1" t="s">
        <v>3989</v>
      </c>
      <c r="C396" s="1">
        <v>2</v>
      </c>
      <c r="E396" s="44">
        <v>3521</v>
      </c>
    </row>
    <row r="397" spans="1:5" ht="12.75" hidden="1" customHeight="1" x14ac:dyDescent="0.2">
      <c r="A397" s="1">
        <v>330</v>
      </c>
      <c r="B397" s="1" t="s">
        <v>3990</v>
      </c>
      <c r="C397" s="1">
        <v>18</v>
      </c>
      <c r="E397" s="44">
        <v>3522</v>
      </c>
    </row>
    <row r="398" spans="1:5" ht="12.75" hidden="1" customHeight="1" x14ac:dyDescent="0.2">
      <c r="A398" s="1">
        <v>331</v>
      </c>
      <c r="B398" s="1" t="s">
        <v>3991</v>
      </c>
      <c r="C398" s="1">
        <v>1</v>
      </c>
      <c r="E398" s="44">
        <v>3523</v>
      </c>
    </row>
    <row r="399" spans="1:5" ht="12.75" hidden="1" customHeight="1" x14ac:dyDescent="0.2">
      <c r="A399" s="1">
        <v>332</v>
      </c>
      <c r="B399" s="1" t="s">
        <v>3992</v>
      </c>
      <c r="C399" s="1">
        <v>10</v>
      </c>
      <c r="E399" s="44">
        <v>3530</v>
      </c>
    </row>
    <row r="400" spans="1:5" ht="12.75" hidden="1" customHeight="1" x14ac:dyDescent="0.2">
      <c r="A400" s="1">
        <v>333</v>
      </c>
      <c r="B400" s="1" t="s">
        <v>3993</v>
      </c>
      <c r="C400" s="1">
        <v>4</v>
      </c>
      <c r="E400" s="44">
        <v>3600</v>
      </c>
    </row>
    <row r="401" spans="1:5" ht="12.75" hidden="1" customHeight="1" x14ac:dyDescent="0.2">
      <c r="A401" s="1">
        <v>334</v>
      </c>
      <c r="B401" s="1" t="s">
        <v>3994</v>
      </c>
      <c r="C401" s="1">
        <v>11</v>
      </c>
      <c r="E401" s="44">
        <v>3700</v>
      </c>
    </row>
    <row r="402" spans="1:5" ht="12.75" hidden="1" customHeight="1" x14ac:dyDescent="0.2">
      <c r="A402" s="1">
        <v>335</v>
      </c>
      <c r="B402" s="1" t="s">
        <v>3995</v>
      </c>
      <c r="C402" s="1">
        <v>19</v>
      </c>
      <c r="E402" s="44">
        <v>3811</v>
      </c>
    </row>
    <row r="403" spans="1:5" ht="12.75" hidden="1" customHeight="1" x14ac:dyDescent="0.2">
      <c r="A403" s="1">
        <v>337</v>
      </c>
      <c r="B403" s="1" t="s">
        <v>3996</v>
      </c>
      <c r="C403" s="1">
        <v>17</v>
      </c>
      <c r="E403" s="44">
        <v>3812</v>
      </c>
    </row>
    <row r="404" spans="1:5" ht="12.75" hidden="1" customHeight="1" x14ac:dyDescent="0.2">
      <c r="A404" s="1">
        <v>338</v>
      </c>
      <c r="B404" s="1" t="s">
        <v>3997</v>
      </c>
      <c r="C404" s="1">
        <v>12</v>
      </c>
      <c r="E404" s="44">
        <v>3821</v>
      </c>
    </row>
    <row r="405" spans="1:5" ht="12.75" hidden="1" customHeight="1" x14ac:dyDescent="0.2">
      <c r="A405" s="1">
        <v>339</v>
      </c>
      <c r="B405" s="1" t="s">
        <v>3998</v>
      </c>
      <c r="C405" s="1">
        <v>17</v>
      </c>
      <c r="E405" s="44">
        <v>3822</v>
      </c>
    </row>
    <row r="406" spans="1:5" ht="12.75" hidden="1" customHeight="1" x14ac:dyDescent="0.2">
      <c r="A406" s="1">
        <v>340</v>
      </c>
      <c r="B406" s="1" t="s">
        <v>3999</v>
      </c>
      <c r="C406" s="1">
        <v>14</v>
      </c>
      <c r="E406" s="44">
        <v>3831</v>
      </c>
    </row>
    <row r="407" spans="1:5" ht="12.75" hidden="1" customHeight="1" x14ac:dyDescent="0.2">
      <c r="A407" s="1">
        <v>341</v>
      </c>
      <c r="B407" s="1" t="s">
        <v>4000</v>
      </c>
      <c r="C407" s="1">
        <v>17</v>
      </c>
      <c r="E407" s="44">
        <v>3832</v>
      </c>
    </row>
    <row r="408" spans="1:5" ht="12.75" hidden="1" customHeight="1" x14ac:dyDescent="0.2">
      <c r="A408" s="1">
        <v>342</v>
      </c>
      <c r="B408" s="1" t="s">
        <v>4001</v>
      </c>
      <c r="C408" s="1">
        <v>20</v>
      </c>
      <c r="E408" s="44">
        <v>3900</v>
      </c>
    </row>
    <row r="409" spans="1:5" ht="12.75" hidden="1" customHeight="1" x14ac:dyDescent="0.2">
      <c r="A409" s="1">
        <v>343</v>
      </c>
      <c r="B409" s="1" t="s">
        <v>4002</v>
      </c>
      <c r="C409" s="1">
        <v>19</v>
      </c>
      <c r="E409" s="44">
        <v>4110</v>
      </c>
    </row>
    <row r="410" spans="1:5" ht="12.75" hidden="1" customHeight="1" x14ac:dyDescent="0.2">
      <c r="A410" s="1">
        <v>344</v>
      </c>
      <c r="B410" s="1" t="s">
        <v>4003</v>
      </c>
      <c r="C410" s="1">
        <v>13</v>
      </c>
      <c r="E410" s="44">
        <v>4120</v>
      </c>
    </row>
    <row r="411" spans="1:5" ht="12.75" hidden="1" customHeight="1" x14ac:dyDescent="0.2">
      <c r="A411" s="1">
        <v>345</v>
      </c>
      <c r="B411" s="1" t="s">
        <v>4004</v>
      </c>
      <c r="C411" s="1">
        <v>13</v>
      </c>
      <c r="E411" s="44">
        <v>4211</v>
      </c>
    </row>
    <row r="412" spans="1:5" ht="12.75" hidden="1" customHeight="1" x14ac:dyDescent="0.2">
      <c r="A412" s="1">
        <v>346</v>
      </c>
      <c r="B412" s="1" t="s">
        <v>4005</v>
      </c>
      <c r="C412" s="1">
        <v>14</v>
      </c>
      <c r="E412" s="44">
        <v>4212</v>
      </c>
    </row>
    <row r="413" spans="1:5" ht="12.75" hidden="1" customHeight="1" x14ac:dyDescent="0.2">
      <c r="A413" s="1">
        <v>347</v>
      </c>
      <c r="B413" s="1" t="s">
        <v>4006</v>
      </c>
      <c r="C413" s="1">
        <v>3</v>
      </c>
      <c r="E413" s="44">
        <v>4213</v>
      </c>
    </row>
    <row r="414" spans="1:5" ht="12.75" hidden="1" customHeight="1" x14ac:dyDescent="0.2">
      <c r="A414" s="1">
        <v>348</v>
      </c>
      <c r="B414" s="1" t="s">
        <v>4007</v>
      </c>
      <c r="C414" s="1">
        <v>18</v>
      </c>
      <c r="E414" s="44">
        <v>4221</v>
      </c>
    </row>
    <row r="415" spans="1:5" ht="12.75" hidden="1" customHeight="1" x14ac:dyDescent="0.2">
      <c r="A415" s="1">
        <v>349</v>
      </c>
      <c r="B415" s="1" t="s">
        <v>4008</v>
      </c>
      <c r="C415" s="1">
        <v>13</v>
      </c>
      <c r="E415" s="44">
        <v>4222</v>
      </c>
    </row>
    <row r="416" spans="1:5" ht="12.75" hidden="1" customHeight="1" x14ac:dyDescent="0.2">
      <c r="A416" s="1">
        <v>350</v>
      </c>
      <c r="B416" s="1" t="s">
        <v>4009</v>
      </c>
      <c r="C416" s="1">
        <v>17</v>
      </c>
      <c r="E416" s="44">
        <v>4291</v>
      </c>
    </row>
    <row r="417" spans="1:5" ht="12.75" hidden="1" customHeight="1" x14ac:dyDescent="0.2">
      <c r="A417" s="1">
        <v>351</v>
      </c>
      <c r="B417" s="1" t="s">
        <v>4010</v>
      </c>
      <c r="C417" s="1">
        <v>11</v>
      </c>
      <c r="E417" s="44">
        <v>4299</v>
      </c>
    </row>
    <row r="418" spans="1:5" ht="12.75" hidden="1" customHeight="1" x14ac:dyDescent="0.2">
      <c r="A418" s="1">
        <v>352</v>
      </c>
      <c r="B418" s="1" t="s">
        <v>4011</v>
      </c>
      <c r="C418" s="1">
        <v>2</v>
      </c>
      <c r="E418" s="44">
        <v>4311</v>
      </c>
    </row>
    <row r="419" spans="1:5" ht="12.75" hidden="1" customHeight="1" x14ac:dyDescent="0.2">
      <c r="A419" s="1">
        <v>354</v>
      </c>
      <c r="B419" s="1" t="s">
        <v>4012</v>
      </c>
      <c r="C419" s="1">
        <v>13</v>
      </c>
      <c r="E419" s="44">
        <v>4312</v>
      </c>
    </row>
    <row r="420" spans="1:5" ht="12.75" hidden="1" customHeight="1" x14ac:dyDescent="0.2">
      <c r="A420" s="1">
        <v>355</v>
      </c>
      <c r="B420" s="1" t="s">
        <v>4013</v>
      </c>
      <c r="C420" s="1">
        <v>20</v>
      </c>
      <c r="E420" s="44">
        <v>4313</v>
      </c>
    </row>
    <row r="421" spans="1:5" ht="12.75" hidden="1" customHeight="1" x14ac:dyDescent="0.2">
      <c r="A421" s="1">
        <v>356</v>
      </c>
      <c r="B421" s="1" t="s">
        <v>4014</v>
      </c>
      <c r="C421" s="1">
        <v>1</v>
      </c>
      <c r="E421" s="44">
        <v>4321</v>
      </c>
    </row>
    <row r="422" spans="1:5" ht="12.75" hidden="1" customHeight="1" x14ac:dyDescent="0.2">
      <c r="A422" s="1">
        <v>357</v>
      </c>
      <c r="B422" s="1" t="s">
        <v>4015</v>
      </c>
      <c r="C422" s="1">
        <v>15</v>
      </c>
      <c r="E422" s="44">
        <v>4322</v>
      </c>
    </row>
    <row r="423" spans="1:5" ht="12.75" hidden="1" customHeight="1" x14ac:dyDescent="0.2">
      <c r="A423" s="1">
        <v>358</v>
      </c>
      <c r="B423" s="1" t="s">
        <v>4016</v>
      </c>
      <c r="C423" s="1">
        <v>17</v>
      </c>
      <c r="E423" s="44">
        <v>4329</v>
      </c>
    </row>
    <row r="424" spans="1:5" ht="12.75" hidden="1" customHeight="1" x14ac:dyDescent="0.2">
      <c r="A424" s="1">
        <v>359</v>
      </c>
      <c r="B424" s="1" t="s">
        <v>4017</v>
      </c>
      <c r="C424" s="1">
        <v>18</v>
      </c>
      <c r="E424" s="44">
        <v>4331</v>
      </c>
    </row>
    <row r="425" spans="1:5" ht="12.75" hidden="1" customHeight="1" x14ac:dyDescent="0.2">
      <c r="A425" s="1">
        <v>360</v>
      </c>
      <c r="B425" s="1" t="s">
        <v>4018</v>
      </c>
      <c r="C425" s="1">
        <v>8</v>
      </c>
      <c r="E425" s="44">
        <v>4332</v>
      </c>
    </row>
    <row r="426" spans="1:5" ht="12.75" hidden="1" customHeight="1" x14ac:dyDescent="0.2">
      <c r="A426" s="1">
        <v>361</v>
      </c>
      <c r="B426" s="1" t="s">
        <v>4019</v>
      </c>
      <c r="C426" s="1">
        <v>14</v>
      </c>
      <c r="E426" s="44">
        <v>4333</v>
      </c>
    </row>
    <row r="427" spans="1:5" ht="12.75" hidden="1" customHeight="1" x14ac:dyDescent="0.2">
      <c r="A427" s="1">
        <v>362</v>
      </c>
      <c r="B427" s="1" t="s">
        <v>4020</v>
      </c>
      <c r="C427" s="1">
        <v>1</v>
      </c>
      <c r="E427" s="44">
        <v>4334</v>
      </c>
    </row>
    <row r="428" spans="1:5" ht="12.75" hidden="1" customHeight="1" x14ac:dyDescent="0.2">
      <c r="A428" s="1">
        <v>363</v>
      </c>
      <c r="B428" s="1" t="s">
        <v>4021</v>
      </c>
      <c r="C428" s="1">
        <v>8</v>
      </c>
      <c r="E428" s="44">
        <v>4339</v>
      </c>
    </row>
    <row r="429" spans="1:5" ht="12.75" hidden="1" customHeight="1" x14ac:dyDescent="0.2">
      <c r="A429" s="1">
        <v>364</v>
      </c>
      <c r="B429" s="1" t="s">
        <v>4022</v>
      </c>
      <c r="C429" s="1">
        <v>2</v>
      </c>
      <c r="E429" s="44">
        <v>4391</v>
      </c>
    </row>
    <row r="430" spans="1:5" ht="12.75" hidden="1" customHeight="1" x14ac:dyDescent="0.2">
      <c r="A430" s="1">
        <v>365</v>
      </c>
      <c r="B430" s="1" t="s">
        <v>4023</v>
      </c>
      <c r="C430" s="1">
        <v>4</v>
      </c>
      <c r="E430" s="44">
        <v>4399</v>
      </c>
    </row>
    <row r="431" spans="1:5" ht="12.75" hidden="1" customHeight="1" x14ac:dyDescent="0.2">
      <c r="A431" s="1">
        <v>366</v>
      </c>
      <c r="B431" s="1" t="s">
        <v>4024</v>
      </c>
      <c r="C431" s="1">
        <v>6</v>
      </c>
      <c r="E431" s="44">
        <v>4511</v>
      </c>
    </row>
    <row r="432" spans="1:5" ht="12.75" hidden="1" customHeight="1" x14ac:dyDescent="0.2">
      <c r="A432" s="1">
        <v>368</v>
      </c>
      <c r="B432" s="1" t="s">
        <v>4025</v>
      </c>
      <c r="C432" s="1">
        <v>18</v>
      </c>
      <c r="E432" s="44">
        <v>4519</v>
      </c>
    </row>
    <row r="433" spans="1:5" ht="12.75" hidden="1" customHeight="1" x14ac:dyDescent="0.2">
      <c r="A433" s="1">
        <v>369</v>
      </c>
      <c r="B433" s="1" t="s">
        <v>4026</v>
      </c>
      <c r="C433" s="1">
        <v>8</v>
      </c>
      <c r="E433" s="44">
        <v>4520</v>
      </c>
    </row>
    <row r="434" spans="1:5" ht="12.75" hidden="1" customHeight="1" x14ac:dyDescent="0.2">
      <c r="A434" s="1">
        <v>371</v>
      </c>
      <c r="B434" s="1" t="s">
        <v>4027</v>
      </c>
      <c r="C434" s="1">
        <v>13</v>
      </c>
      <c r="E434" s="44">
        <v>4531</v>
      </c>
    </row>
    <row r="435" spans="1:5" ht="12.75" hidden="1" customHeight="1" x14ac:dyDescent="0.2">
      <c r="A435" s="1">
        <v>372</v>
      </c>
      <c r="B435" s="1" t="s">
        <v>4028</v>
      </c>
      <c r="C435" s="1">
        <v>12</v>
      </c>
      <c r="E435" s="44">
        <v>4532</v>
      </c>
    </row>
    <row r="436" spans="1:5" ht="12.75" hidden="1" customHeight="1" x14ac:dyDescent="0.2">
      <c r="A436" s="1">
        <v>373</v>
      </c>
      <c r="B436" s="1" t="s">
        <v>4029</v>
      </c>
      <c r="C436" s="1">
        <v>8</v>
      </c>
      <c r="E436" s="44">
        <v>4540</v>
      </c>
    </row>
    <row r="437" spans="1:5" ht="12.75" hidden="1" customHeight="1" x14ac:dyDescent="0.2">
      <c r="A437" s="1">
        <v>374</v>
      </c>
      <c r="B437" s="1" t="s">
        <v>4030</v>
      </c>
      <c r="C437" s="1">
        <v>18</v>
      </c>
      <c r="E437" s="44">
        <v>4611</v>
      </c>
    </row>
    <row r="438" spans="1:5" ht="12.75" hidden="1" customHeight="1" x14ac:dyDescent="0.2">
      <c r="A438" s="1">
        <v>375</v>
      </c>
      <c r="B438" s="1" t="s">
        <v>4031</v>
      </c>
      <c r="C438" s="1">
        <v>7</v>
      </c>
      <c r="E438" s="44">
        <v>4612</v>
      </c>
    </row>
    <row r="439" spans="1:5" ht="12.75" hidden="1" customHeight="1" x14ac:dyDescent="0.2">
      <c r="A439" s="1">
        <v>376</v>
      </c>
      <c r="B439" s="1" t="s">
        <v>4032</v>
      </c>
      <c r="C439" s="1">
        <v>1</v>
      </c>
      <c r="E439" s="44">
        <v>4613</v>
      </c>
    </row>
    <row r="440" spans="1:5" ht="12.75" hidden="1" customHeight="1" x14ac:dyDescent="0.2">
      <c r="A440" s="1">
        <v>377</v>
      </c>
      <c r="B440" s="1" t="s">
        <v>4033</v>
      </c>
      <c r="C440" s="1">
        <v>15</v>
      </c>
      <c r="E440" s="44">
        <v>4614</v>
      </c>
    </row>
    <row r="441" spans="1:5" ht="12.75" hidden="1" customHeight="1" x14ac:dyDescent="0.2">
      <c r="A441" s="1">
        <v>378</v>
      </c>
      <c r="B441" s="1" t="s">
        <v>1420</v>
      </c>
      <c r="C441" s="1">
        <v>4</v>
      </c>
      <c r="E441" s="44">
        <v>4615</v>
      </c>
    </row>
    <row r="442" spans="1:5" ht="12.75" hidden="1" customHeight="1" x14ac:dyDescent="0.2">
      <c r="A442" s="1">
        <v>379</v>
      </c>
      <c r="B442" s="1" t="s">
        <v>1421</v>
      </c>
      <c r="C442" s="1">
        <v>13</v>
      </c>
      <c r="E442" s="44">
        <v>4616</v>
      </c>
    </row>
    <row r="443" spans="1:5" ht="12.75" hidden="1" customHeight="1" x14ac:dyDescent="0.2">
      <c r="A443" s="1">
        <v>380</v>
      </c>
      <c r="B443" s="1" t="s">
        <v>1422</v>
      </c>
      <c r="C443" s="1">
        <v>1</v>
      </c>
      <c r="E443" s="44">
        <v>4617</v>
      </c>
    </row>
    <row r="444" spans="1:5" ht="12.75" hidden="1" customHeight="1" x14ac:dyDescent="0.2">
      <c r="A444" s="1">
        <v>381</v>
      </c>
      <c r="B444" s="1" t="s">
        <v>1423</v>
      </c>
      <c r="C444" s="1">
        <v>14</v>
      </c>
      <c r="E444" s="44">
        <v>4618</v>
      </c>
    </row>
    <row r="445" spans="1:5" ht="12.75" hidden="1" customHeight="1" x14ac:dyDescent="0.2">
      <c r="A445" s="1">
        <v>382</v>
      </c>
      <c r="B445" s="1" t="s">
        <v>1424</v>
      </c>
      <c r="C445" s="1">
        <v>17</v>
      </c>
      <c r="E445" s="44">
        <v>4619</v>
      </c>
    </row>
    <row r="446" spans="1:5" ht="12.75" hidden="1" customHeight="1" x14ac:dyDescent="0.2">
      <c r="A446" s="1">
        <v>383</v>
      </c>
      <c r="B446" s="1" t="s">
        <v>1425</v>
      </c>
      <c r="C446" s="1">
        <v>17</v>
      </c>
      <c r="E446" s="44">
        <v>4621</v>
      </c>
    </row>
    <row r="447" spans="1:5" ht="12.75" hidden="1" customHeight="1" x14ac:dyDescent="0.2">
      <c r="A447" s="1">
        <v>385</v>
      </c>
      <c r="B447" s="1" t="s">
        <v>1426</v>
      </c>
      <c r="C447" s="1">
        <v>20</v>
      </c>
      <c r="E447" s="44">
        <v>4622</v>
      </c>
    </row>
    <row r="448" spans="1:5" ht="12.75" hidden="1" customHeight="1" x14ac:dyDescent="0.2">
      <c r="A448" s="1">
        <v>386</v>
      </c>
      <c r="B448" s="1" t="s">
        <v>1427</v>
      </c>
      <c r="C448" s="1">
        <v>14</v>
      </c>
      <c r="E448" s="44">
        <v>4623</v>
      </c>
    </row>
    <row r="449" spans="1:5" ht="12.75" hidden="1" customHeight="1" x14ac:dyDescent="0.2">
      <c r="A449" s="1">
        <v>387</v>
      </c>
      <c r="B449" s="1" t="s">
        <v>3616</v>
      </c>
      <c r="C449" s="1">
        <v>9</v>
      </c>
      <c r="E449" s="44">
        <v>4624</v>
      </c>
    </row>
    <row r="450" spans="1:5" ht="12.75" hidden="1" customHeight="1" x14ac:dyDescent="0.2">
      <c r="A450" s="1">
        <v>388</v>
      </c>
      <c r="B450" s="1" t="s">
        <v>3617</v>
      </c>
      <c r="C450" s="1">
        <v>12</v>
      </c>
      <c r="E450" s="44">
        <v>4631</v>
      </c>
    </row>
    <row r="451" spans="1:5" ht="12.75" hidden="1" customHeight="1" x14ac:dyDescent="0.2">
      <c r="A451" s="1">
        <v>389</v>
      </c>
      <c r="B451" s="1" t="s">
        <v>3618</v>
      </c>
      <c r="C451" s="1">
        <v>17</v>
      </c>
      <c r="E451" s="44">
        <v>4632</v>
      </c>
    </row>
    <row r="452" spans="1:5" ht="12.75" hidden="1" customHeight="1" x14ac:dyDescent="0.2">
      <c r="A452" s="1">
        <v>390</v>
      </c>
      <c r="B452" s="1" t="s">
        <v>3619</v>
      </c>
      <c r="C452" s="1">
        <v>7</v>
      </c>
      <c r="E452" s="44">
        <v>4633</v>
      </c>
    </row>
    <row r="453" spans="1:5" ht="12.75" hidden="1" customHeight="1" x14ac:dyDescent="0.2">
      <c r="A453" s="1">
        <v>391</v>
      </c>
      <c r="B453" s="1" t="s">
        <v>3620</v>
      </c>
      <c r="C453" s="1">
        <v>3</v>
      </c>
      <c r="E453" s="44">
        <v>4634</v>
      </c>
    </row>
    <row r="454" spans="1:5" ht="12.75" hidden="1" customHeight="1" x14ac:dyDescent="0.2">
      <c r="A454" s="1">
        <v>393</v>
      </c>
      <c r="B454" s="1" t="s">
        <v>3621</v>
      </c>
      <c r="C454" s="1">
        <v>8</v>
      </c>
      <c r="E454" s="44">
        <v>4635</v>
      </c>
    </row>
    <row r="455" spans="1:5" ht="12.75" hidden="1" customHeight="1" x14ac:dyDescent="0.2">
      <c r="A455" s="1">
        <v>394</v>
      </c>
      <c r="B455" s="1" t="s">
        <v>3622</v>
      </c>
      <c r="C455" s="1">
        <v>15</v>
      </c>
      <c r="E455" s="44">
        <v>4636</v>
      </c>
    </row>
    <row r="456" spans="1:5" ht="12.75" hidden="1" customHeight="1" x14ac:dyDescent="0.2">
      <c r="A456" s="1">
        <v>395</v>
      </c>
      <c r="B456" s="1" t="s">
        <v>3623</v>
      </c>
      <c r="C456" s="1">
        <v>10</v>
      </c>
      <c r="E456" s="44">
        <v>4637</v>
      </c>
    </row>
    <row r="457" spans="1:5" ht="12.75" hidden="1" customHeight="1" x14ac:dyDescent="0.2">
      <c r="A457" s="1">
        <v>396</v>
      </c>
      <c r="B457" s="1" t="s">
        <v>3624</v>
      </c>
      <c r="C457" s="1">
        <v>12</v>
      </c>
      <c r="E457" s="44">
        <v>4638</v>
      </c>
    </row>
    <row r="458" spans="1:5" ht="12.75" hidden="1" customHeight="1" x14ac:dyDescent="0.2">
      <c r="A458" s="1">
        <v>397</v>
      </c>
      <c r="B458" s="1" t="s">
        <v>3625</v>
      </c>
      <c r="C458" s="1">
        <v>12</v>
      </c>
      <c r="E458" s="44">
        <v>4639</v>
      </c>
    </row>
    <row r="459" spans="1:5" ht="12.75" hidden="1" customHeight="1" x14ac:dyDescent="0.2">
      <c r="A459" s="1">
        <v>399</v>
      </c>
      <c r="B459" s="1" t="s">
        <v>3626</v>
      </c>
      <c r="C459" s="1">
        <v>19</v>
      </c>
      <c r="E459" s="44">
        <v>4641</v>
      </c>
    </row>
    <row r="460" spans="1:5" ht="12.75" hidden="1" customHeight="1" x14ac:dyDescent="0.2">
      <c r="A460" s="1">
        <v>400</v>
      </c>
      <c r="B460" s="1" t="s">
        <v>3627</v>
      </c>
      <c r="C460" s="1">
        <v>4</v>
      </c>
      <c r="E460" s="44">
        <v>4642</v>
      </c>
    </row>
    <row r="461" spans="1:5" ht="12.75" hidden="1" customHeight="1" x14ac:dyDescent="0.2">
      <c r="A461" s="1">
        <v>402</v>
      </c>
      <c r="B461" s="1" t="s">
        <v>3628</v>
      </c>
      <c r="C461" s="1">
        <v>19</v>
      </c>
      <c r="E461" s="44">
        <v>4643</v>
      </c>
    </row>
    <row r="462" spans="1:5" ht="12.75" hidden="1" customHeight="1" x14ac:dyDescent="0.2">
      <c r="A462" s="1">
        <v>405</v>
      </c>
      <c r="B462" s="1" t="s">
        <v>3629</v>
      </c>
      <c r="C462" s="1">
        <v>6</v>
      </c>
      <c r="E462" s="44">
        <v>4644</v>
      </c>
    </row>
    <row r="463" spans="1:5" ht="12.75" hidden="1" customHeight="1" x14ac:dyDescent="0.2">
      <c r="A463" s="1">
        <v>406</v>
      </c>
      <c r="B463" s="1" t="s">
        <v>3630</v>
      </c>
      <c r="C463" s="1">
        <v>17</v>
      </c>
      <c r="E463" s="44">
        <v>4645</v>
      </c>
    </row>
    <row r="464" spans="1:5" ht="12.75" hidden="1" customHeight="1" x14ac:dyDescent="0.2">
      <c r="A464" s="1">
        <v>407</v>
      </c>
      <c r="B464" s="1" t="s">
        <v>3631</v>
      </c>
      <c r="C464" s="1">
        <v>10</v>
      </c>
      <c r="E464" s="44">
        <v>4646</v>
      </c>
    </row>
    <row r="465" spans="1:5" ht="12.75" hidden="1" customHeight="1" x14ac:dyDescent="0.2">
      <c r="A465" s="1">
        <v>409</v>
      </c>
      <c r="B465" s="1" t="s">
        <v>3632</v>
      </c>
      <c r="C465" s="1">
        <v>17</v>
      </c>
      <c r="E465" s="44">
        <v>4647</v>
      </c>
    </row>
    <row r="466" spans="1:5" ht="12.75" hidden="1" customHeight="1" x14ac:dyDescent="0.2">
      <c r="A466" s="1">
        <v>410</v>
      </c>
      <c r="B466" s="1" t="s">
        <v>3633</v>
      </c>
      <c r="C466" s="1">
        <v>5</v>
      </c>
      <c r="E466" s="44">
        <v>4648</v>
      </c>
    </row>
    <row r="467" spans="1:5" ht="12.75" hidden="1" customHeight="1" x14ac:dyDescent="0.2">
      <c r="A467" s="1">
        <v>411</v>
      </c>
      <c r="B467" s="1" t="s">
        <v>3634</v>
      </c>
      <c r="C467" s="1">
        <v>13</v>
      </c>
      <c r="E467" s="44">
        <v>4649</v>
      </c>
    </row>
    <row r="468" spans="1:5" ht="12.75" hidden="1" customHeight="1" x14ac:dyDescent="0.2">
      <c r="A468" s="1">
        <v>412</v>
      </c>
      <c r="B468" s="1" t="s">
        <v>3635</v>
      </c>
      <c r="C468" s="1">
        <v>12</v>
      </c>
      <c r="E468" s="44">
        <v>4651</v>
      </c>
    </row>
    <row r="469" spans="1:5" ht="12.75" hidden="1" customHeight="1" x14ac:dyDescent="0.2">
      <c r="A469" s="1">
        <v>413</v>
      </c>
      <c r="B469" s="1" t="s">
        <v>3636</v>
      </c>
      <c r="C469" s="1">
        <v>17</v>
      </c>
      <c r="E469" s="44">
        <v>4652</v>
      </c>
    </row>
    <row r="470" spans="1:5" ht="12.75" hidden="1" customHeight="1" x14ac:dyDescent="0.2">
      <c r="A470" s="1">
        <v>414</v>
      </c>
      <c r="B470" s="1" t="s">
        <v>3637</v>
      </c>
      <c r="C470" s="1">
        <v>16</v>
      </c>
      <c r="E470" s="44">
        <v>4661</v>
      </c>
    </row>
    <row r="471" spans="1:5" ht="12.75" hidden="1" customHeight="1" x14ac:dyDescent="0.2">
      <c r="A471" s="1">
        <v>415</v>
      </c>
      <c r="B471" s="1" t="s">
        <v>3638</v>
      </c>
      <c r="C471" s="1">
        <v>16</v>
      </c>
      <c r="E471" s="44">
        <v>4662</v>
      </c>
    </row>
    <row r="472" spans="1:5" ht="12.75" hidden="1" customHeight="1" x14ac:dyDescent="0.2">
      <c r="A472" s="1">
        <v>416</v>
      </c>
      <c r="B472" s="1" t="s">
        <v>3639</v>
      </c>
      <c r="C472" s="1">
        <v>13</v>
      </c>
      <c r="E472" s="44">
        <v>4663</v>
      </c>
    </row>
    <row r="473" spans="1:5" ht="12.75" hidden="1" customHeight="1" x14ac:dyDescent="0.2">
      <c r="A473" s="1">
        <v>418</v>
      </c>
      <c r="B473" s="1" t="s">
        <v>3640</v>
      </c>
      <c r="C473" s="1">
        <v>12</v>
      </c>
      <c r="E473" s="44">
        <v>4664</v>
      </c>
    </row>
    <row r="474" spans="1:5" ht="12.75" hidden="1" customHeight="1" x14ac:dyDescent="0.2">
      <c r="A474" s="1">
        <v>419</v>
      </c>
      <c r="B474" s="1" t="s">
        <v>3641</v>
      </c>
      <c r="C474" s="1">
        <v>19</v>
      </c>
      <c r="E474" s="44">
        <v>4665</v>
      </c>
    </row>
    <row r="475" spans="1:5" ht="12.75" hidden="1" customHeight="1" x14ac:dyDescent="0.2">
      <c r="A475" s="1">
        <v>421</v>
      </c>
      <c r="B475" s="1" t="s">
        <v>3642</v>
      </c>
      <c r="C475" s="1">
        <v>14</v>
      </c>
      <c r="E475" s="44">
        <v>4666</v>
      </c>
    </row>
    <row r="476" spans="1:5" ht="12.75" hidden="1" customHeight="1" x14ac:dyDescent="0.2">
      <c r="A476" s="1">
        <v>422</v>
      </c>
      <c r="B476" s="1" t="s">
        <v>3643</v>
      </c>
      <c r="C476" s="1">
        <v>2</v>
      </c>
      <c r="E476" s="44">
        <v>4669</v>
      </c>
    </row>
    <row r="477" spans="1:5" ht="12.75" hidden="1" customHeight="1" x14ac:dyDescent="0.2">
      <c r="A477" s="1">
        <v>423</v>
      </c>
      <c r="B477" s="1" t="s">
        <v>3644</v>
      </c>
      <c r="C477" s="1">
        <v>17</v>
      </c>
      <c r="E477" s="44">
        <v>4671</v>
      </c>
    </row>
    <row r="478" spans="1:5" ht="12.75" hidden="1" customHeight="1" x14ac:dyDescent="0.2">
      <c r="A478" s="1">
        <v>424</v>
      </c>
      <c r="B478" s="1" t="s">
        <v>3645</v>
      </c>
      <c r="C478" s="1">
        <v>10</v>
      </c>
      <c r="E478" s="44">
        <v>4672</v>
      </c>
    </row>
    <row r="479" spans="1:5" ht="12.75" hidden="1" customHeight="1" x14ac:dyDescent="0.2">
      <c r="A479" s="1">
        <v>425</v>
      </c>
      <c r="B479" s="1" t="s">
        <v>3646</v>
      </c>
      <c r="C479" s="1">
        <v>13</v>
      </c>
      <c r="E479" s="44">
        <v>4673</v>
      </c>
    </row>
    <row r="480" spans="1:5" ht="12.75" hidden="1" customHeight="1" x14ac:dyDescent="0.2">
      <c r="A480" s="1">
        <v>426</v>
      </c>
      <c r="B480" s="1" t="s">
        <v>3647</v>
      </c>
      <c r="C480" s="1">
        <v>3</v>
      </c>
      <c r="E480" s="44">
        <v>4674</v>
      </c>
    </row>
    <row r="481" spans="1:5" ht="12.75" hidden="1" customHeight="1" x14ac:dyDescent="0.2">
      <c r="A481" s="1">
        <v>427</v>
      </c>
      <c r="B481" s="1" t="s">
        <v>3648</v>
      </c>
      <c r="C481" s="1">
        <v>17</v>
      </c>
      <c r="E481" s="44">
        <v>4675</v>
      </c>
    </row>
    <row r="482" spans="1:5" ht="12.75" hidden="1" customHeight="1" x14ac:dyDescent="0.2">
      <c r="A482" s="1">
        <v>428</v>
      </c>
      <c r="B482" s="1" t="s">
        <v>3649</v>
      </c>
      <c r="C482" s="1">
        <v>13</v>
      </c>
      <c r="E482" s="44">
        <v>4676</v>
      </c>
    </row>
    <row r="483" spans="1:5" ht="12.75" hidden="1" customHeight="1" x14ac:dyDescent="0.2">
      <c r="A483" s="1">
        <v>429</v>
      </c>
      <c r="B483" s="1" t="s">
        <v>3650</v>
      </c>
      <c r="C483" s="1">
        <v>1</v>
      </c>
      <c r="E483" s="44">
        <v>4677</v>
      </c>
    </row>
    <row r="484" spans="1:5" ht="12.75" hidden="1" customHeight="1" x14ac:dyDescent="0.2">
      <c r="A484" s="1">
        <v>430</v>
      </c>
      <c r="B484" s="1" t="s">
        <v>3651</v>
      </c>
      <c r="C484" s="1">
        <v>2</v>
      </c>
      <c r="E484" s="44">
        <v>4690</v>
      </c>
    </row>
    <row r="485" spans="1:5" ht="12.75" hidden="1" customHeight="1" x14ac:dyDescent="0.2">
      <c r="A485" s="1">
        <v>431</v>
      </c>
      <c r="B485" s="1" t="s">
        <v>3652</v>
      </c>
      <c r="C485" s="1">
        <v>18</v>
      </c>
      <c r="E485" s="44">
        <v>4711</v>
      </c>
    </row>
    <row r="486" spans="1:5" ht="12.75" hidden="1" customHeight="1" x14ac:dyDescent="0.2">
      <c r="A486" s="1">
        <v>432</v>
      </c>
      <c r="B486" s="1" t="s">
        <v>3653</v>
      </c>
      <c r="C486" s="1">
        <v>18</v>
      </c>
      <c r="E486" s="44">
        <v>4719</v>
      </c>
    </row>
    <row r="487" spans="1:5" ht="12.75" hidden="1" customHeight="1" x14ac:dyDescent="0.2">
      <c r="A487" s="1">
        <v>433</v>
      </c>
      <c r="B487" s="1" t="s">
        <v>3654</v>
      </c>
      <c r="C487" s="1">
        <v>18</v>
      </c>
      <c r="E487" s="44">
        <v>4721</v>
      </c>
    </row>
    <row r="488" spans="1:5" ht="12.75" hidden="1" customHeight="1" x14ac:dyDescent="0.2">
      <c r="A488" s="1">
        <v>435</v>
      </c>
      <c r="B488" s="1" t="s">
        <v>3655</v>
      </c>
      <c r="C488" s="1">
        <v>18</v>
      </c>
      <c r="E488" s="44">
        <v>4722</v>
      </c>
    </row>
    <row r="489" spans="1:5" ht="12.75" hidden="1" customHeight="1" x14ac:dyDescent="0.2">
      <c r="A489" s="1">
        <v>436</v>
      </c>
      <c r="B489" s="1" t="s">
        <v>3344</v>
      </c>
      <c r="C489" s="1">
        <v>1</v>
      </c>
      <c r="E489" s="44">
        <v>4723</v>
      </c>
    </row>
    <row r="490" spans="1:5" ht="12.75" hidden="1" customHeight="1" x14ac:dyDescent="0.2">
      <c r="A490" s="1">
        <v>437</v>
      </c>
      <c r="B490" s="1" t="s">
        <v>3345</v>
      </c>
      <c r="C490" s="1">
        <v>5</v>
      </c>
      <c r="E490" s="44">
        <v>4724</v>
      </c>
    </row>
    <row r="491" spans="1:5" ht="12.75" hidden="1" customHeight="1" x14ac:dyDescent="0.2">
      <c r="A491" s="1">
        <v>438</v>
      </c>
      <c r="B491" s="1" t="s">
        <v>3346</v>
      </c>
      <c r="C491" s="1">
        <v>5</v>
      </c>
      <c r="E491" s="44">
        <v>4725</v>
      </c>
    </row>
    <row r="492" spans="1:5" ht="12.75" hidden="1" customHeight="1" x14ac:dyDescent="0.2">
      <c r="A492" s="1">
        <v>439</v>
      </c>
      <c r="B492" s="1" t="s">
        <v>3347</v>
      </c>
      <c r="C492" s="1">
        <v>6</v>
      </c>
      <c r="E492" s="44">
        <v>4726</v>
      </c>
    </row>
    <row r="493" spans="1:5" ht="12.75" hidden="1" customHeight="1" x14ac:dyDescent="0.2">
      <c r="A493" s="1">
        <v>440</v>
      </c>
      <c r="B493" s="1" t="s">
        <v>3348</v>
      </c>
      <c r="C493" s="1">
        <v>20</v>
      </c>
      <c r="E493" s="44">
        <v>4729</v>
      </c>
    </row>
    <row r="494" spans="1:5" ht="12.75" hidden="1" customHeight="1" x14ac:dyDescent="0.2">
      <c r="A494" s="1">
        <v>441</v>
      </c>
      <c r="B494" s="1" t="s">
        <v>3349</v>
      </c>
      <c r="C494" s="1">
        <v>20</v>
      </c>
      <c r="E494" s="44">
        <v>4730</v>
      </c>
    </row>
    <row r="495" spans="1:5" ht="12.75" hidden="1" customHeight="1" x14ac:dyDescent="0.2">
      <c r="A495" s="1">
        <v>442</v>
      </c>
      <c r="B495" s="1" t="s">
        <v>3350</v>
      </c>
      <c r="C495" s="1">
        <v>6</v>
      </c>
      <c r="E495" s="44">
        <v>4741</v>
      </c>
    </row>
    <row r="496" spans="1:5" ht="12.75" hidden="1" customHeight="1" x14ac:dyDescent="0.2">
      <c r="A496" s="1">
        <v>443</v>
      </c>
      <c r="B496" s="1" t="s">
        <v>216</v>
      </c>
      <c r="C496" s="1">
        <v>17</v>
      </c>
      <c r="E496" s="44">
        <v>4742</v>
      </c>
    </row>
    <row r="497" spans="1:5" ht="12.75" hidden="1" customHeight="1" x14ac:dyDescent="0.2">
      <c r="A497" s="1">
        <v>444</v>
      </c>
      <c r="B497" s="1" t="s">
        <v>1287</v>
      </c>
      <c r="C497" s="1">
        <v>15</v>
      </c>
      <c r="E497" s="44">
        <v>4743</v>
      </c>
    </row>
    <row r="498" spans="1:5" ht="12.75" hidden="1" customHeight="1" x14ac:dyDescent="0.2">
      <c r="A498" s="1">
        <v>445</v>
      </c>
      <c r="B498" s="1" t="s">
        <v>171</v>
      </c>
      <c r="C498" s="1">
        <v>13</v>
      </c>
      <c r="E498" s="44">
        <v>4751</v>
      </c>
    </row>
    <row r="499" spans="1:5" ht="12.75" hidden="1" customHeight="1" x14ac:dyDescent="0.2">
      <c r="A499" s="1">
        <v>447</v>
      </c>
      <c r="B499" s="1" t="s">
        <v>1668</v>
      </c>
      <c r="C499" s="1">
        <v>17</v>
      </c>
      <c r="E499" s="44">
        <v>4752</v>
      </c>
    </row>
    <row r="500" spans="1:5" ht="12.75" hidden="1" customHeight="1" x14ac:dyDescent="0.2">
      <c r="A500" s="1">
        <v>449</v>
      </c>
      <c r="B500" s="1" t="s">
        <v>2758</v>
      </c>
      <c r="C500" s="1">
        <v>10</v>
      </c>
      <c r="E500" s="44">
        <v>4753</v>
      </c>
    </row>
    <row r="501" spans="1:5" ht="12.75" hidden="1" customHeight="1" x14ac:dyDescent="0.2">
      <c r="A501" s="1">
        <v>450</v>
      </c>
      <c r="B501" s="1" t="s">
        <v>2759</v>
      </c>
      <c r="C501" s="1">
        <v>7</v>
      </c>
      <c r="E501" s="44">
        <v>4754</v>
      </c>
    </row>
    <row r="502" spans="1:5" ht="12.75" hidden="1" customHeight="1" x14ac:dyDescent="0.2">
      <c r="A502" s="1">
        <v>452</v>
      </c>
      <c r="B502" s="1" t="s">
        <v>2760</v>
      </c>
      <c r="C502" s="1">
        <v>20</v>
      </c>
      <c r="E502" s="44">
        <v>4759</v>
      </c>
    </row>
    <row r="503" spans="1:5" ht="12.75" hidden="1" customHeight="1" x14ac:dyDescent="0.2">
      <c r="A503" s="1">
        <v>453</v>
      </c>
      <c r="B503" s="1" t="s">
        <v>2761</v>
      </c>
      <c r="C503" s="1">
        <v>18</v>
      </c>
      <c r="E503" s="44">
        <v>4761</v>
      </c>
    </row>
    <row r="504" spans="1:5" ht="12.75" hidden="1" customHeight="1" x14ac:dyDescent="0.2">
      <c r="A504" s="1">
        <v>454</v>
      </c>
      <c r="B504" s="1" t="s">
        <v>2762</v>
      </c>
      <c r="C504" s="1">
        <v>15</v>
      </c>
      <c r="E504" s="44">
        <v>4762</v>
      </c>
    </row>
    <row r="505" spans="1:5" ht="12.75" hidden="1" customHeight="1" x14ac:dyDescent="0.2">
      <c r="A505" s="1">
        <v>455</v>
      </c>
      <c r="B505" s="1" t="s">
        <v>2763</v>
      </c>
      <c r="C505" s="1">
        <v>9</v>
      </c>
      <c r="E505" s="44">
        <v>4763</v>
      </c>
    </row>
    <row r="506" spans="1:5" ht="12.75" hidden="1" customHeight="1" x14ac:dyDescent="0.2">
      <c r="A506" s="1">
        <v>456</v>
      </c>
      <c r="B506" s="1" t="s">
        <v>2764</v>
      </c>
      <c r="C506" s="1">
        <v>16</v>
      </c>
      <c r="E506" s="44">
        <v>4764</v>
      </c>
    </row>
    <row r="507" spans="1:5" ht="12.75" hidden="1" customHeight="1" x14ac:dyDescent="0.2">
      <c r="A507" s="1">
        <v>457</v>
      </c>
      <c r="B507" s="1" t="s">
        <v>2765</v>
      </c>
      <c r="C507" s="1">
        <v>3</v>
      </c>
      <c r="E507" s="44">
        <v>4765</v>
      </c>
    </row>
    <row r="508" spans="1:5" ht="12.75" hidden="1" customHeight="1" x14ac:dyDescent="0.2">
      <c r="A508" s="1">
        <v>458</v>
      </c>
      <c r="B508" s="1" t="s">
        <v>2766</v>
      </c>
      <c r="C508" s="1">
        <v>16</v>
      </c>
      <c r="E508" s="44">
        <v>4771</v>
      </c>
    </row>
    <row r="509" spans="1:5" ht="12.75" hidden="1" customHeight="1" x14ac:dyDescent="0.2">
      <c r="A509" s="1">
        <v>459</v>
      </c>
      <c r="B509" s="1" t="s">
        <v>2767</v>
      </c>
      <c r="C509" s="1">
        <v>16</v>
      </c>
      <c r="E509" s="44">
        <v>4772</v>
      </c>
    </row>
    <row r="510" spans="1:5" ht="12.75" hidden="1" customHeight="1" x14ac:dyDescent="0.2">
      <c r="A510" s="1">
        <v>460</v>
      </c>
      <c r="B510" s="1" t="s">
        <v>2768</v>
      </c>
      <c r="C510" s="1">
        <v>17</v>
      </c>
      <c r="E510" s="44">
        <v>4773</v>
      </c>
    </row>
    <row r="511" spans="1:5" ht="12.75" hidden="1" customHeight="1" x14ac:dyDescent="0.2">
      <c r="A511" s="1">
        <v>461</v>
      </c>
      <c r="B511" s="1" t="s">
        <v>2769</v>
      </c>
      <c r="C511" s="1">
        <v>14</v>
      </c>
      <c r="E511" s="44">
        <v>4774</v>
      </c>
    </row>
    <row r="512" spans="1:5" ht="12.75" hidden="1" customHeight="1" x14ac:dyDescent="0.2">
      <c r="A512" s="1">
        <v>462</v>
      </c>
      <c r="B512" s="1" t="s">
        <v>2770</v>
      </c>
      <c r="C512" s="1">
        <v>5</v>
      </c>
      <c r="E512" s="44">
        <v>4775</v>
      </c>
    </row>
    <row r="513" spans="1:5" ht="12.75" hidden="1" customHeight="1" x14ac:dyDescent="0.2">
      <c r="A513" s="1">
        <v>463</v>
      </c>
      <c r="B513" s="1" t="s">
        <v>2771</v>
      </c>
      <c r="C513" s="1">
        <v>17</v>
      </c>
      <c r="E513" s="44">
        <v>4776</v>
      </c>
    </row>
    <row r="514" spans="1:5" ht="12.75" hidden="1" customHeight="1" x14ac:dyDescent="0.2">
      <c r="A514" s="1">
        <v>464</v>
      </c>
      <c r="B514" s="1" t="s">
        <v>2772</v>
      </c>
      <c r="C514" s="1">
        <v>16</v>
      </c>
      <c r="E514" s="44">
        <v>4777</v>
      </c>
    </row>
    <row r="515" spans="1:5" ht="12.75" hidden="1" customHeight="1" x14ac:dyDescent="0.2">
      <c r="A515" s="1">
        <v>466</v>
      </c>
      <c r="B515" s="1" t="s">
        <v>2773</v>
      </c>
      <c r="C515" s="1">
        <v>2</v>
      </c>
      <c r="E515" s="44">
        <v>4778</v>
      </c>
    </row>
    <row r="516" spans="1:5" ht="12.75" hidden="1" customHeight="1" x14ac:dyDescent="0.2">
      <c r="A516" s="1">
        <v>467</v>
      </c>
      <c r="B516" s="1" t="s">
        <v>2774</v>
      </c>
      <c r="C516" s="1">
        <v>9</v>
      </c>
      <c r="E516" s="44">
        <v>4779</v>
      </c>
    </row>
    <row r="517" spans="1:5" ht="12.75" hidden="1" customHeight="1" x14ac:dyDescent="0.2">
      <c r="A517" s="1">
        <v>468</v>
      </c>
      <c r="B517" s="1" t="s">
        <v>2775</v>
      </c>
      <c r="C517" s="1">
        <v>18</v>
      </c>
      <c r="E517" s="44">
        <v>4781</v>
      </c>
    </row>
    <row r="518" spans="1:5" ht="12.75" hidden="1" customHeight="1" x14ac:dyDescent="0.2">
      <c r="A518" s="1">
        <v>469</v>
      </c>
      <c r="B518" s="1" t="s">
        <v>2776</v>
      </c>
      <c r="C518" s="1">
        <v>15</v>
      </c>
      <c r="E518" s="44">
        <v>4782</v>
      </c>
    </row>
    <row r="519" spans="1:5" ht="12.75" hidden="1" customHeight="1" x14ac:dyDescent="0.2">
      <c r="A519" s="1">
        <v>471</v>
      </c>
      <c r="B519" s="1" t="s">
        <v>2777</v>
      </c>
      <c r="C519" s="1">
        <v>14</v>
      </c>
      <c r="E519" s="44">
        <v>4789</v>
      </c>
    </row>
    <row r="520" spans="1:5" ht="12.75" hidden="1" customHeight="1" x14ac:dyDescent="0.2">
      <c r="A520" s="1">
        <v>472</v>
      </c>
      <c r="B520" s="1" t="s">
        <v>2778</v>
      </c>
      <c r="C520" s="1">
        <v>5</v>
      </c>
      <c r="E520" s="44">
        <v>4791</v>
      </c>
    </row>
    <row r="521" spans="1:5" ht="12.75" hidden="1" customHeight="1" x14ac:dyDescent="0.2">
      <c r="A521" s="1">
        <v>473</v>
      </c>
      <c r="B521" s="1" t="s">
        <v>3575</v>
      </c>
      <c r="C521" s="1">
        <v>5</v>
      </c>
      <c r="E521" s="44">
        <v>4799</v>
      </c>
    </row>
    <row r="522" spans="1:5" ht="12.75" hidden="1" customHeight="1" x14ac:dyDescent="0.2">
      <c r="A522" s="1">
        <v>474</v>
      </c>
      <c r="B522" s="1" t="s">
        <v>3576</v>
      </c>
      <c r="C522" s="1">
        <v>19</v>
      </c>
      <c r="E522" s="44">
        <v>4910</v>
      </c>
    </row>
    <row r="523" spans="1:5" ht="12.75" hidden="1" customHeight="1" x14ac:dyDescent="0.2">
      <c r="A523" s="1">
        <v>475</v>
      </c>
      <c r="B523" s="1" t="s">
        <v>3577</v>
      </c>
      <c r="C523" s="1">
        <v>11</v>
      </c>
      <c r="E523" s="44">
        <v>4920</v>
      </c>
    </row>
    <row r="524" spans="1:5" ht="12.75" hidden="1" customHeight="1" x14ac:dyDescent="0.2">
      <c r="A524" s="1">
        <v>476</v>
      </c>
      <c r="B524" s="1" t="s">
        <v>3578</v>
      </c>
      <c r="C524" s="1">
        <v>12</v>
      </c>
      <c r="E524" s="44">
        <v>4931</v>
      </c>
    </row>
    <row r="525" spans="1:5" ht="12.75" hidden="1" customHeight="1" x14ac:dyDescent="0.2">
      <c r="A525" s="1">
        <v>477</v>
      </c>
      <c r="B525" s="1" t="s">
        <v>3579</v>
      </c>
      <c r="C525" s="1">
        <v>3</v>
      </c>
      <c r="E525" s="44">
        <v>4932</v>
      </c>
    </row>
    <row r="526" spans="1:5" ht="12.75" hidden="1" customHeight="1" x14ac:dyDescent="0.2">
      <c r="A526" s="1">
        <v>478</v>
      </c>
      <c r="B526" s="1" t="s">
        <v>3580</v>
      </c>
      <c r="C526" s="1">
        <v>7</v>
      </c>
      <c r="E526" s="44">
        <v>4939</v>
      </c>
    </row>
    <row r="527" spans="1:5" ht="12.75" hidden="1" customHeight="1" x14ac:dyDescent="0.2">
      <c r="A527" s="1">
        <v>480</v>
      </c>
      <c r="B527" s="1" t="s">
        <v>3581</v>
      </c>
      <c r="C527" s="1">
        <v>7</v>
      </c>
      <c r="E527" s="44">
        <v>4941</v>
      </c>
    </row>
    <row r="528" spans="1:5" ht="12.75" hidden="1" customHeight="1" x14ac:dyDescent="0.2">
      <c r="A528" s="1">
        <v>481</v>
      </c>
      <c r="B528" s="1" t="s">
        <v>2174</v>
      </c>
      <c r="C528" s="1">
        <v>2</v>
      </c>
      <c r="E528" s="44">
        <v>4942</v>
      </c>
    </row>
    <row r="529" spans="1:5" ht="12.75" hidden="1" customHeight="1" x14ac:dyDescent="0.2">
      <c r="A529" s="1">
        <v>483</v>
      </c>
      <c r="B529" s="1" t="s">
        <v>2175</v>
      </c>
      <c r="C529" s="1">
        <v>7</v>
      </c>
      <c r="E529" s="44">
        <v>4950</v>
      </c>
    </row>
    <row r="530" spans="1:5" ht="12.75" hidden="1" customHeight="1" x14ac:dyDescent="0.2">
      <c r="A530" s="1">
        <v>484</v>
      </c>
      <c r="B530" s="1" t="s">
        <v>2176</v>
      </c>
      <c r="C530" s="1">
        <v>5</v>
      </c>
      <c r="E530" s="44">
        <v>5010</v>
      </c>
    </row>
    <row r="531" spans="1:5" ht="12.75" hidden="1" customHeight="1" x14ac:dyDescent="0.2">
      <c r="A531" s="1">
        <v>485</v>
      </c>
      <c r="B531" s="1" t="s">
        <v>2177</v>
      </c>
      <c r="C531" s="1">
        <v>14</v>
      </c>
      <c r="E531" s="44">
        <v>5020</v>
      </c>
    </row>
    <row r="532" spans="1:5" ht="12.75" hidden="1" customHeight="1" x14ac:dyDescent="0.2">
      <c r="A532" s="1">
        <v>486</v>
      </c>
      <c r="B532" s="1" t="s">
        <v>2178</v>
      </c>
      <c r="C532" s="1">
        <v>5</v>
      </c>
      <c r="E532" s="44">
        <v>5030</v>
      </c>
    </row>
    <row r="533" spans="1:5" ht="12.75" hidden="1" customHeight="1" x14ac:dyDescent="0.2">
      <c r="A533" s="1">
        <v>487</v>
      </c>
      <c r="B533" s="1" t="s">
        <v>2179</v>
      </c>
      <c r="C533" s="1">
        <v>16</v>
      </c>
      <c r="E533" s="44">
        <v>5040</v>
      </c>
    </row>
    <row r="534" spans="1:5" ht="12.75" hidden="1" customHeight="1" x14ac:dyDescent="0.2">
      <c r="A534" s="1">
        <v>488</v>
      </c>
      <c r="B534" s="1" t="s">
        <v>2500</v>
      </c>
      <c r="C534" s="1">
        <v>8</v>
      </c>
      <c r="E534" s="44">
        <v>5110</v>
      </c>
    </row>
    <row r="535" spans="1:5" ht="12.75" hidden="1" customHeight="1" x14ac:dyDescent="0.2">
      <c r="A535" s="1">
        <v>489</v>
      </c>
      <c r="B535" s="1" t="s">
        <v>2501</v>
      </c>
      <c r="C535" s="1">
        <v>13</v>
      </c>
      <c r="E535" s="44">
        <v>5121</v>
      </c>
    </row>
    <row r="536" spans="1:5" ht="12.75" hidden="1" customHeight="1" x14ac:dyDescent="0.2">
      <c r="A536" s="1">
        <v>490</v>
      </c>
      <c r="B536" s="1" t="s">
        <v>2502</v>
      </c>
      <c r="C536" s="1">
        <v>6</v>
      </c>
      <c r="E536" s="44">
        <v>5122</v>
      </c>
    </row>
    <row r="537" spans="1:5" ht="12.75" hidden="1" customHeight="1" x14ac:dyDescent="0.2">
      <c r="A537" s="1">
        <v>491</v>
      </c>
      <c r="B537" s="1" t="s">
        <v>2503</v>
      </c>
      <c r="C537" s="1">
        <v>10</v>
      </c>
      <c r="E537" s="44">
        <v>5210</v>
      </c>
    </row>
    <row r="538" spans="1:5" ht="12.75" hidden="1" customHeight="1" x14ac:dyDescent="0.2">
      <c r="A538" s="1">
        <v>492</v>
      </c>
      <c r="B538" s="1" t="s">
        <v>2504</v>
      </c>
      <c r="C538" s="1">
        <v>17</v>
      </c>
      <c r="E538" s="44">
        <v>5221</v>
      </c>
    </row>
    <row r="539" spans="1:5" ht="12.75" hidden="1" customHeight="1" x14ac:dyDescent="0.2">
      <c r="A539" s="1">
        <v>493</v>
      </c>
      <c r="B539" s="1" t="s">
        <v>2505</v>
      </c>
      <c r="C539" s="1">
        <v>5</v>
      </c>
      <c r="E539" s="44">
        <v>5222</v>
      </c>
    </row>
    <row r="540" spans="1:5" ht="12.75" hidden="1" customHeight="1" x14ac:dyDescent="0.2">
      <c r="A540" s="1">
        <v>494</v>
      </c>
      <c r="B540" s="1" t="s">
        <v>2506</v>
      </c>
      <c r="C540" s="1">
        <v>14</v>
      </c>
      <c r="E540" s="44">
        <v>5223</v>
      </c>
    </row>
    <row r="541" spans="1:5" ht="12.75" hidden="1" customHeight="1" x14ac:dyDescent="0.2">
      <c r="A541" s="1">
        <v>495</v>
      </c>
      <c r="B541" s="1" t="s">
        <v>2507</v>
      </c>
      <c r="C541" s="1">
        <v>8</v>
      </c>
      <c r="E541" s="44">
        <v>5224</v>
      </c>
    </row>
    <row r="542" spans="1:5" ht="12.75" hidden="1" customHeight="1" x14ac:dyDescent="0.2">
      <c r="A542" s="1">
        <v>497</v>
      </c>
      <c r="B542" s="1" t="s">
        <v>2508</v>
      </c>
      <c r="C542" s="1">
        <v>18</v>
      </c>
      <c r="E542" s="44">
        <v>5229</v>
      </c>
    </row>
    <row r="543" spans="1:5" ht="12.75" hidden="1" customHeight="1" x14ac:dyDescent="0.2">
      <c r="A543" s="1">
        <v>498</v>
      </c>
      <c r="B543" s="1" t="s">
        <v>2509</v>
      </c>
      <c r="C543" s="1">
        <v>18</v>
      </c>
      <c r="E543" s="44">
        <v>5310</v>
      </c>
    </row>
    <row r="544" spans="1:5" ht="12.75" hidden="1" customHeight="1" x14ac:dyDescent="0.2">
      <c r="A544" s="1">
        <v>499</v>
      </c>
      <c r="B544" s="1" t="s">
        <v>2510</v>
      </c>
      <c r="C544" s="1">
        <v>10</v>
      </c>
      <c r="E544" s="44">
        <v>5320</v>
      </c>
    </row>
    <row r="545" spans="1:5" ht="12.75" hidden="1" customHeight="1" x14ac:dyDescent="0.2">
      <c r="A545" s="1">
        <v>500</v>
      </c>
      <c r="B545" s="1" t="s">
        <v>2511</v>
      </c>
      <c r="C545" s="1">
        <v>15</v>
      </c>
      <c r="E545" s="44">
        <v>5510</v>
      </c>
    </row>
    <row r="546" spans="1:5" ht="12.75" hidden="1" customHeight="1" x14ac:dyDescent="0.2">
      <c r="A546" s="1">
        <v>502</v>
      </c>
      <c r="B546" s="1" t="s">
        <v>2512</v>
      </c>
      <c r="C546" s="1">
        <v>18</v>
      </c>
      <c r="E546" s="44">
        <v>5520</v>
      </c>
    </row>
    <row r="547" spans="1:5" ht="12.75" hidden="1" customHeight="1" x14ac:dyDescent="0.2">
      <c r="A547" s="1">
        <v>503</v>
      </c>
      <c r="B547" s="1" t="s">
        <v>2513</v>
      </c>
      <c r="C547" s="1">
        <v>4</v>
      </c>
      <c r="E547" s="44">
        <v>5530</v>
      </c>
    </row>
    <row r="548" spans="1:5" ht="12.75" hidden="1" customHeight="1" x14ac:dyDescent="0.2">
      <c r="A548" s="1">
        <v>504</v>
      </c>
      <c r="B548" s="1" t="s">
        <v>2514</v>
      </c>
      <c r="C548" s="1">
        <v>20</v>
      </c>
      <c r="E548" s="44">
        <v>5590</v>
      </c>
    </row>
    <row r="549" spans="1:5" ht="12.75" hidden="1" customHeight="1" x14ac:dyDescent="0.2">
      <c r="A549" s="1">
        <v>505</v>
      </c>
      <c r="B549" s="1" t="s">
        <v>2515</v>
      </c>
      <c r="C549" s="1">
        <v>16</v>
      </c>
      <c r="E549" s="44">
        <v>5610</v>
      </c>
    </row>
    <row r="550" spans="1:5" ht="12.75" hidden="1" customHeight="1" x14ac:dyDescent="0.2">
      <c r="A550" s="1">
        <v>506</v>
      </c>
      <c r="B550" s="1" t="s">
        <v>2516</v>
      </c>
      <c r="C550" s="1">
        <v>12</v>
      </c>
      <c r="E550" s="44">
        <v>5621</v>
      </c>
    </row>
    <row r="551" spans="1:5" ht="12.75" hidden="1" customHeight="1" x14ac:dyDescent="0.2">
      <c r="A551" s="1">
        <v>507</v>
      </c>
      <c r="B551" s="1" t="s">
        <v>2517</v>
      </c>
      <c r="C551" s="1">
        <v>8</v>
      </c>
      <c r="E551" s="44">
        <v>5629</v>
      </c>
    </row>
    <row r="552" spans="1:5" ht="12.75" hidden="1" customHeight="1" x14ac:dyDescent="0.2">
      <c r="A552" s="1">
        <v>508</v>
      </c>
      <c r="B552" s="1" t="s">
        <v>2518</v>
      </c>
      <c r="C552" s="1">
        <v>1</v>
      </c>
      <c r="E552" s="44">
        <v>5630</v>
      </c>
    </row>
    <row r="553" spans="1:5" ht="12.75" hidden="1" customHeight="1" x14ac:dyDescent="0.2">
      <c r="A553" s="1">
        <v>509</v>
      </c>
      <c r="B553" s="1" t="s">
        <v>2408</v>
      </c>
      <c r="C553" s="1">
        <v>8</v>
      </c>
      <c r="E553" s="44">
        <v>5811</v>
      </c>
    </row>
    <row r="554" spans="1:5" ht="12.75" hidden="1" customHeight="1" x14ac:dyDescent="0.2">
      <c r="A554" s="1">
        <v>510</v>
      </c>
      <c r="B554" s="1" t="s">
        <v>2409</v>
      </c>
      <c r="C554" s="1">
        <v>3</v>
      </c>
      <c r="E554" s="44">
        <v>5812</v>
      </c>
    </row>
    <row r="555" spans="1:5" ht="12.75" hidden="1" customHeight="1" x14ac:dyDescent="0.2">
      <c r="A555" s="1">
        <v>511</v>
      </c>
      <c r="B555" s="1" t="s">
        <v>2410</v>
      </c>
      <c r="C555" s="1">
        <v>17</v>
      </c>
      <c r="E555" s="44">
        <v>5813</v>
      </c>
    </row>
    <row r="556" spans="1:5" ht="12.75" hidden="1" customHeight="1" x14ac:dyDescent="0.2">
      <c r="A556" s="1">
        <v>512</v>
      </c>
      <c r="B556" s="1" t="s">
        <v>2411</v>
      </c>
      <c r="C556" s="1">
        <v>9</v>
      </c>
      <c r="E556" s="44">
        <v>5814</v>
      </c>
    </row>
    <row r="557" spans="1:5" ht="12.75" hidden="1" customHeight="1" x14ac:dyDescent="0.2">
      <c r="A557" s="1">
        <v>513</v>
      </c>
      <c r="B557" s="1" t="s">
        <v>2412</v>
      </c>
      <c r="C557" s="1">
        <v>17</v>
      </c>
      <c r="E557" s="44">
        <v>5819</v>
      </c>
    </row>
    <row r="558" spans="1:5" ht="12.75" hidden="1" customHeight="1" x14ac:dyDescent="0.2">
      <c r="A558" s="1">
        <v>514</v>
      </c>
      <c r="B558" s="1" t="s">
        <v>1148</v>
      </c>
      <c r="C558" s="1">
        <v>12</v>
      </c>
      <c r="E558" s="44">
        <v>5821</v>
      </c>
    </row>
    <row r="559" spans="1:5" ht="12.75" hidden="1" customHeight="1" x14ac:dyDescent="0.2">
      <c r="A559" s="1">
        <v>516</v>
      </c>
      <c r="B559" s="1" t="s">
        <v>1149</v>
      </c>
      <c r="C559" s="1">
        <v>18</v>
      </c>
      <c r="E559" s="44">
        <v>5829</v>
      </c>
    </row>
    <row r="560" spans="1:5" ht="12.75" hidden="1" customHeight="1" x14ac:dyDescent="0.2">
      <c r="A560" s="1">
        <v>517</v>
      </c>
      <c r="B560" s="1" t="s">
        <v>1150</v>
      </c>
      <c r="C560" s="1">
        <v>14</v>
      </c>
      <c r="E560" s="44">
        <v>5911</v>
      </c>
    </row>
    <row r="561" spans="1:5" ht="12.75" hidden="1" customHeight="1" x14ac:dyDescent="0.2">
      <c r="A561" s="1">
        <v>518</v>
      </c>
      <c r="B561" s="1" t="s">
        <v>1151</v>
      </c>
      <c r="C561" s="1">
        <v>16</v>
      </c>
      <c r="E561" s="44">
        <v>5912</v>
      </c>
    </row>
    <row r="562" spans="1:5" ht="12.75" hidden="1" customHeight="1" x14ac:dyDescent="0.2">
      <c r="A562" s="1">
        <v>519</v>
      </c>
      <c r="B562" s="1" t="s">
        <v>1152</v>
      </c>
      <c r="C562" s="1">
        <v>2</v>
      </c>
      <c r="E562" s="44">
        <v>5913</v>
      </c>
    </row>
    <row r="563" spans="1:5" ht="12.75" hidden="1" customHeight="1" x14ac:dyDescent="0.2">
      <c r="A563" s="1">
        <v>520</v>
      </c>
      <c r="B563" s="1" t="s">
        <v>1153</v>
      </c>
      <c r="C563" s="1">
        <v>13</v>
      </c>
      <c r="E563" s="44">
        <v>5914</v>
      </c>
    </row>
    <row r="564" spans="1:5" ht="12.75" hidden="1" customHeight="1" x14ac:dyDescent="0.2">
      <c r="A564" s="1">
        <v>521</v>
      </c>
      <c r="B564" s="1" t="s">
        <v>513</v>
      </c>
      <c r="C564" s="1">
        <v>2</v>
      </c>
      <c r="E564" s="44">
        <v>5920</v>
      </c>
    </row>
    <row r="565" spans="1:5" ht="12.75" hidden="1" customHeight="1" x14ac:dyDescent="0.2">
      <c r="A565" s="1">
        <v>522</v>
      </c>
      <c r="B565" s="1" t="s">
        <v>514</v>
      </c>
      <c r="C565" s="1">
        <v>17</v>
      </c>
      <c r="E565" s="44">
        <v>6010</v>
      </c>
    </row>
    <row r="566" spans="1:5" ht="12.75" hidden="1" customHeight="1" x14ac:dyDescent="0.2">
      <c r="A566" s="1">
        <v>523</v>
      </c>
      <c r="B566" s="1" t="s">
        <v>515</v>
      </c>
      <c r="C566" s="1">
        <v>19</v>
      </c>
      <c r="E566" s="44">
        <v>6020</v>
      </c>
    </row>
    <row r="567" spans="1:5" ht="12.75" hidden="1" customHeight="1" x14ac:dyDescent="0.2">
      <c r="A567" s="1">
        <v>524</v>
      </c>
      <c r="B567" s="1" t="s">
        <v>516</v>
      </c>
      <c r="C567" s="1">
        <v>10</v>
      </c>
      <c r="E567" s="44">
        <v>6110</v>
      </c>
    </row>
    <row r="568" spans="1:5" ht="12.75" hidden="1" customHeight="1" x14ac:dyDescent="0.2">
      <c r="A568" s="1">
        <v>525</v>
      </c>
      <c r="B568" s="1" t="s">
        <v>517</v>
      </c>
      <c r="C568" s="1">
        <v>13</v>
      </c>
      <c r="E568" s="44">
        <v>6120</v>
      </c>
    </row>
    <row r="569" spans="1:5" ht="12.75" hidden="1" customHeight="1" x14ac:dyDescent="0.2">
      <c r="A569" s="1">
        <v>526</v>
      </c>
      <c r="B569" s="1" t="s">
        <v>4182</v>
      </c>
      <c r="C569" s="1">
        <v>2</v>
      </c>
      <c r="E569" s="44">
        <v>6130</v>
      </c>
    </row>
    <row r="570" spans="1:5" ht="12.75" hidden="1" customHeight="1" x14ac:dyDescent="0.2">
      <c r="A570" s="1">
        <v>527</v>
      </c>
      <c r="B570" s="1" t="s">
        <v>4183</v>
      </c>
      <c r="C570" s="1">
        <v>2</v>
      </c>
      <c r="E570" s="44">
        <v>6190</v>
      </c>
    </row>
    <row r="571" spans="1:5" ht="12.75" hidden="1" customHeight="1" x14ac:dyDescent="0.2">
      <c r="A571" s="1">
        <v>528</v>
      </c>
      <c r="B571" s="1" t="s">
        <v>4184</v>
      </c>
      <c r="C571" s="1">
        <v>17</v>
      </c>
      <c r="E571" s="44">
        <v>6201</v>
      </c>
    </row>
    <row r="572" spans="1:5" ht="12.75" hidden="1" customHeight="1" x14ac:dyDescent="0.2">
      <c r="A572" s="1">
        <v>530</v>
      </c>
      <c r="B572" s="1" t="s">
        <v>4185</v>
      </c>
      <c r="C572" s="1">
        <v>4</v>
      </c>
      <c r="E572" s="44">
        <v>6202</v>
      </c>
    </row>
    <row r="573" spans="1:5" ht="12.75" hidden="1" customHeight="1" x14ac:dyDescent="0.2">
      <c r="A573" s="1">
        <v>531</v>
      </c>
      <c r="B573" s="1" t="s">
        <v>2652</v>
      </c>
      <c r="C573" s="1">
        <v>18</v>
      </c>
      <c r="E573" s="44">
        <v>6203</v>
      </c>
    </row>
    <row r="574" spans="1:5" ht="12.75" hidden="1" customHeight="1" x14ac:dyDescent="0.2">
      <c r="A574" s="1">
        <v>533</v>
      </c>
      <c r="B574" s="1" t="s">
        <v>2653</v>
      </c>
      <c r="C574" s="1">
        <v>1</v>
      </c>
      <c r="E574" s="44">
        <v>6209</v>
      </c>
    </row>
    <row r="575" spans="1:5" ht="12.75" hidden="1" customHeight="1" x14ac:dyDescent="0.2">
      <c r="A575" s="1">
        <v>534</v>
      </c>
      <c r="B575" s="1" t="s">
        <v>2654</v>
      </c>
      <c r="C575" s="1">
        <v>16</v>
      </c>
      <c r="E575" s="44">
        <v>6311</v>
      </c>
    </row>
    <row r="576" spans="1:5" ht="12.75" hidden="1" customHeight="1" x14ac:dyDescent="0.2">
      <c r="A576" s="1">
        <v>535</v>
      </c>
      <c r="B576" s="1" t="s">
        <v>2655</v>
      </c>
      <c r="C576" s="1">
        <v>16</v>
      </c>
      <c r="E576" s="44">
        <v>6312</v>
      </c>
    </row>
    <row r="577" spans="1:5" ht="12.75" hidden="1" customHeight="1" x14ac:dyDescent="0.2">
      <c r="A577" s="1">
        <v>536</v>
      </c>
      <c r="B577" s="1" t="s">
        <v>641</v>
      </c>
      <c r="C577" s="1">
        <v>1</v>
      </c>
      <c r="E577" s="44">
        <v>6391</v>
      </c>
    </row>
    <row r="578" spans="1:5" ht="12.75" hidden="1" customHeight="1" x14ac:dyDescent="0.2">
      <c r="A578" s="1">
        <v>537</v>
      </c>
      <c r="B578" s="1" t="s">
        <v>2817</v>
      </c>
      <c r="C578" s="1">
        <v>13</v>
      </c>
      <c r="E578" s="44">
        <v>6399</v>
      </c>
    </row>
    <row r="579" spans="1:5" ht="12.75" hidden="1" customHeight="1" x14ac:dyDescent="0.2">
      <c r="A579" s="1">
        <v>538</v>
      </c>
      <c r="B579" s="1" t="s">
        <v>642</v>
      </c>
      <c r="C579" s="1">
        <v>8</v>
      </c>
      <c r="E579" s="44">
        <v>6411</v>
      </c>
    </row>
    <row r="580" spans="1:5" ht="12.75" hidden="1" customHeight="1" x14ac:dyDescent="0.2">
      <c r="A580" s="1">
        <v>539</v>
      </c>
      <c r="B580" s="1" t="s">
        <v>643</v>
      </c>
      <c r="C580" s="1">
        <v>1</v>
      </c>
      <c r="E580" s="44">
        <v>6419</v>
      </c>
    </row>
    <row r="581" spans="1:5" ht="12.75" hidden="1" customHeight="1" x14ac:dyDescent="0.2">
      <c r="A581" s="1">
        <v>540</v>
      </c>
      <c r="B581" s="1" t="s">
        <v>644</v>
      </c>
      <c r="C581" s="1">
        <v>1</v>
      </c>
      <c r="E581" s="44">
        <v>6420</v>
      </c>
    </row>
    <row r="582" spans="1:5" ht="12.75" hidden="1" customHeight="1" x14ac:dyDescent="0.2">
      <c r="A582" s="1">
        <v>541</v>
      </c>
      <c r="B582" s="1" t="s">
        <v>645</v>
      </c>
      <c r="C582" s="1">
        <v>1</v>
      </c>
      <c r="E582" s="44">
        <v>6430</v>
      </c>
    </row>
    <row r="583" spans="1:5" ht="12.75" hidden="1" customHeight="1" x14ac:dyDescent="0.2">
      <c r="A583" s="1">
        <v>542</v>
      </c>
      <c r="B583" s="1" t="s">
        <v>646</v>
      </c>
      <c r="C583" s="1">
        <v>1</v>
      </c>
      <c r="E583" s="44">
        <v>6491</v>
      </c>
    </row>
    <row r="584" spans="1:5" ht="12.75" hidden="1" customHeight="1" x14ac:dyDescent="0.2">
      <c r="A584" s="1">
        <v>543</v>
      </c>
      <c r="B584" s="1" t="s">
        <v>647</v>
      </c>
      <c r="C584" s="1">
        <v>1</v>
      </c>
      <c r="E584" s="44">
        <v>6492</v>
      </c>
    </row>
    <row r="585" spans="1:5" ht="12.75" hidden="1" customHeight="1" x14ac:dyDescent="0.2">
      <c r="A585" s="1">
        <v>544</v>
      </c>
      <c r="B585" s="1" t="s">
        <v>648</v>
      </c>
      <c r="C585" s="1">
        <v>1</v>
      </c>
      <c r="E585" s="44">
        <v>6499</v>
      </c>
    </row>
    <row r="586" spans="1:5" ht="12.75" hidden="1" customHeight="1" x14ac:dyDescent="0.2">
      <c r="A586" s="1">
        <v>545</v>
      </c>
      <c r="B586" s="1" t="s">
        <v>649</v>
      </c>
      <c r="C586" s="1">
        <v>1</v>
      </c>
      <c r="E586" s="44">
        <v>6511</v>
      </c>
    </row>
    <row r="587" spans="1:5" ht="12.75" hidden="1" customHeight="1" x14ac:dyDescent="0.2">
      <c r="A587" s="1">
        <v>547</v>
      </c>
      <c r="B587" s="1" t="s">
        <v>650</v>
      </c>
      <c r="C587" s="1">
        <v>1</v>
      </c>
      <c r="E587" s="44">
        <v>6512</v>
      </c>
    </row>
    <row r="588" spans="1:5" ht="12.75" hidden="1" customHeight="1" x14ac:dyDescent="0.2">
      <c r="A588" s="1">
        <v>548</v>
      </c>
      <c r="B588" s="1" t="s">
        <v>651</v>
      </c>
      <c r="C588" s="1">
        <v>1</v>
      </c>
      <c r="E588" s="44">
        <v>6520</v>
      </c>
    </row>
    <row r="589" spans="1:5" ht="12.75" hidden="1" customHeight="1" x14ac:dyDescent="0.2">
      <c r="A589" s="1">
        <v>549</v>
      </c>
      <c r="B589" s="1" t="s">
        <v>652</v>
      </c>
      <c r="C589" s="1">
        <v>1</v>
      </c>
      <c r="E589" s="44">
        <v>6530</v>
      </c>
    </row>
    <row r="590" spans="1:5" ht="12.75" hidden="1" customHeight="1" x14ac:dyDescent="0.2">
      <c r="A590" s="1">
        <v>550</v>
      </c>
      <c r="B590" s="1" t="s">
        <v>653</v>
      </c>
      <c r="C590" s="1">
        <v>1</v>
      </c>
      <c r="E590" s="44">
        <v>6611</v>
      </c>
    </row>
    <row r="591" spans="1:5" ht="12.75" hidden="1" customHeight="1" x14ac:dyDescent="0.2">
      <c r="A591" s="1">
        <v>551</v>
      </c>
      <c r="B591" s="1" t="s">
        <v>654</v>
      </c>
      <c r="C591" s="1">
        <v>1</v>
      </c>
      <c r="E591" s="44">
        <v>6612</v>
      </c>
    </row>
    <row r="592" spans="1:5" ht="12.75" hidden="1" customHeight="1" x14ac:dyDescent="0.2">
      <c r="A592" s="1">
        <v>552</v>
      </c>
      <c r="B592" s="1" t="s">
        <v>655</v>
      </c>
      <c r="C592" s="1">
        <v>2</v>
      </c>
      <c r="E592" s="44">
        <v>6619</v>
      </c>
    </row>
    <row r="593" spans="1:5" ht="12.75" hidden="1" customHeight="1" x14ac:dyDescent="0.2">
      <c r="A593" s="1">
        <v>553</v>
      </c>
      <c r="B593" s="1" t="s">
        <v>656</v>
      </c>
      <c r="C593" s="1">
        <v>2</v>
      </c>
      <c r="E593" s="44">
        <v>6621</v>
      </c>
    </row>
    <row r="594" spans="1:5" ht="12.75" hidden="1" customHeight="1" x14ac:dyDescent="0.2">
      <c r="A594" s="1">
        <v>554</v>
      </c>
      <c r="B594" s="1" t="s">
        <v>657</v>
      </c>
      <c r="C594" s="1">
        <v>2</v>
      </c>
      <c r="E594" s="44">
        <v>6622</v>
      </c>
    </row>
    <row r="595" spans="1:5" ht="12.75" hidden="1" customHeight="1" x14ac:dyDescent="0.2">
      <c r="A595" s="1">
        <v>555</v>
      </c>
      <c r="B595" s="1" t="s">
        <v>658</v>
      </c>
      <c r="C595" s="1">
        <v>3</v>
      </c>
      <c r="E595" s="44">
        <v>6629</v>
      </c>
    </row>
    <row r="596" spans="1:5" ht="12.75" hidden="1" customHeight="1" x14ac:dyDescent="0.2">
      <c r="A596" s="1">
        <v>556</v>
      </c>
      <c r="B596" s="1" t="s">
        <v>659</v>
      </c>
      <c r="C596" s="1">
        <v>4</v>
      </c>
      <c r="E596" s="44">
        <v>6630</v>
      </c>
    </row>
    <row r="597" spans="1:5" ht="12.75" hidden="1" customHeight="1" x14ac:dyDescent="0.2">
      <c r="A597" s="1">
        <v>557</v>
      </c>
      <c r="B597" s="1" t="s">
        <v>660</v>
      </c>
      <c r="C597" s="1">
        <v>4</v>
      </c>
      <c r="E597" s="44">
        <v>6810</v>
      </c>
    </row>
    <row r="598" spans="1:5" ht="12.75" hidden="1" customHeight="1" x14ac:dyDescent="0.2">
      <c r="A598" s="1">
        <v>558</v>
      </c>
      <c r="B598" s="1" t="s">
        <v>661</v>
      </c>
      <c r="C598" s="1">
        <v>5</v>
      </c>
      <c r="E598" s="44">
        <v>6820</v>
      </c>
    </row>
    <row r="599" spans="1:5" ht="12.75" hidden="1" customHeight="1" x14ac:dyDescent="0.2">
      <c r="A599" s="1">
        <v>559</v>
      </c>
      <c r="B599" s="1" t="s">
        <v>662</v>
      </c>
      <c r="C599" s="1">
        <v>6</v>
      </c>
      <c r="E599" s="44">
        <v>6831</v>
      </c>
    </row>
    <row r="600" spans="1:5" ht="12.75" hidden="1" customHeight="1" x14ac:dyDescent="0.2">
      <c r="A600" s="1">
        <v>560</v>
      </c>
      <c r="B600" s="1" t="s">
        <v>663</v>
      </c>
      <c r="C600" s="1">
        <v>6</v>
      </c>
      <c r="E600" s="44">
        <v>6832</v>
      </c>
    </row>
    <row r="601" spans="1:5" ht="12.75" hidden="1" customHeight="1" x14ac:dyDescent="0.2">
      <c r="A601" s="1">
        <v>561</v>
      </c>
      <c r="B601" s="1" t="s">
        <v>664</v>
      </c>
      <c r="C601" s="1">
        <v>6</v>
      </c>
      <c r="E601" s="44">
        <v>6910</v>
      </c>
    </row>
    <row r="602" spans="1:5" ht="12.75" hidden="1" customHeight="1" x14ac:dyDescent="0.2">
      <c r="A602" s="1">
        <v>562</v>
      </c>
      <c r="B602" s="1" t="s">
        <v>665</v>
      </c>
      <c r="C602" s="1">
        <v>7</v>
      </c>
      <c r="E602" s="44">
        <v>6920</v>
      </c>
    </row>
    <row r="603" spans="1:5" ht="12.75" hidden="1" customHeight="1" x14ac:dyDescent="0.2">
      <c r="A603" s="1">
        <v>564</v>
      </c>
      <c r="B603" s="1" t="s">
        <v>666</v>
      </c>
      <c r="C603" s="1">
        <v>7</v>
      </c>
      <c r="E603" s="44">
        <v>7010</v>
      </c>
    </row>
    <row r="604" spans="1:5" ht="12.75" hidden="1" customHeight="1" x14ac:dyDescent="0.2">
      <c r="A604" s="1">
        <v>565</v>
      </c>
      <c r="B604" s="1" t="s">
        <v>1666</v>
      </c>
      <c r="C604" s="1">
        <v>7</v>
      </c>
      <c r="E604" s="44">
        <v>7021</v>
      </c>
    </row>
    <row r="605" spans="1:5" ht="12.75" hidden="1" customHeight="1" x14ac:dyDescent="0.2">
      <c r="A605" s="1">
        <v>566</v>
      </c>
      <c r="B605" s="1" t="s">
        <v>1765</v>
      </c>
      <c r="C605" s="1">
        <v>7</v>
      </c>
      <c r="E605" s="44">
        <v>7022</v>
      </c>
    </row>
    <row r="606" spans="1:5" ht="12.75" hidden="1" customHeight="1" x14ac:dyDescent="0.2">
      <c r="A606" s="1">
        <v>567</v>
      </c>
      <c r="B606" s="1" t="s">
        <v>1766</v>
      </c>
      <c r="C606" s="1">
        <v>12</v>
      </c>
      <c r="E606" s="44">
        <v>7111</v>
      </c>
    </row>
    <row r="607" spans="1:5" ht="12.75" hidden="1" customHeight="1" x14ac:dyDescent="0.2">
      <c r="A607" s="1">
        <v>568</v>
      </c>
      <c r="B607" s="1" t="s">
        <v>1767</v>
      </c>
      <c r="C607" s="1">
        <v>12</v>
      </c>
      <c r="E607" s="44">
        <v>7112</v>
      </c>
    </row>
    <row r="608" spans="1:5" ht="12.75" hidden="1" customHeight="1" x14ac:dyDescent="0.2">
      <c r="A608" s="1">
        <v>569</v>
      </c>
      <c r="B608" s="1" t="s">
        <v>1768</v>
      </c>
      <c r="C608" s="1">
        <v>12</v>
      </c>
      <c r="E608" s="44">
        <v>7120</v>
      </c>
    </row>
    <row r="609" spans="1:5" ht="12.75" hidden="1" customHeight="1" x14ac:dyDescent="0.2">
      <c r="A609" s="1">
        <v>570</v>
      </c>
      <c r="B609" s="1" t="s">
        <v>1769</v>
      </c>
      <c r="C609" s="1">
        <v>12</v>
      </c>
      <c r="E609" s="44">
        <v>7211</v>
      </c>
    </row>
    <row r="610" spans="1:5" ht="12.75" hidden="1" customHeight="1" x14ac:dyDescent="0.2">
      <c r="A610" s="1">
        <v>571</v>
      </c>
      <c r="B610" s="1" t="s">
        <v>1770</v>
      </c>
      <c r="C610" s="1">
        <v>13</v>
      </c>
      <c r="E610" s="44">
        <v>7219</v>
      </c>
    </row>
    <row r="611" spans="1:5" ht="12.75" hidden="1" customHeight="1" x14ac:dyDescent="0.2">
      <c r="A611" s="1">
        <v>572</v>
      </c>
      <c r="B611" s="1" t="s">
        <v>1771</v>
      </c>
      <c r="C611" s="1">
        <v>13</v>
      </c>
      <c r="E611" s="44">
        <v>7220</v>
      </c>
    </row>
    <row r="612" spans="1:5" ht="12.75" hidden="1" customHeight="1" x14ac:dyDescent="0.2">
      <c r="A612" s="1">
        <v>573</v>
      </c>
      <c r="B612" s="1" t="s">
        <v>1772</v>
      </c>
      <c r="C612" s="1">
        <v>13</v>
      </c>
      <c r="E612" s="44">
        <v>7311</v>
      </c>
    </row>
    <row r="613" spans="1:5" ht="12.75" hidden="1" customHeight="1" x14ac:dyDescent="0.2">
      <c r="A613" s="1">
        <v>574</v>
      </c>
      <c r="B613" s="1" t="s">
        <v>1773</v>
      </c>
      <c r="C613" s="1">
        <v>13</v>
      </c>
      <c r="E613" s="44">
        <v>7312</v>
      </c>
    </row>
    <row r="614" spans="1:5" ht="12.75" hidden="1" customHeight="1" x14ac:dyDescent="0.2">
      <c r="A614" s="1">
        <v>575</v>
      </c>
      <c r="B614" s="1" t="s">
        <v>1774</v>
      </c>
      <c r="C614" s="1">
        <v>13</v>
      </c>
      <c r="E614" s="44">
        <v>7320</v>
      </c>
    </row>
    <row r="615" spans="1:5" ht="12.75" hidden="1" customHeight="1" x14ac:dyDescent="0.2">
      <c r="A615" s="1">
        <v>576</v>
      </c>
      <c r="B615" s="1" t="s">
        <v>1775</v>
      </c>
      <c r="C615" s="1">
        <v>14</v>
      </c>
      <c r="E615" s="44">
        <v>7410</v>
      </c>
    </row>
    <row r="616" spans="1:5" ht="12.75" hidden="1" customHeight="1" x14ac:dyDescent="0.2">
      <c r="A616" s="1">
        <v>578</v>
      </c>
      <c r="B616" s="1" t="s">
        <v>1776</v>
      </c>
      <c r="C616" s="1">
        <v>14</v>
      </c>
      <c r="E616" s="44">
        <v>7420</v>
      </c>
    </row>
    <row r="617" spans="1:5" ht="12.75" hidden="1" customHeight="1" x14ac:dyDescent="0.2">
      <c r="A617" s="1">
        <v>579</v>
      </c>
      <c r="B617" s="1" t="s">
        <v>1777</v>
      </c>
      <c r="C617" s="1">
        <v>14</v>
      </c>
      <c r="E617" s="44">
        <v>7430</v>
      </c>
    </row>
    <row r="618" spans="1:5" ht="12.75" hidden="1" customHeight="1" x14ac:dyDescent="0.2">
      <c r="A618" s="1">
        <v>581</v>
      </c>
      <c r="B618" s="1" t="s">
        <v>1778</v>
      </c>
      <c r="C618" s="1">
        <v>15</v>
      </c>
      <c r="E618" s="44">
        <v>7490</v>
      </c>
    </row>
    <row r="619" spans="1:5" ht="12.75" hidden="1" customHeight="1" x14ac:dyDescent="0.2">
      <c r="A619" s="1">
        <v>582</v>
      </c>
      <c r="B619" s="1" t="s">
        <v>1779</v>
      </c>
      <c r="C619" s="1">
        <v>15</v>
      </c>
      <c r="E619" s="44">
        <v>7500</v>
      </c>
    </row>
    <row r="620" spans="1:5" ht="12.75" hidden="1" customHeight="1" x14ac:dyDescent="0.2">
      <c r="A620" s="1">
        <v>583</v>
      </c>
      <c r="B620" s="1" t="s">
        <v>1773</v>
      </c>
      <c r="C620" s="1">
        <v>16</v>
      </c>
      <c r="E620" s="44">
        <v>7711</v>
      </c>
    </row>
    <row r="621" spans="1:5" ht="12.75" hidden="1" customHeight="1" x14ac:dyDescent="0.2">
      <c r="A621" s="1">
        <v>584</v>
      </c>
      <c r="B621" s="1" t="s">
        <v>1780</v>
      </c>
      <c r="C621" s="1">
        <v>16</v>
      </c>
      <c r="E621" s="44">
        <v>7712</v>
      </c>
    </row>
    <row r="622" spans="1:5" ht="12.75" hidden="1" customHeight="1" x14ac:dyDescent="0.2">
      <c r="A622" s="1">
        <v>585</v>
      </c>
      <c r="B622" s="1" t="s">
        <v>1781</v>
      </c>
      <c r="C622" s="1">
        <v>17</v>
      </c>
      <c r="E622" s="44">
        <v>7721</v>
      </c>
    </row>
    <row r="623" spans="1:5" ht="12.75" hidden="1" customHeight="1" x14ac:dyDescent="0.2">
      <c r="A623" s="1">
        <v>586</v>
      </c>
      <c r="B623" s="1" t="s">
        <v>1782</v>
      </c>
      <c r="C623" s="1">
        <v>17</v>
      </c>
      <c r="E623" s="44">
        <v>7722</v>
      </c>
    </row>
    <row r="624" spans="1:5" ht="12.75" hidden="1" customHeight="1" x14ac:dyDescent="0.2">
      <c r="A624" s="1">
        <v>587</v>
      </c>
      <c r="B624" s="1" t="s">
        <v>1783</v>
      </c>
      <c r="C624" s="1">
        <v>17</v>
      </c>
      <c r="E624" s="44">
        <v>7729</v>
      </c>
    </row>
    <row r="625" spans="1:5" ht="12.75" hidden="1" customHeight="1" x14ac:dyDescent="0.2">
      <c r="A625" s="1">
        <v>588</v>
      </c>
      <c r="B625" s="1" t="s">
        <v>1784</v>
      </c>
      <c r="C625" s="1">
        <v>17</v>
      </c>
      <c r="E625" s="44">
        <v>7731</v>
      </c>
    </row>
    <row r="626" spans="1:5" ht="12.75" hidden="1" customHeight="1" x14ac:dyDescent="0.2">
      <c r="A626" s="1">
        <v>589</v>
      </c>
      <c r="B626" s="1" t="s">
        <v>1785</v>
      </c>
      <c r="C626" s="1">
        <v>17</v>
      </c>
      <c r="E626" s="44">
        <v>7732</v>
      </c>
    </row>
    <row r="627" spans="1:5" ht="12.75" hidden="1" customHeight="1" x14ac:dyDescent="0.2">
      <c r="A627" s="1">
        <v>590</v>
      </c>
      <c r="B627" s="1" t="s">
        <v>1786</v>
      </c>
      <c r="C627" s="1">
        <v>17</v>
      </c>
      <c r="E627" s="44">
        <v>7733</v>
      </c>
    </row>
    <row r="628" spans="1:5" ht="12.75" hidden="1" customHeight="1" x14ac:dyDescent="0.2">
      <c r="A628" s="1">
        <v>591</v>
      </c>
      <c r="B628" s="1" t="s">
        <v>1787</v>
      </c>
      <c r="C628" s="1">
        <v>17</v>
      </c>
      <c r="E628" s="44">
        <v>7734</v>
      </c>
    </row>
    <row r="629" spans="1:5" ht="12.75" hidden="1" customHeight="1" x14ac:dyDescent="0.2">
      <c r="A629" s="1">
        <v>592</v>
      </c>
      <c r="B629" s="1" t="s">
        <v>1788</v>
      </c>
      <c r="C629" s="1">
        <v>17</v>
      </c>
      <c r="E629" s="44">
        <v>7735</v>
      </c>
    </row>
    <row r="630" spans="1:5" ht="12.75" hidden="1" customHeight="1" x14ac:dyDescent="0.2">
      <c r="A630" s="1">
        <v>593</v>
      </c>
      <c r="B630" s="1" t="s">
        <v>1789</v>
      </c>
      <c r="C630" s="1">
        <v>17</v>
      </c>
      <c r="E630" s="44">
        <v>7739</v>
      </c>
    </row>
    <row r="631" spans="1:5" ht="12.75" hidden="1" customHeight="1" x14ac:dyDescent="0.2">
      <c r="A631" s="1">
        <v>595</v>
      </c>
      <c r="B631" s="1" t="s">
        <v>1790</v>
      </c>
      <c r="C631" s="1">
        <v>17</v>
      </c>
      <c r="E631" s="44">
        <v>7740</v>
      </c>
    </row>
    <row r="632" spans="1:5" ht="12.75" hidden="1" customHeight="1" x14ac:dyDescent="0.2">
      <c r="A632" s="1">
        <v>596</v>
      </c>
      <c r="B632" s="1" t="s">
        <v>1791</v>
      </c>
      <c r="C632" s="1">
        <v>18</v>
      </c>
      <c r="E632" s="44">
        <v>7810</v>
      </c>
    </row>
    <row r="633" spans="1:5" ht="12.75" hidden="1" customHeight="1" x14ac:dyDescent="0.2">
      <c r="A633" s="1">
        <v>597</v>
      </c>
      <c r="B633" s="1" t="s">
        <v>1792</v>
      </c>
      <c r="C633" s="1">
        <v>18</v>
      </c>
      <c r="E633" s="44">
        <v>7820</v>
      </c>
    </row>
    <row r="634" spans="1:5" ht="12.75" hidden="1" customHeight="1" x14ac:dyDescent="0.2">
      <c r="A634" s="1">
        <v>598</v>
      </c>
      <c r="B634" s="1" t="s">
        <v>1793</v>
      </c>
      <c r="C634" s="1">
        <v>19</v>
      </c>
      <c r="E634" s="44">
        <v>7830</v>
      </c>
    </row>
    <row r="635" spans="1:5" ht="12.75" hidden="1" customHeight="1" x14ac:dyDescent="0.2">
      <c r="A635" s="1">
        <v>599</v>
      </c>
      <c r="B635" s="1" t="s">
        <v>1794</v>
      </c>
      <c r="C635" s="1">
        <v>19</v>
      </c>
      <c r="E635" s="44">
        <v>7911</v>
      </c>
    </row>
    <row r="636" spans="1:5" ht="12.75" hidden="1" customHeight="1" x14ac:dyDescent="0.2">
      <c r="A636" s="1">
        <v>600</v>
      </c>
      <c r="B636" s="1" t="s">
        <v>1795</v>
      </c>
      <c r="C636" s="1">
        <v>19</v>
      </c>
      <c r="E636" s="44">
        <v>7912</v>
      </c>
    </row>
    <row r="637" spans="1:5" ht="12.75" hidden="1" customHeight="1" x14ac:dyDescent="0.2">
      <c r="A637" s="1">
        <v>601</v>
      </c>
      <c r="B637" s="1" t="s">
        <v>1796</v>
      </c>
      <c r="C637" s="1">
        <v>19</v>
      </c>
      <c r="E637" s="44">
        <v>7990</v>
      </c>
    </row>
    <row r="638" spans="1:5" ht="12.75" hidden="1" customHeight="1" x14ac:dyDescent="0.2">
      <c r="A638" s="1">
        <v>602</v>
      </c>
      <c r="B638" s="1" t="s">
        <v>1797</v>
      </c>
      <c r="C638" s="1">
        <v>19</v>
      </c>
      <c r="E638" s="44">
        <v>8010</v>
      </c>
    </row>
    <row r="639" spans="1:5" ht="12.75" hidden="1" customHeight="1" x14ac:dyDescent="0.2">
      <c r="A639" s="1">
        <v>603</v>
      </c>
      <c r="B639" s="1" t="s">
        <v>1798</v>
      </c>
      <c r="C639" s="1">
        <v>20</v>
      </c>
      <c r="E639" s="44">
        <v>8020</v>
      </c>
    </row>
    <row r="640" spans="1:5" ht="12.75" hidden="1" customHeight="1" x14ac:dyDescent="0.2">
      <c r="A640" s="1">
        <v>604</v>
      </c>
      <c r="B640" s="1" t="s">
        <v>629</v>
      </c>
      <c r="C640" s="1">
        <v>20</v>
      </c>
      <c r="E640" s="44">
        <v>8030</v>
      </c>
    </row>
    <row r="641" spans="1:5" ht="12.75" hidden="1" customHeight="1" x14ac:dyDescent="0.2">
      <c r="A641" s="1">
        <v>605</v>
      </c>
      <c r="B641" s="1" t="s">
        <v>630</v>
      </c>
      <c r="C641" s="1">
        <v>20</v>
      </c>
      <c r="E641" s="44">
        <v>8110</v>
      </c>
    </row>
    <row r="642" spans="1:5" ht="12.75" hidden="1" customHeight="1" x14ac:dyDescent="0.2">
      <c r="A642" s="1">
        <v>606</v>
      </c>
      <c r="B642" s="1" t="s">
        <v>631</v>
      </c>
      <c r="C642" s="1">
        <v>20</v>
      </c>
      <c r="E642" s="44">
        <v>8121</v>
      </c>
    </row>
    <row r="643" spans="1:5" ht="12.75" hidden="1" customHeight="1" x14ac:dyDescent="0.2">
      <c r="A643" s="1">
        <v>607</v>
      </c>
      <c r="B643" s="1" t="s">
        <v>632</v>
      </c>
      <c r="C643" s="1">
        <v>20</v>
      </c>
      <c r="E643" s="44">
        <v>8122</v>
      </c>
    </row>
    <row r="644" spans="1:5" ht="12.75" hidden="1" customHeight="1" x14ac:dyDescent="0.2">
      <c r="A644" s="1">
        <v>608</v>
      </c>
      <c r="B644" s="1" t="s">
        <v>633</v>
      </c>
      <c r="C644" s="1">
        <v>20</v>
      </c>
      <c r="E644" s="44">
        <v>8129</v>
      </c>
    </row>
    <row r="645" spans="1:5" ht="12.75" hidden="1" customHeight="1" x14ac:dyDescent="0.2">
      <c r="A645" s="1">
        <v>609</v>
      </c>
      <c r="B645" s="1" t="s">
        <v>634</v>
      </c>
      <c r="C645" s="1">
        <v>14</v>
      </c>
      <c r="E645" s="44">
        <v>8130</v>
      </c>
    </row>
    <row r="646" spans="1:5" ht="12.75" hidden="1" customHeight="1" x14ac:dyDescent="0.2">
      <c r="A646" s="1">
        <v>610</v>
      </c>
      <c r="B646" s="1" t="s">
        <v>3495</v>
      </c>
      <c r="C646" s="1">
        <v>16</v>
      </c>
      <c r="E646" s="44">
        <v>8211</v>
      </c>
    </row>
    <row r="647" spans="1:5" ht="12.75" hidden="1" customHeight="1" x14ac:dyDescent="0.2">
      <c r="A647" s="1">
        <v>612</v>
      </c>
      <c r="B647" s="1" t="s">
        <v>3496</v>
      </c>
      <c r="C647" s="1">
        <v>16</v>
      </c>
      <c r="E647" s="44">
        <v>8219</v>
      </c>
    </row>
    <row r="648" spans="1:5" ht="12.75" hidden="1" customHeight="1" x14ac:dyDescent="0.2">
      <c r="A648" s="1">
        <v>614</v>
      </c>
      <c r="B648" s="1" t="s">
        <v>3497</v>
      </c>
      <c r="C648" s="1">
        <v>14</v>
      </c>
      <c r="E648" s="44">
        <v>8220</v>
      </c>
    </row>
    <row r="649" spans="1:5" ht="12.75" hidden="1" customHeight="1" x14ac:dyDescent="0.2">
      <c r="A649" s="1">
        <v>616</v>
      </c>
      <c r="B649" s="1" t="s">
        <v>3498</v>
      </c>
      <c r="C649" s="1">
        <v>6</v>
      </c>
      <c r="E649" s="44">
        <v>8230</v>
      </c>
    </row>
    <row r="650" spans="1:5" ht="12.75" hidden="1" customHeight="1" x14ac:dyDescent="0.2">
      <c r="A650" s="1">
        <v>617</v>
      </c>
      <c r="B650" s="1" t="s">
        <v>3499</v>
      </c>
      <c r="C650" s="1">
        <v>15</v>
      </c>
      <c r="E650" s="44">
        <v>8291</v>
      </c>
    </row>
    <row r="651" spans="1:5" ht="12.75" hidden="1" customHeight="1" x14ac:dyDescent="0.2">
      <c r="A651" s="1">
        <v>618</v>
      </c>
      <c r="B651" s="1" t="s">
        <v>3500</v>
      </c>
      <c r="C651" s="1">
        <v>6</v>
      </c>
      <c r="E651" s="44">
        <v>8292</v>
      </c>
    </row>
    <row r="652" spans="1:5" ht="12.75" hidden="1" customHeight="1" x14ac:dyDescent="0.2">
      <c r="A652" s="1">
        <v>619</v>
      </c>
      <c r="B652" s="1" t="s">
        <v>3501</v>
      </c>
      <c r="C652" s="1">
        <v>18</v>
      </c>
      <c r="E652" s="44">
        <v>8299</v>
      </c>
    </row>
    <row r="653" spans="1:5" ht="12.75" hidden="1" customHeight="1" x14ac:dyDescent="0.2">
      <c r="A653" s="1">
        <v>620</v>
      </c>
      <c r="B653" s="1" t="s">
        <v>1048</v>
      </c>
      <c r="C653" s="1">
        <v>20</v>
      </c>
      <c r="E653" s="44">
        <v>8411</v>
      </c>
    </row>
    <row r="654" spans="1:5" ht="12.75" hidden="1" customHeight="1" x14ac:dyDescent="0.2">
      <c r="A654" s="1">
        <v>621</v>
      </c>
      <c r="B654" s="1" t="s">
        <v>1049</v>
      </c>
      <c r="C654" s="1">
        <v>15</v>
      </c>
      <c r="E654" s="44">
        <v>8412</v>
      </c>
    </row>
    <row r="655" spans="1:5" ht="12.75" hidden="1" customHeight="1" x14ac:dyDescent="0.2">
      <c r="A655" s="1">
        <v>622</v>
      </c>
      <c r="B655" s="1" t="s">
        <v>1050</v>
      </c>
      <c r="C655" s="1">
        <v>13</v>
      </c>
      <c r="E655" s="44">
        <v>8413</v>
      </c>
    </row>
    <row r="656" spans="1:5" ht="12.75" hidden="1" customHeight="1" x14ac:dyDescent="0.2">
      <c r="A656" s="1">
        <v>623</v>
      </c>
      <c r="B656" s="1" t="s">
        <v>1051</v>
      </c>
      <c r="C656" s="1">
        <v>4</v>
      </c>
      <c r="E656" s="44">
        <v>8421</v>
      </c>
    </row>
    <row r="657" spans="1:5" ht="12.75" hidden="1" customHeight="1" x14ac:dyDescent="0.2">
      <c r="A657" s="1">
        <v>624</v>
      </c>
      <c r="B657" s="1" t="s">
        <v>1052</v>
      </c>
      <c r="C657" s="1">
        <v>8</v>
      </c>
      <c r="E657" s="44">
        <v>8422</v>
      </c>
    </row>
    <row r="658" spans="1:5" ht="12.75" hidden="1" customHeight="1" x14ac:dyDescent="0.2">
      <c r="A658" s="1">
        <v>625</v>
      </c>
      <c r="B658" s="1" t="s">
        <v>1053</v>
      </c>
      <c r="C658" s="1">
        <v>13</v>
      </c>
      <c r="E658" s="44">
        <v>8423</v>
      </c>
    </row>
    <row r="659" spans="1:5" ht="12.75" hidden="1" customHeight="1" x14ac:dyDescent="0.2">
      <c r="A659" s="1">
        <v>626</v>
      </c>
      <c r="B659" s="1" t="s">
        <v>1054</v>
      </c>
      <c r="C659" s="1">
        <v>15</v>
      </c>
      <c r="E659" s="44">
        <v>8424</v>
      </c>
    </row>
    <row r="660" spans="1:5" ht="12.75" hidden="1" customHeight="1" x14ac:dyDescent="0.2">
      <c r="A660" s="1">
        <v>628</v>
      </c>
      <c r="B660" s="1" t="s">
        <v>1055</v>
      </c>
      <c r="C660" s="1">
        <v>16</v>
      </c>
      <c r="E660" s="44">
        <v>8425</v>
      </c>
    </row>
    <row r="661" spans="1:5" ht="12.75" hidden="1" customHeight="1" x14ac:dyDescent="0.2">
      <c r="A661" s="1">
        <v>629</v>
      </c>
      <c r="B661" s="1" t="s">
        <v>1056</v>
      </c>
      <c r="C661" s="1">
        <v>18</v>
      </c>
      <c r="E661" s="44">
        <v>8430</v>
      </c>
    </row>
    <row r="662" spans="1:5" ht="12.75" hidden="1" customHeight="1" x14ac:dyDescent="0.2">
      <c r="A662" s="1">
        <v>631</v>
      </c>
      <c r="B662" s="1" t="s">
        <v>1057</v>
      </c>
      <c r="C662" s="1">
        <v>18</v>
      </c>
      <c r="E662" s="44">
        <v>8510</v>
      </c>
    </row>
    <row r="663" spans="1:5" ht="12.75" hidden="1" customHeight="1" x14ac:dyDescent="0.2">
      <c r="A663" s="1">
        <v>710</v>
      </c>
      <c r="B663" s="1" t="s">
        <v>4122</v>
      </c>
      <c r="C663" s="1">
        <v>1</v>
      </c>
      <c r="E663" s="44">
        <v>8520</v>
      </c>
    </row>
    <row r="664" spans="1:5" ht="12.75" hidden="1" customHeight="1" x14ac:dyDescent="0.2">
      <c r="E664" s="44">
        <v>8531</v>
      </c>
    </row>
    <row r="665" spans="1:5" ht="12.75" hidden="1" customHeight="1" x14ac:dyDescent="0.2">
      <c r="E665" s="44">
        <v>8532</v>
      </c>
    </row>
    <row r="666" spans="1:5" ht="12.75" hidden="1" customHeight="1" x14ac:dyDescent="0.2">
      <c r="A666" s="1">
        <v>0</v>
      </c>
      <c r="B666" s="1" t="s">
        <v>3252</v>
      </c>
      <c r="E666" s="44">
        <v>8541</v>
      </c>
    </row>
    <row r="667" spans="1:5" ht="12.75" hidden="1" customHeight="1" x14ac:dyDescent="0.2">
      <c r="A667" s="1">
        <v>10</v>
      </c>
      <c r="B667" s="1" t="s">
        <v>2909</v>
      </c>
      <c r="E667" s="44">
        <v>8542</v>
      </c>
    </row>
    <row r="668" spans="1:5" ht="12.75" hidden="1" customHeight="1" x14ac:dyDescent="0.2">
      <c r="A668" s="1">
        <v>12</v>
      </c>
      <c r="B668" s="1" t="s">
        <v>76</v>
      </c>
      <c r="E668" s="44">
        <v>8551</v>
      </c>
    </row>
    <row r="669" spans="1:5" ht="12.75" hidden="1" customHeight="1" x14ac:dyDescent="0.2">
      <c r="A669" s="1">
        <v>15</v>
      </c>
      <c r="B669" s="1" t="s">
        <v>3316</v>
      </c>
      <c r="E669" s="44">
        <v>8552</v>
      </c>
    </row>
    <row r="670" spans="1:5" ht="12.75" hidden="1" customHeight="1" x14ac:dyDescent="0.2">
      <c r="A670" s="1">
        <v>17</v>
      </c>
      <c r="B670" s="1" t="s">
        <v>3606</v>
      </c>
      <c r="E670" s="44">
        <v>8553</v>
      </c>
    </row>
    <row r="671" spans="1:5" ht="12.75" hidden="1" customHeight="1" x14ac:dyDescent="0.2">
      <c r="A671" s="1">
        <v>18</v>
      </c>
      <c r="B671" s="1" t="s">
        <v>3784</v>
      </c>
      <c r="E671" s="44">
        <v>8559</v>
      </c>
    </row>
    <row r="672" spans="1:5" ht="12.75" hidden="1" customHeight="1" x14ac:dyDescent="0.2">
      <c r="A672" s="1">
        <v>20</v>
      </c>
      <c r="B672" s="1" t="s">
        <v>3607</v>
      </c>
      <c r="E672" s="44">
        <v>8560</v>
      </c>
    </row>
    <row r="673" spans="1:5" ht="12.75" hidden="1" customHeight="1" x14ac:dyDescent="0.2">
      <c r="A673" s="1">
        <v>25</v>
      </c>
      <c r="B673" s="1" t="s">
        <v>3608</v>
      </c>
      <c r="E673" s="44">
        <v>8610</v>
      </c>
    </row>
    <row r="674" spans="1:5" ht="12.75" hidden="1" customHeight="1" x14ac:dyDescent="0.2">
      <c r="A674" s="1">
        <v>27</v>
      </c>
      <c r="B674" s="1" t="s">
        <v>2841</v>
      </c>
      <c r="E674" s="44">
        <v>8621</v>
      </c>
    </row>
    <row r="675" spans="1:5" ht="12.75" hidden="1" customHeight="1" x14ac:dyDescent="0.2">
      <c r="A675" s="1">
        <v>28</v>
      </c>
      <c r="B675" s="1" t="s">
        <v>3609</v>
      </c>
      <c r="E675" s="44">
        <v>8622</v>
      </c>
    </row>
    <row r="676" spans="1:5" ht="12.75" hidden="1" customHeight="1" x14ac:dyDescent="0.2">
      <c r="A676" s="1">
        <v>30</v>
      </c>
      <c r="B676" s="1" t="s">
        <v>3785</v>
      </c>
      <c r="E676" s="44">
        <v>8623</v>
      </c>
    </row>
    <row r="677" spans="1:5" ht="12.75" hidden="1" customHeight="1" x14ac:dyDescent="0.2">
      <c r="A677" s="1">
        <v>32</v>
      </c>
      <c r="B677" s="1" t="s">
        <v>2478</v>
      </c>
      <c r="E677" s="44">
        <v>8690</v>
      </c>
    </row>
    <row r="678" spans="1:5" ht="12.75" hidden="1" customHeight="1" x14ac:dyDescent="0.2">
      <c r="A678" s="1">
        <v>33</v>
      </c>
      <c r="B678" s="1" t="s">
        <v>1667</v>
      </c>
      <c r="E678" s="44">
        <v>8710</v>
      </c>
    </row>
    <row r="679" spans="1:5" ht="12.75" hidden="1" customHeight="1" x14ac:dyDescent="0.2">
      <c r="A679" s="1">
        <v>34</v>
      </c>
      <c r="B679" s="1" t="s">
        <v>3317</v>
      </c>
      <c r="E679" s="44">
        <v>8720</v>
      </c>
    </row>
    <row r="680" spans="1:5" ht="12.75" hidden="1" customHeight="1" x14ac:dyDescent="0.2">
      <c r="A680" s="1">
        <v>36</v>
      </c>
      <c r="B680" s="1" t="s">
        <v>3318</v>
      </c>
      <c r="E680" s="44">
        <v>8730</v>
      </c>
    </row>
    <row r="681" spans="1:5" ht="12.75" hidden="1" customHeight="1" x14ac:dyDescent="0.2">
      <c r="A681" s="1">
        <v>40</v>
      </c>
      <c r="B681" s="1" t="s">
        <v>4269</v>
      </c>
      <c r="E681" s="44">
        <v>8790</v>
      </c>
    </row>
    <row r="682" spans="1:5" ht="12.75" hidden="1" customHeight="1" x14ac:dyDescent="0.2">
      <c r="A682" s="1">
        <v>41</v>
      </c>
      <c r="B682" s="1" t="s">
        <v>3319</v>
      </c>
      <c r="E682" s="44">
        <v>8810</v>
      </c>
    </row>
    <row r="683" spans="1:5" ht="12.75" hidden="1" customHeight="1" x14ac:dyDescent="0.2">
      <c r="A683" s="1">
        <v>48</v>
      </c>
      <c r="B683" s="1" t="s">
        <v>3610</v>
      </c>
      <c r="E683" s="44">
        <v>8891</v>
      </c>
    </row>
    <row r="684" spans="1:5" ht="12.75" hidden="1" customHeight="1" x14ac:dyDescent="0.2">
      <c r="A684" s="1">
        <v>49</v>
      </c>
      <c r="B684" s="1" t="s">
        <v>3320</v>
      </c>
      <c r="E684" s="44">
        <v>8899</v>
      </c>
    </row>
    <row r="685" spans="1:5" ht="12.75" hidden="1" customHeight="1" x14ac:dyDescent="0.2">
      <c r="A685" s="1">
        <v>52</v>
      </c>
      <c r="B685" s="1" t="s">
        <v>77</v>
      </c>
      <c r="E685" s="44">
        <v>9001</v>
      </c>
    </row>
    <row r="686" spans="1:5" ht="12.75" hidden="1" customHeight="1" x14ac:dyDescent="0.2">
      <c r="A686" s="1">
        <v>54</v>
      </c>
      <c r="B686" s="1" t="s">
        <v>3321</v>
      </c>
      <c r="E686" s="44">
        <v>9002</v>
      </c>
    </row>
    <row r="687" spans="1:5" ht="12.75" hidden="1" customHeight="1" x14ac:dyDescent="0.2">
      <c r="A687" s="1">
        <v>55</v>
      </c>
      <c r="B687" s="1" t="s">
        <v>4270</v>
      </c>
      <c r="E687" s="44">
        <v>9003</v>
      </c>
    </row>
    <row r="688" spans="1:5" ht="12.75" hidden="1" customHeight="1" x14ac:dyDescent="0.2">
      <c r="A688" s="1">
        <v>60</v>
      </c>
      <c r="B688" s="1" t="s">
        <v>141</v>
      </c>
      <c r="E688" s="44">
        <v>9004</v>
      </c>
    </row>
    <row r="689" spans="1:5" ht="12.75" hidden="1" customHeight="1" x14ac:dyDescent="0.2">
      <c r="A689" s="1">
        <v>61</v>
      </c>
      <c r="B689" s="1" t="s">
        <v>142</v>
      </c>
      <c r="E689" s="44">
        <v>9101</v>
      </c>
    </row>
    <row r="690" spans="1:5" ht="12.75" hidden="1" customHeight="1" x14ac:dyDescent="0.2">
      <c r="A690" s="1">
        <v>65</v>
      </c>
      <c r="B690" s="1" t="s">
        <v>3322</v>
      </c>
      <c r="E690" s="44">
        <v>9102</v>
      </c>
    </row>
    <row r="691" spans="1:5" ht="12.75" hidden="1" customHeight="1" x14ac:dyDescent="0.2">
      <c r="A691" s="1">
        <v>76</v>
      </c>
      <c r="B691" s="1" t="s">
        <v>261</v>
      </c>
      <c r="E691" s="44">
        <v>9103</v>
      </c>
    </row>
    <row r="692" spans="1:5" ht="12.75" hidden="1" customHeight="1" x14ac:dyDescent="0.2">
      <c r="A692" s="1">
        <v>77</v>
      </c>
      <c r="B692" s="1" t="s">
        <v>3323</v>
      </c>
      <c r="E692" s="44">
        <v>9104</v>
      </c>
    </row>
    <row r="693" spans="1:5" ht="12.75" hidden="1" customHeight="1" x14ac:dyDescent="0.2">
      <c r="A693" s="1">
        <v>80</v>
      </c>
      <c r="B693" s="1" t="s">
        <v>3324</v>
      </c>
      <c r="E693" s="44">
        <v>9200</v>
      </c>
    </row>
    <row r="694" spans="1:5" ht="12.75" hidden="1" customHeight="1" x14ac:dyDescent="0.2">
      <c r="A694" s="1">
        <v>86</v>
      </c>
      <c r="B694" s="1" t="s">
        <v>1274</v>
      </c>
      <c r="E694" s="44">
        <v>9311</v>
      </c>
    </row>
    <row r="695" spans="1:5" ht="12.75" hidden="1" customHeight="1" x14ac:dyDescent="0.2">
      <c r="A695" s="1">
        <v>90</v>
      </c>
      <c r="B695" s="1" t="s">
        <v>91</v>
      </c>
      <c r="E695" s="44">
        <v>9312</v>
      </c>
    </row>
    <row r="696" spans="1:5" ht="12.75" hidden="1" customHeight="1" x14ac:dyDescent="0.2">
      <c r="A696" s="1">
        <v>95</v>
      </c>
      <c r="B696" s="1" t="s">
        <v>1213</v>
      </c>
      <c r="E696" s="44">
        <v>9313</v>
      </c>
    </row>
    <row r="697" spans="1:5" ht="12.75" hidden="1" customHeight="1" x14ac:dyDescent="0.2">
      <c r="A697" s="1">
        <v>96</v>
      </c>
      <c r="B697" s="1" t="s">
        <v>3325</v>
      </c>
      <c r="E697" s="44">
        <v>9319</v>
      </c>
    </row>
    <row r="698" spans="1:5" ht="12.75" hidden="1" customHeight="1" x14ac:dyDescent="0.2">
      <c r="A698" s="1">
        <v>102</v>
      </c>
      <c r="B698" s="1" t="s">
        <v>3326</v>
      </c>
      <c r="E698" s="44">
        <v>9321</v>
      </c>
    </row>
    <row r="699" spans="1:5" ht="12.75" hidden="1" customHeight="1" x14ac:dyDescent="0.2">
      <c r="A699" s="1">
        <v>106</v>
      </c>
      <c r="B699" s="1" t="s">
        <v>567</v>
      </c>
      <c r="E699" s="44">
        <v>9329</v>
      </c>
    </row>
    <row r="700" spans="1:5" ht="12.75" hidden="1" customHeight="1" x14ac:dyDescent="0.2">
      <c r="A700" s="1">
        <v>110</v>
      </c>
      <c r="B700" s="1" t="s">
        <v>2799</v>
      </c>
      <c r="E700" s="44">
        <v>9411</v>
      </c>
    </row>
    <row r="701" spans="1:5" ht="12.75" hidden="1" customHeight="1" x14ac:dyDescent="0.2">
      <c r="A701" s="1">
        <v>120</v>
      </c>
      <c r="B701" s="1" t="s">
        <v>568</v>
      </c>
      <c r="E701" s="44">
        <v>9412</v>
      </c>
    </row>
    <row r="702" spans="1:5" ht="12.75" hidden="1" customHeight="1" x14ac:dyDescent="0.2">
      <c r="A702" s="1">
        <v>121</v>
      </c>
      <c r="B702" s="1" t="s">
        <v>3611</v>
      </c>
      <c r="E702" s="44">
        <v>9420</v>
      </c>
    </row>
    <row r="703" spans="1:5" ht="12.75" hidden="1" customHeight="1" x14ac:dyDescent="0.2">
      <c r="A703" s="1">
        <v>122</v>
      </c>
      <c r="B703" s="1" t="s">
        <v>25</v>
      </c>
      <c r="E703" s="44">
        <v>9491</v>
      </c>
    </row>
    <row r="704" spans="1:5" ht="12.75" hidden="1" customHeight="1" x14ac:dyDescent="0.2">
      <c r="A704" s="1">
        <v>123</v>
      </c>
      <c r="B704" s="1" t="s">
        <v>3612</v>
      </c>
      <c r="E704" s="44">
        <v>9492</v>
      </c>
    </row>
    <row r="705" spans="1:5" ht="12.75" hidden="1" customHeight="1" x14ac:dyDescent="0.2">
      <c r="A705" s="1">
        <v>160</v>
      </c>
      <c r="B705" s="1" t="s">
        <v>1359</v>
      </c>
      <c r="E705" s="44">
        <v>9499</v>
      </c>
    </row>
    <row r="706" spans="1:5" ht="12.75" hidden="1" customHeight="1" x14ac:dyDescent="0.2">
      <c r="A706" s="1">
        <v>185</v>
      </c>
      <c r="B706" s="1" t="s">
        <v>3553</v>
      </c>
      <c r="E706" s="44">
        <v>9511</v>
      </c>
    </row>
    <row r="707" spans="1:5" ht="12.75" hidden="1" customHeight="1" x14ac:dyDescent="0.2">
      <c r="A707" s="1">
        <v>196</v>
      </c>
      <c r="B707" s="1" t="s">
        <v>1275</v>
      </c>
      <c r="E707" s="44">
        <v>9512</v>
      </c>
    </row>
    <row r="708" spans="1:5" ht="12.75" hidden="1" customHeight="1" x14ac:dyDescent="0.2">
      <c r="A708" s="1">
        <v>240</v>
      </c>
      <c r="B708" s="1" t="s">
        <v>3247</v>
      </c>
      <c r="E708" s="44">
        <v>9521</v>
      </c>
    </row>
    <row r="709" spans="1:5" ht="12.75" hidden="1" customHeight="1" x14ac:dyDescent="0.2">
      <c r="A709" s="1">
        <v>241</v>
      </c>
      <c r="B709" s="1" t="s">
        <v>3613</v>
      </c>
      <c r="E709" s="44">
        <v>9522</v>
      </c>
    </row>
    <row r="710" spans="1:5" ht="12.75" hidden="1" customHeight="1" x14ac:dyDescent="0.2">
      <c r="A710" s="1">
        <v>242</v>
      </c>
      <c r="B710" s="1" t="s">
        <v>90</v>
      </c>
      <c r="E710" s="44">
        <v>9523</v>
      </c>
    </row>
    <row r="711" spans="1:5" ht="12.75" hidden="1" customHeight="1" x14ac:dyDescent="0.2">
      <c r="A711" s="1">
        <v>250</v>
      </c>
      <c r="B711" s="1" t="s">
        <v>825</v>
      </c>
      <c r="E711" s="44">
        <v>9524</v>
      </c>
    </row>
    <row r="712" spans="1:5" ht="12.75" hidden="1" customHeight="1" x14ac:dyDescent="0.2">
      <c r="A712" s="1">
        <v>256</v>
      </c>
      <c r="B712" s="1" t="s">
        <v>3614</v>
      </c>
      <c r="E712" s="44">
        <v>9525</v>
      </c>
    </row>
    <row r="713" spans="1:5" ht="12.75" hidden="1" customHeight="1" x14ac:dyDescent="0.2">
      <c r="A713" s="1">
        <v>258</v>
      </c>
      <c r="B713" s="1" t="s">
        <v>1276</v>
      </c>
      <c r="E713" s="44">
        <v>9529</v>
      </c>
    </row>
    <row r="714" spans="1:5" ht="12.75" hidden="1" customHeight="1" x14ac:dyDescent="0.2">
      <c r="E714" s="44">
        <v>9601</v>
      </c>
    </row>
    <row r="715" spans="1:5" ht="12.75" hidden="1" customHeight="1" x14ac:dyDescent="0.2">
      <c r="E715" s="44">
        <v>9602</v>
      </c>
    </row>
    <row r="716" spans="1:5" ht="12.75" hidden="1" customHeight="1" x14ac:dyDescent="0.2">
      <c r="E716" s="44">
        <v>9603</v>
      </c>
    </row>
    <row r="717" spans="1:5" ht="12.75" hidden="1" customHeight="1" x14ac:dyDescent="0.2">
      <c r="E717" s="44">
        <v>9604</v>
      </c>
    </row>
    <row r="718" spans="1:5" ht="12.75" hidden="1" customHeight="1" x14ac:dyDescent="0.2">
      <c r="E718" s="44">
        <v>9609</v>
      </c>
    </row>
    <row r="719" spans="1:5" ht="12.75" hidden="1" customHeight="1" x14ac:dyDescent="0.2">
      <c r="E719" s="44">
        <v>9700</v>
      </c>
    </row>
    <row r="720" spans="1:5" ht="12.75" hidden="1" customHeight="1" x14ac:dyDescent="0.2">
      <c r="E720" s="44">
        <v>9810</v>
      </c>
    </row>
    <row r="721" spans="5:5" ht="12.75" hidden="1" customHeight="1" x14ac:dyDescent="0.2">
      <c r="E721" s="44">
        <v>9820</v>
      </c>
    </row>
    <row r="722" spans="5:5" ht="12.75" hidden="1" customHeight="1" x14ac:dyDescent="0.2">
      <c r="E722" s="44">
        <v>9900</v>
      </c>
    </row>
  </sheetData>
  <sheetProtection password="C79A" sheet="1" objects="1" scenarios="1"/>
  <mergeCells count="62">
    <mergeCell ref="C22:K22"/>
    <mergeCell ref="H25:K25"/>
    <mergeCell ref="D24:F24"/>
    <mergeCell ref="C25:D25"/>
    <mergeCell ref="C29:D29"/>
    <mergeCell ref="A52:A55"/>
    <mergeCell ref="B47:H47"/>
    <mergeCell ref="B48:H48"/>
    <mergeCell ref="B49:H49"/>
    <mergeCell ref="B53:H53"/>
    <mergeCell ref="B52:H52"/>
    <mergeCell ref="B51:H51"/>
    <mergeCell ref="B56:H56"/>
    <mergeCell ref="B45:H45"/>
    <mergeCell ref="B44:H44"/>
    <mergeCell ref="B54:H54"/>
    <mergeCell ref="B55:H55"/>
    <mergeCell ref="A63:D63"/>
    <mergeCell ref="H63:K63"/>
    <mergeCell ref="B10:I10"/>
    <mergeCell ref="C16:K16"/>
    <mergeCell ref="B40:H40"/>
    <mergeCell ref="B57:H57"/>
    <mergeCell ref="B41:H41"/>
    <mergeCell ref="B42:H42"/>
    <mergeCell ref="B43:H43"/>
    <mergeCell ref="B39:H39"/>
    <mergeCell ref="B14:G14"/>
    <mergeCell ref="B58:H58"/>
    <mergeCell ref="B59:H59"/>
    <mergeCell ref="J61:K61"/>
    <mergeCell ref="A43:A46"/>
    <mergeCell ref="A56:A59"/>
    <mergeCell ref="A39:A42"/>
    <mergeCell ref="A47:A51"/>
    <mergeCell ref="A25:A33"/>
    <mergeCell ref="B50:H50"/>
    <mergeCell ref="H27:I27"/>
    <mergeCell ref="B38:H38"/>
    <mergeCell ref="H31:K31"/>
    <mergeCell ref="C33:D33"/>
    <mergeCell ref="H33:K33"/>
    <mergeCell ref="H29:K29"/>
    <mergeCell ref="C31:D31"/>
    <mergeCell ref="C27:D27"/>
    <mergeCell ref="B46:H46"/>
    <mergeCell ref="H35:K35"/>
    <mergeCell ref="C18:K18"/>
    <mergeCell ref="C20:K20"/>
    <mergeCell ref="J1:K1"/>
    <mergeCell ref="G1:I1"/>
    <mergeCell ref="E1:F1"/>
    <mergeCell ref="C1:D1"/>
    <mergeCell ref="J2:K2"/>
    <mergeCell ref="A4:K4"/>
    <mergeCell ref="C12:G12"/>
    <mergeCell ref="D6:E6"/>
    <mergeCell ref="A1:B1"/>
    <mergeCell ref="C8:H8"/>
    <mergeCell ref="A5:K5"/>
    <mergeCell ref="J6:K6"/>
    <mergeCell ref="J8:K8"/>
  </mergeCells>
  <phoneticPr fontId="10" type="noConversion"/>
  <conditionalFormatting sqref="E33 E27 E29 E31 E25">
    <cfRule type="cellIs" dxfId="25" priority="1" stopIfTrue="1" operator="notEqual">
      <formula>"Nema"</formula>
    </cfRule>
  </conditionalFormatting>
  <conditionalFormatting sqref="H35:K35">
    <cfRule type="cellIs" dxfId="24" priority="2" stopIfTrue="1" operator="equal">
      <formula>"Izvještaj nema pogrešaka"</formula>
    </cfRule>
    <cfRule type="cellIs" dxfId="23" priority="3" stopIfTrue="1" operator="equal">
      <formula>"Izvještaj je prazan"</formula>
    </cfRule>
  </conditionalFormatting>
  <dataValidations count="13">
    <dataValidation type="list" showInputMessage="1" showErrorMessage="1" sqref="B31">
      <formula1>"DA,NE"</formula1>
    </dataValidation>
    <dataValidation type="textLength" allowBlank="1" showInputMessage="1" showErrorMessage="1" errorTitle="Neispravan unos" error="Upisuje se samo ime i prezime osobe za kontaktiranje, bez ikakvog dodatka (titule, funkcije i slično)" sqref="H25:K25">
      <formula1>5</formula1>
      <formula2>30</formula2>
    </dataValidation>
    <dataValidation type="textLength" allowBlank="1" showInputMessage="1" showErrorMessage="1" errorTitle="Neispravan unos" error="Upisuje se samo ime i prezime zakonskog predstavnika koji potpisuje obrazac, bez ikakvog dodatka (titule, funkcije, v.d. i slično)" sqref="H33:K33">
      <formula1>5</formula1>
      <formula2>30</formula2>
    </dataValidation>
    <dataValidation type="whole" allowBlank="1" showInputMessage="1" showErrorMessage="1" errorTitle="Nedopušten unos" error="Ako obveznik ne posjeduje OIB ne upisuje ga. OIB se upisuje kao brojevna vrijednost veća od broja 10, a manja od 99999999999, tj. na najviše 11 znamenaka. Upisujete ga bez vodećih nula, a po upisu pokazat će se i vodeće nule." sqref="K14">
      <formula1>10</formula1>
      <formula2>99999999999</formula2>
    </dataValidation>
    <dataValidation type="list" allowBlank="1" showInputMessage="1" showErrorMessage="1" sqref="B22">
      <formula1>$A$107:$A$663</formula1>
    </dataValidation>
    <dataValidation type="list" allowBlank="1" showInputMessage="1" showErrorMessage="1" sqref="B16">
      <formula1>$A$66:$A$74</formula1>
    </dataValidation>
    <dataValidation type="whole" allowBlank="1" showInputMessage="1" showErrorMessage="1" sqref="B12">
      <formula1>10000</formula1>
      <formula2>60000</formula2>
    </dataValidation>
    <dataValidation type="date" operator="greaterThanOrEqual" allowBlank="1" showInputMessage="1" showErrorMessage="1" errorTitle="Neispravan podatak" error="Dozvoljen je samo upis datuma većega ili jednaka 1. siječnja 2008. godine. Pripazite prilikom upisa datuma da NE unosite točku iza godine, primjerice: 01.01.2009 (a ne 01.01.2009.)." sqref="K10">
      <formula1>39448</formula1>
    </dataValidation>
    <dataValidation type="date" operator="greaterThanOrEqual" allowBlank="1" showInputMessage="1" showErrorMessage="1" errorTitle="Neispravan podatak" error="Dozvoljen je samo upis datuma većega od datuma početka razdoblja. godine. Pripazite prilikom upisa datuma da NE unosite točku iza godine, primjerice: 30.09.2009 (a ne 30.09.2009.)." sqref="K12">
      <formula1>39448</formula1>
    </dataValidation>
    <dataValidation type="list" allowBlank="1" showInputMessage="1" showErrorMessage="1" sqref="B20">
      <formula1>$A$666:$A$713</formula1>
    </dataValidation>
    <dataValidation type="list" allowBlank="1" showInputMessage="1" showErrorMessage="1" sqref="F6">
      <formula1>$A$78:$A$81</formula1>
    </dataValidation>
    <dataValidation type="list" allowBlank="1" showInputMessage="1" showErrorMessage="1" sqref="B18">
      <formula1>$E$107:$E$722</formula1>
    </dataValidation>
    <dataValidation type="list" allowBlank="1" showInputMessage="1" showErrorMessage="1" promptTitle="Oznaka konsolidacije" prompt="Samo obveznici razine 11 (razdjeli) i razine 22 koji nemaju korisnika koje bi konsolidirali mogu upisati DA jer nemaju koga konsolidirati pa im je konsolidirani izvještaj isti kao nekonsolidirani. Sve ostale razine i korisnici upisuju obavezno &quot;NE&quot;." sqref="I8">
      <formula1>"DA,NE"</formula1>
    </dataValidation>
  </dataValidations>
  <hyperlinks>
    <hyperlink ref="C25:D25" location="PRRAS!B4" tooltip=" Radni list za popunjavanje Obrasca PR-RAS" display="PR-RAS (VP 151)"/>
    <hyperlink ref="J1:K1" location="Prom!A1" tooltip="Popis promjena po verzijama" display="Promjene"/>
    <hyperlink ref="G1:I1" location="Sifre!A1" tooltip="Šifarnik općina, razdjela i djelatnosti" display="Sifre"/>
    <hyperlink ref="E1:F1" location="Kont!A1" tooltip="Radni list Kontrole" display="Kontrole"/>
    <hyperlink ref="C1:D1" location="Upute!A2" tooltip="Upute o popunjavanju obrasca i načinu rada s Excel datotekom" display="Uputa"/>
    <hyperlink ref="C33:D33" location="Obv!B4" tooltip="Radni list za popunjavanje obrasca Obveze" display="Obveze (VP 159 i 160)"/>
    <hyperlink ref="E25" location="Kont!A26" tooltip="Pregled kontrola PR-RAS obrasca" display="Kont!A26"/>
    <hyperlink ref="E29" location="Kont!A252" tooltip="Pregled kontrola RAS-funkcijskog obrasca" display="Kont!A252"/>
    <hyperlink ref="E31" location="Kont!A244" tooltip="Pregled kontrola obrasca P-VRIO" display="Kont!A244"/>
    <hyperlink ref="E27" location="Kont!A225" tooltip="Pregled kontrola BIL obrasca" display="Kont!A225"/>
    <hyperlink ref="C29:D29" location="RasF!B4" tooltip="Radni list za popunjavanje obrasca RAS-funkcijski" display="RAS funkcijski (VP 154)"/>
    <hyperlink ref="C31:D31" location="PVRIO!B4" tooltip="Radni list za popunjavanje P-VRIO obrasca" display="P-VRIO (VP 156)"/>
    <hyperlink ref="C27" location="Bil!B4" tooltip="Radni list za popunajvanje BIL obrasca" display="BIL (VP 158)"/>
    <hyperlink ref="C27:D27" location="Bil!B4" tooltip="Radni list za popunajvanje BIL obrasca" display="BIL (VP 158)"/>
    <hyperlink ref="E33" location="Kont!A241" tooltip="Kontrole obrasca Obveze" display="Kont!A241"/>
  </hyperlinks>
  <printOptions horizontalCentered="1"/>
  <pageMargins left="0.39370078740157483" right="0.39370078740157483" top="0.59055118110236227" bottom="0.78740157480314965" header="0.55118110236220474" footer="0.59055118110236227"/>
  <pageSetup paperSize="9" scale="77" orientation="portrait" horizontalDpi="1200" verticalDpi="1200" r:id="rId1"/>
  <headerFooter alignWithMargins="0"/>
  <ignoredErrors>
    <ignoredError sqref="H2" evalError="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4"/>
  <dimension ref="A1:IN1025"/>
  <sheetViews>
    <sheetView showGridLines="0" showRowColHeaders="0" workbookViewId="0">
      <pane ySplit="1" topLeftCell="A658" activePane="bottomLeft" state="frozen"/>
      <selection pane="bottomLeft" activeCell="E712" sqref="E712"/>
    </sheetView>
  </sheetViews>
  <sheetFormatPr defaultColWidth="0" defaultRowHeight="12" zeroHeight="1" x14ac:dyDescent="0.2"/>
  <cols>
    <col min="1" max="1" width="9" style="291" customWidth="1"/>
    <col min="2" max="2" width="70.7109375" style="291" customWidth="1"/>
    <col min="3" max="3" width="4.28515625" style="291" customWidth="1"/>
    <col min="4" max="5" width="14.7109375" style="291" customWidth="1"/>
    <col min="6" max="6" width="6.85546875" style="291" customWidth="1"/>
    <col min="7" max="7" width="0.85546875" style="307" customWidth="1"/>
    <col min="8" max="248" width="6.7109375" style="292" hidden="1" customWidth="1"/>
    <col min="249" max="16384" width="0" style="292" hidden="1"/>
  </cols>
  <sheetData>
    <row r="1" spans="1:7" s="18" customFormat="1" ht="20.100000000000001" customHeight="1" thickBot="1" x14ac:dyDescent="0.25">
      <c r="A1" s="420" t="s">
        <v>2788</v>
      </c>
      <c r="B1" s="421"/>
      <c r="C1" s="424" t="s">
        <v>3382</v>
      </c>
      <c r="D1" s="425"/>
      <c r="E1" s="425"/>
      <c r="F1" s="425"/>
    </row>
    <row r="2" spans="1:7" s="23" customFormat="1" ht="39.950000000000003" customHeight="1" thickBot="1" x14ac:dyDescent="0.25">
      <c r="A2" s="426" t="s">
        <v>2050</v>
      </c>
      <c r="B2" s="419"/>
      <c r="C2" s="419"/>
      <c r="D2" s="427"/>
      <c r="E2" s="422" t="s">
        <v>869</v>
      </c>
      <c r="F2" s="423"/>
    </row>
    <row r="3" spans="1:7" s="283" customFormat="1" ht="30" customHeight="1" x14ac:dyDescent="0.2">
      <c r="A3" s="418" t="str">
        <f>"za razdoblje "&amp;IF(RefStr!K10="","________________",TEXT(RefStr!K10,"d.mmmm yyyy.")&amp;" do "&amp;IF(RefStr!K12="","______________",TEXT(RefStr!K12,"d. mmmm yyyy.")))</f>
        <v>za razdoblje 1.siječanj 2018. do 31. prosinac 2018.</v>
      </c>
      <c r="B3" s="419"/>
      <c r="C3" s="419"/>
      <c r="D3" s="419"/>
      <c r="E3" s="56"/>
      <c r="F3" s="56"/>
    </row>
    <row r="4" spans="1:7" s="23" customFormat="1" ht="15" customHeight="1" x14ac:dyDescent="0.2">
      <c r="A4" s="36" t="s">
        <v>2661</v>
      </c>
      <c r="B4" s="413" t="str">
        <f>"RKP: "&amp;IF(RefStr!B6&lt;&gt;"",TEXT(INT(VALUE(RefStr!B6)),"00000"),"_____"&amp;",  "&amp;"MB: "&amp;IF(RefStr!B8&lt;&gt;"",TEXT(INT(VALUE(RefStr!B8)),"00000000"),"________")&amp;"  OIB: "&amp;IF(RefStr!K14&lt;&gt;"",RefStr!K14,"___________"))</f>
        <v>RKP: 43417</v>
      </c>
      <c r="C4" s="414"/>
      <c r="D4" s="414"/>
      <c r="E4" s="415">
        <f>SUM(Skriveni!G2:G976)</f>
        <v>10308293.105</v>
      </c>
      <c r="F4" s="416"/>
    </row>
    <row r="5" spans="1:7" s="23" customFormat="1" ht="15" customHeight="1" x14ac:dyDescent="0.2">
      <c r="B5" s="413" t="str">
        <f>"Naziv: "&amp;IF(RefStr!B10&lt;&gt;"",RefStr!B10,"_______________________________________")</f>
        <v>Naziv: MUZEJ GRADA PAZINA</v>
      </c>
      <c r="C5" s="414"/>
      <c r="D5" s="414"/>
      <c r="E5" s="417" t="s">
        <v>7</v>
      </c>
      <c r="F5" s="417"/>
    </row>
    <row r="6" spans="1:7" s="23" customFormat="1" ht="15" customHeight="1" x14ac:dyDescent="0.2">
      <c r="A6" s="24"/>
      <c r="B6" s="411" t="str">
        <f xml:space="preserve"> "Razina: " &amp; RefStr!B16 &amp; ", Razdjel: " &amp; TEXT(INT(VALUE(RefStr!B20)), "000")</f>
        <v>Razina: 21, Razdjel: 000</v>
      </c>
      <c r="C6" s="412"/>
      <c r="D6" s="412"/>
      <c r="E6" s="412"/>
      <c r="F6" s="412"/>
    </row>
    <row r="7" spans="1:7" s="23" customFormat="1" ht="15" customHeight="1" x14ac:dyDescent="0.2">
      <c r="A7" s="24"/>
      <c r="B7" s="411" t="str">
        <f>"Djelatnost: " &amp; RefStr!B18 &amp; " " &amp; RefStr!C18</f>
        <v>Djelatnost: 9102 Djelatnosti muzeja</v>
      </c>
      <c r="C7" s="412"/>
      <c r="D7" s="412"/>
      <c r="E7" s="412"/>
      <c r="F7" s="412"/>
    </row>
    <row r="8" spans="1:7" s="23" customFormat="1" ht="14.25" customHeight="1" x14ac:dyDescent="0.2">
      <c r="A8" s="25"/>
      <c r="B8" s="25"/>
      <c r="C8" s="25"/>
      <c r="F8" s="286" t="s">
        <v>2232</v>
      </c>
    </row>
    <row r="9" spans="1:7" ht="45.95" customHeight="1" x14ac:dyDescent="0.2">
      <c r="A9" s="325" t="s">
        <v>89</v>
      </c>
      <c r="B9" s="326" t="s">
        <v>1733</v>
      </c>
      <c r="C9" s="326" t="s">
        <v>1061</v>
      </c>
      <c r="D9" s="327" t="s">
        <v>1734</v>
      </c>
      <c r="E9" s="327" t="s">
        <v>2787</v>
      </c>
      <c r="F9" s="296" t="s">
        <v>417</v>
      </c>
      <c r="G9" s="292"/>
    </row>
    <row r="10" spans="1:7" x14ac:dyDescent="0.2">
      <c r="A10" s="328">
        <v>1</v>
      </c>
      <c r="B10" s="329">
        <v>2</v>
      </c>
      <c r="C10" s="330">
        <v>3</v>
      </c>
      <c r="D10" s="331">
        <v>4</v>
      </c>
      <c r="E10" s="331">
        <v>5</v>
      </c>
      <c r="F10" s="332">
        <v>6</v>
      </c>
      <c r="G10" s="292"/>
    </row>
    <row r="11" spans="1:7" s="8" customFormat="1" ht="15" customHeight="1" x14ac:dyDescent="0.2">
      <c r="A11" s="429" t="s">
        <v>908</v>
      </c>
      <c r="B11" s="430"/>
      <c r="C11" s="348"/>
      <c r="D11" s="143"/>
      <c r="E11" s="143"/>
      <c r="F11" s="144"/>
    </row>
    <row r="12" spans="1:7" s="8" customFormat="1" x14ac:dyDescent="0.2">
      <c r="A12" s="145">
        <v>6</v>
      </c>
      <c r="B12" s="146" t="s">
        <v>909</v>
      </c>
      <c r="C12" s="345">
        <v>1</v>
      </c>
      <c r="D12" s="147">
        <f>D13+D50+D56+D85+D116+D134+D141+D147</f>
        <v>661780</v>
      </c>
      <c r="E12" s="147">
        <f>E13+E50+E56+E85+E116+E134+E141+E147</f>
        <v>923082</v>
      </c>
      <c r="F12" s="148">
        <f>IF(D12&lt;&gt;0,IF(E12/D12&gt;=100,"&gt;&gt;100",E12/D12*100),"-")</f>
        <v>139.48472301973464</v>
      </c>
    </row>
    <row r="13" spans="1:7" s="8" customFormat="1" x14ac:dyDescent="0.2">
      <c r="A13" s="145">
        <v>61</v>
      </c>
      <c r="B13" s="146" t="s">
        <v>3557</v>
      </c>
      <c r="C13" s="345">
        <v>2</v>
      </c>
      <c r="D13" s="147">
        <f>D14+D23+D29+D35+D43+D46</f>
        <v>0</v>
      </c>
      <c r="E13" s="147">
        <f>E14+E23+E29+E35+E43+E46</f>
        <v>0</v>
      </c>
      <c r="F13" s="148" t="str">
        <f>IF(D13&lt;&gt;0,IF(E13/D13&gt;=100,"&gt;&gt;100",E13/D13*100),"-")</f>
        <v>-</v>
      </c>
    </row>
    <row r="14" spans="1:7" s="8" customFormat="1" x14ac:dyDescent="0.2">
      <c r="A14" s="145">
        <v>611</v>
      </c>
      <c r="B14" s="146" t="s">
        <v>1639</v>
      </c>
      <c r="C14" s="345">
        <v>3</v>
      </c>
      <c r="D14" s="147">
        <f>SUM(D15:D20)-D21-D22</f>
        <v>0</v>
      </c>
      <c r="E14" s="147">
        <f>SUM(E15:E20)-E21-E22</f>
        <v>0</v>
      </c>
      <c r="F14" s="148" t="str">
        <f t="shared" ref="F14:F77" si="0">IF(D14&lt;&gt;0,IF(E14/D14&gt;=100,"&gt;&gt;100",E14/D14*100),"-")</f>
        <v>-</v>
      </c>
    </row>
    <row r="15" spans="1:7" s="8" customFormat="1" x14ac:dyDescent="0.2">
      <c r="A15" s="145">
        <v>6111</v>
      </c>
      <c r="B15" s="146" t="s">
        <v>3803</v>
      </c>
      <c r="C15" s="345">
        <v>4</v>
      </c>
      <c r="D15" s="149"/>
      <c r="E15" s="149"/>
      <c r="F15" s="148" t="str">
        <f t="shared" si="0"/>
        <v>-</v>
      </c>
    </row>
    <row r="16" spans="1:7" s="8" customFormat="1" x14ac:dyDescent="0.2">
      <c r="A16" s="145">
        <v>6112</v>
      </c>
      <c r="B16" s="146" t="s">
        <v>544</v>
      </c>
      <c r="C16" s="345">
        <v>5</v>
      </c>
      <c r="D16" s="149"/>
      <c r="E16" s="149"/>
      <c r="F16" s="148" t="str">
        <f t="shared" si="0"/>
        <v>-</v>
      </c>
    </row>
    <row r="17" spans="1:6" s="8" customFormat="1" x14ac:dyDescent="0.2">
      <c r="A17" s="145">
        <v>6113</v>
      </c>
      <c r="B17" s="146" t="s">
        <v>1638</v>
      </c>
      <c r="C17" s="345">
        <v>6</v>
      </c>
      <c r="D17" s="149"/>
      <c r="E17" s="149"/>
      <c r="F17" s="148" t="str">
        <f t="shared" si="0"/>
        <v>-</v>
      </c>
    </row>
    <row r="18" spans="1:6" s="8" customFormat="1" x14ac:dyDescent="0.2">
      <c r="A18" s="145">
        <v>6114</v>
      </c>
      <c r="B18" s="146" t="s">
        <v>610</v>
      </c>
      <c r="C18" s="345">
        <v>7</v>
      </c>
      <c r="D18" s="149"/>
      <c r="E18" s="149"/>
      <c r="F18" s="148" t="str">
        <f t="shared" si="0"/>
        <v>-</v>
      </c>
    </row>
    <row r="19" spans="1:6" s="8" customFormat="1" x14ac:dyDescent="0.2">
      <c r="A19" s="145">
        <v>6115</v>
      </c>
      <c r="B19" s="146" t="s">
        <v>611</v>
      </c>
      <c r="C19" s="345">
        <v>8</v>
      </c>
      <c r="D19" s="149"/>
      <c r="E19" s="149"/>
      <c r="F19" s="148" t="str">
        <f t="shared" si="0"/>
        <v>-</v>
      </c>
    </row>
    <row r="20" spans="1:6" s="8" customFormat="1" x14ac:dyDescent="0.2">
      <c r="A20" s="145">
        <v>6116</v>
      </c>
      <c r="B20" s="146" t="s">
        <v>612</v>
      </c>
      <c r="C20" s="345">
        <v>9</v>
      </c>
      <c r="D20" s="149"/>
      <c r="E20" s="149"/>
      <c r="F20" s="148" t="str">
        <f t="shared" si="0"/>
        <v>-</v>
      </c>
    </row>
    <row r="21" spans="1:6" s="8" customFormat="1" x14ac:dyDescent="0.2">
      <c r="A21" s="145">
        <v>6117</v>
      </c>
      <c r="B21" s="146" t="s">
        <v>613</v>
      </c>
      <c r="C21" s="345">
        <v>10</v>
      </c>
      <c r="D21" s="149"/>
      <c r="E21" s="149"/>
      <c r="F21" s="148" t="str">
        <f t="shared" si="0"/>
        <v>-</v>
      </c>
    </row>
    <row r="22" spans="1:6" s="8" customFormat="1" x14ac:dyDescent="0.2">
      <c r="A22" s="145">
        <v>6119</v>
      </c>
      <c r="B22" s="146" t="s">
        <v>1291</v>
      </c>
      <c r="C22" s="345">
        <v>11</v>
      </c>
      <c r="D22" s="149"/>
      <c r="E22" s="149"/>
      <c r="F22" s="148" t="str">
        <f t="shared" si="0"/>
        <v>-</v>
      </c>
    </row>
    <row r="23" spans="1:6" s="8" customFormat="1" x14ac:dyDescent="0.2">
      <c r="A23" s="145">
        <v>612</v>
      </c>
      <c r="B23" s="146" t="s">
        <v>19</v>
      </c>
      <c r="C23" s="345">
        <v>12</v>
      </c>
      <c r="D23" s="147">
        <f>SUM(D24:D27)-D28</f>
        <v>0</v>
      </c>
      <c r="E23" s="147">
        <f>SUM(E24:E27)-E28</f>
        <v>0</v>
      </c>
      <c r="F23" s="150" t="str">
        <f t="shared" si="0"/>
        <v>-</v>
      </c>
    </row>
    <row r="24" spans="1:6" s="8" customFormat="1" x14ac:dyDescent="0.2">
      <c r="A24" s="145">
        <v>6121</v>
      </c>
      <c r="B24" s="146" t="s">
        <v>614</v>
      </c>
      <c r="C24" s="345">
        <v>13</v>
      </c>
      <c r="D24" s="149"/>
      <c r="E24" s="149"/>
      <c r="F24" s="148" t="str">
        <f t="shared" si="0"/>
        <v>-</v>
      </c>
    </row>
    <row r="25" spans="1:6" s="8" customFormat="1" x14ac:dyDescent="0.2">
      <c r="A25" s="145">
        <v>6122</v>
      </c>
      <c r="B25" s="146" t="s">
        <v>615</v>
      </c>
      <c r="C25" s="345">
        <v>14</v>
      </c>
      <c r="D25" s="149"/>
      <c r="E25" s="149"/>
      <c r="F25" s="148" t="str">
        <f t="shared" si="0"/>
        <v>-</v>
      </c>
    </row>
    <row r="26" spans="1:6" s="8" customFormat="1" x14ac:dyDescent="0.2">
      <c r="A26" s="145">
        <v>6123</v>
      </c>
      <c r="B26" s="151" t="s">
        <v>616</v>
      </c>
      <c r="C26" s="345">
        <v>15</v>
      </c>
      <c r="D26" s="149"/>
      <c r="E26" s="149"/>
      <c r="F26" s="148" t="str">
        <f t="shared" si="0"/>
        <v>-</v>
      </c>
    </row>
    <row r="27" spans="1:6" s="8" customFormat="1" x14ac:dyDescent="0.2">
      <c r="A27" s="145">
        <v>6124</v>
      </c>
      <c r="B27" s="146" t="s">
        <v>2686</v>
      </c>
      <c r="C27" s="345">
        <v>16</v>
      </c>
      <c r="D27" s="149"/>
      <c r="E27" s="149"/>
      <c r="F27" s="148" t="str">
        <f t="shared" si="0"/>
        <v>-</v>
      </c>
    </row>
    <row r="28" spans="1:6" s="8" customFormat="1" x14ac:dyDescent="0.2">
      <c r="A28" s="145">
        <v>6125</v>
      </c>
      <c r="B28" s="146" t="s">
        <v>2687</v>
      </c>
      <c r="C28" s="345">
        <v>17</v>
      </c>
      <c r="D28" s="149"/>
      <c r="E28" s="149"/>
      <c r="F28" s="148" t="str">
        <f t="shared" si="0"/>
        <v>-</v>
      </c>
    </row>
    <row r="29" spans="1:6" s="8" customFormat="1" x14ac:dyDescent="0.2">
      <c r="A29" s="145">
        <v>613</v>
      </c>
      <c r="B29" s="146" t="s">
        <v>1045</v>
      </c>
      <c r="C29" s="345">
        <v>18</v>
      </c>
      <c r="D29" s="147">
        <f>SUM(D30:D34)</f>
        <v>0</v>
      </c>
      <c r="E29" s="147">
        <f>SUM(E30:E34)</f>
        <v>0</v>
      </c>
      <c r="F29" s="150" t="str">
        <f t="shared" si="0"/>
        <v>-</v>
      </c>
    </row>
    <row r="30" spans="1:6" s="8" customFormat="1" x14ac:dyDescent="0.2">
      <c r="A30" s="145">
        <v>6131</v>
      </c>
      <c r="B30" s="146" t="s">
        <v>2688</v>
      </c>
      <c r="C30" s="345">
        <v>19</v>
      </c>
      <c r="D30" s="149"/>
      <c r="E30" s="149"/>
      <c r="F30" s="148" t="str">
        <f t="shared" si="0"/>
        <v>-</v>
      </c>
    </row>
    <row r="31" spans="1:6" s="8" customFormat="1" x14ac:dyDescent="0.2">
      <c r="A31" s="145">
        <v>6132</v>
      </c>
      <c r="B31" s="146" t="s">
        <v>2689</v>
      </c>
      <c r="C31" s="345">
        <v>20</v>
      </c>
      <c r="D31" s="149"/>
      <c r="E31" s="149"/>
      <c r="F31" s="148" t="str">
        <f t="shared" si="0"/>
        <v>-</v>
      </c>
    </row>
    <row r="32" spans="1:6" s="8" customFormat="1" x14ac:dyDescent="0.2">
      <c r="A32" s="145">
        <v>6133</v>
      </c>
      <c r="B32" s="146" t="s">
        <v>410</v>
      </c>
      <c r="C32" s="345">
        <v>21</v>
      </c>
      <c r="D32" s="149"/>
      <c r="E32" s="149"/>
      <c r="F32" s="148" t="str">
        <f t="shared" si="0"/>
        <v>-</v>
      </c>
    </row>
    <row r="33" spans="1:6" s="8" customFormat="1" x14ac:dyDescent="0.2">
      <c r="A33" s="145">
        <v>6134</v>
      </c>
      <c r="B33" s="146" t="s">
        <v>1292</v>
      </c>
      <c r="C33" s="345">
        <v>22</v>
      </c>
      <c r="D33" s="149"/>
      <c r="E33" s="149"/>
      <c r="F33" s="148" t="str">
        <f t="shared" si="0"/>
        <v>-</v>
      </c>
    </row>
    <row r="34" spans="1:6" s="8" customFormat="1" x14ac:dyDescent="0.2">
      <c r="A34" s="145">
        <v>6135</v>
      </c>
      <c r="B34" s="146" t="s">
        <v>1293</v>
      </c>
      <c r="C34" s="345">
        <v>23</v>
      </c>
      <c r="D34" s="149"/>
      <c r="E34" s="149"/>
      <c r="F34" s="148" t="str">
        <f t="shared" si="0"/>
        <v>-</v>
      </c>
    </row>
    <row r="35" spans="1:6" s="8" customFormat="1" x14ac:dyDescent="0.2">
      <c r="A35" s="145">
        <v>614</v>
      </c>
      <c r="B35" s="146" t="s">
        <v>1294</v>
      </c>
      <c r="C35" s="345">
        <v>24</v>
      </c>
      <c r="D35" s="147">
        <f>SUM(D36:D42)</f>
        <v>0</v>
      </c>
      <c r="E35" s="147">
        <f>SUM(E36:E42)</f>
        <v>0</v>
      </c>
      <c r="F35" s="150" t="str">
        <f t="shared" si="0"/>
        <v>-</v>
      </c>
    </row>
    <row r="36" spans="1:6" s="8" customFormat="1" x14ac:dyDescent="0.2">
      <c r="A36" s="145">
        <v>6141</v>
      </c>
      <c r="B36" s="146" t="s">
        <v>1757</v>
      </c>
      <c r="C36" s="345">
        <v>25</v>
      </c>
      <c r="D36" s="149"/>
      <c r="E36" s="149"/>
      <c r="F36" s="148" t="str">
        <f t="shared" si="0"/>
        <v>-</v>
      </c>
    </row>
    <row r="37" spans="1:6" s="8" customFormat="1" x14ac:dyDescent="0.2">
      <c r="A37" s="145">
        <v>6142</v>
      </c>
      <c r="B37" s="146" t="s">
        <v>1758</v>
      </c>
      <c r="C37" s="345">
        <v>26</v>
      </c>
      <c r="D37" s="149"/>
      <c r="E37" s="149"/>
      <c r="F37" s="148" t="str">
        <f t="shared" si="0"/>
        <v>-</v>
      </c>
    </row>
    <row r="38" spans="1:6" s="8" customFormat="1" x14ac:dyDescent="0.2">
      <c r="A38" s="145">
        <v>6143</v>
      </c>
      <c r="B38" s="146" t="s">
        <v>1295</v>
      </c>
      <c r="C38" s="345">
        <v>27</v>
      </c>
      <c r="D38" s="149"/>
      <c r="E38" s="149"/>
      <c r="F38" s="148" t="str">
        <f t="shared" si="0"/>
        <v>-</v>
      </c>
    </row>
    <row r="39" spans="1:6" s="8" customFormat="1" x14ac:dyDescent="0.2">
      <c r="A39" s="145">
        <v>6145</v>
      </c>
      <c r="B39" s="146" t="s">
        <v>1296</v>
      </c>
      <c r="C39" s="345">
        <v>28</v>
      </c>
      <c r="D39" s="149"/>
      <c r="E39" s="149"/>
      <c r="F39" s="148" t="str">
        <f t="shared" si="0"/>
        <v>-</v>
      </c>
    </row>
    <row r="40" spans="1:6" s="8" customFormat="1" x14ac:dyDescent="0.2">
      <c r="A40" s="145">
        <v>6146</v>
      </c>
      <c r="B40" s="146" t="s">
        <v>606</v>
      </c>
      <c r="C40" s="345">
        <v>29</v>
      </c>
      <c r="D40" s="149"/>
      <c r="E40" s="149"/>
      <c r="F40" s="148" t="str">
        <f t="shared" si="0"/>
        <v>-</v>
      </c>
    </row>
    <row r="41" spans="1:6" s="8" customFormat="1" x14ac:dyDescent="0.2">
      <c r="A41" s="145">
        <v>6147</v>
      </c>
      <c r="B41" s="146" t="s">
        <v>1297</v>
      </c>
      <c r="C41" s="345">
        <v>30</v>
      </c>
      <c r="D41" s="149"/>
      <c r="E41" s="149"/>
      <c r="F41" s="148" t="str">
        <f t="shared" si="0"/>
        <v>-</v>
      </c>
    </row>
    <row r="42" spans="1:6" s="8" customFormat="1" x14ac:dyDescent="0.2">
      <c r="A42" s="145">
        <v>6148</v>
      </c>
      <c r="B42" s="146" t="s">
        <v>1298</v>
      </c>
      <c r="C42" s="345">
        <v>31</v>
      </c>
      <c r="D42" s="149"/>
      <c r="E42" s="149"/>
      <c r="F42" s="148" t="str">
        <f t="shared" si="0"/>
        <v>-</v>
      </c>
    </row>
    <row r="43" spans="1:6" s="8" customFormat="1" x14ac:dyDescent="0.2">
      <c r="A43" s="145">
        <v>615</v>
      </c>
      <c r="B43" s="146" t="s">
        <v>1000</v>
      </c>
      <c r="C43" s="345">
        <v>32</v>
      </c>
      <c r="D43" s="147">
        <f>SUM(D44:D45)</f>
        <v>0</v>
      </c>
      <c r="E43" s="147">
        <f>SUM(E44:E45)</f>
        <v>0</v>
      </c>
      <c r="F43" s="150" t="str">
        <f t="shared" si="0"/>
        <v>-</v>
      </c>
    </row>
    <row r="44" spans="1:6" s="8" customFormat="1" x14ac:dyDescent="0.2">
      <c r="A44" s="145">
        <v>6151</v>
      </c>
      <c r="B44" s="146" t="s">
        <v>607</v>
      </c>
      <c r="C44" s="345">
        <v>33</v>
      </c>
      <c r="D44" s="149"/>
      <c r="E44" s="149"/>
      <c r="F44" s="148" t="str">
        <f t="shared" si="0"/>
        <v>-</v>
      </c>
    </row>
    <row r="45" spans="1:6" s="8" customFormat="1" x14ac:dyDescent="0.2">
      <c r="A45" s="145">
        <v>6152</v>
      </c>
      <c r="B45" s="146" t="s">
        <v>608</v>
      </c>
      <c r="C45" s="345">
        <v>34</v>
      </c>
      <c r="D45" s="149"/>
      <c r="E45" s="149"/>
      <c r="F45" s="148" t="str">
        <f t="shared" si="0"/>
        <v>-</v>
      </c>
    </row>
    <row r="46" spans="1:6" s="8" customFormat="1" x14ac:dyDescent="0.2">
      <c r="A46" s="145">
        <v>616</v>
      </c>
      <c r="B46" s="146" t="s">
        <v>1001</v>
      </c>
      <c r="C46" s="345">
        <v>35</v>
      </c>
      <c r="D46" s="147">
        <f>SUM(D47:D49)</f>
        <v>0</v>
      </c>
      <c r="E46" s="147">
        <f>SUM(E47:E49)</f>
        <v>0</v>
      </c>
      <c r="F46" s="150" t="str">
        <f t="shared" si="0"/>
        <v>-</v>
      </c>
    </row>
    <row r="47" spans="1:6" s="8" customFormat="1" x14ac:dyDescent="0.2">
      <c r="A47" s="145">
        <v>6161</v>
      </c>
      <c r="B47" s="146" t="s">
        <v>609</v>
      </c>
      <c r="C47" s="345">
        <v>36</v>
      </c>
      <c r="D47" s="149"/>
      <c r="E47" s="149"/>
      <c r="F47" s="148" t="str">
        <f t="shared" si="0"/>
        <v>-</v>
      </c>
    </row>
    <row r="48" spans="1:6" s="8" customFormat="1" x14ac:dyDescent="0.2">
      <c r="A48" s="145">
        <v>6162</v>
      </c>
      <c r="B48" s="146" t="s">
        <v>3374</v>
      </c>
      <c r="C48" s="345">
        <v>37</v>
      </c>
      <c r="D48" s="149"/>
      <c r="E48" s="149"/>
      <c r="F48" s="148" t="str">
        <f t="shared" si="0"/>
        <v>-</v>
      </c>
    </row>
    <row r="49" spans="1:6" s="8" customFormat="1" x14ac:dyDescent="0.2">
      <c r="A49" s="145">
        <v>6163</v>
      </c>
      <c r="B49" s="146" t="s">
        <v>566</v>
      </c>
      <c r="C49" s="345">
        <v>38</v>
      </c>
      <c r="D49" s="149"/>
      <c r="E49" s="149"/>
      <c r="F49" s="148" t="str">
        <f t="shared" si="0"/>
        <v>-</v>
      </c>
    </row>
    <row r="50" spans="1:6" s="8" customFormat="1" x14ac:dyDescent="0.2">
      <c r="A50" s="145">
        <v>62</v>
      </c>
      <c r="B50" s="146" t="s">
        <v>910</v>
      </c>
      <c r="C50" s="345">
        <v>39</v>
      </c>
      <c r="D50" s="147">
        <f>D51+D54+D55</f>
        <v>0</v>
      </c>
      <c r="E50" s="147">
        <f>E51+E54+E55</f>
        <v>0</v>
      </c>
      <c r="F50" s="150" t="str">
        <f t="shared" si="0"/>
        <v>-</v>
      </c>
    </row>
    <row r="51" spans="1:6" s="8" customFormat="1" x14ac:dyDescent="0.2">
      <c r="A51" s="145">
        <v>621</v>
      </c>
      <c r="B51" s="146" t="s">
        <v>1002</v>
      </c>
      <c r="C51" s="345">
        <v>40</v>
      </c>
      <c r="D51" s="147">
        <f>SUM(D52:D53)</f>
        <v>0</v>
      </c>
      <c r="E51" s="147">
        <f>SUM(E52:E53)</f>
        <v>0</v>
      </c>
      <c r="F51" s="150" t="str">
        <f t="shared" si="0"/>
        <v>-</v>
      </c>
    </row>
    <row r="52" spans="1:6" s="8" customFormat="1" x14ac:dyDescent="0.2">
      <c r="A52" s="145">
        <v>6211</v>
      </c>
      <c r="B52" s="146" t="s">
        <v>3309</v>
      </c>
      <c r="C52" s="345">
        <v>41</v>
      </c>
      <c r="D52" s="149"/>
      <c r="E52" s="149"/>
      <c r="F52" s="148" t="str">
        <f t="shared" si="0"/>
        <v>-</v>
      </c>
    </row>
    <row r="53" spans="1:6" s="8" customFormat="1" x14ac:dyDescent="0.2">
      <c r="A53" s="145">
        <v>6212</v>
      </c>
      <c r="B53" s="146" t="s">
        <v>263</v>
      </c>
      <c r="C53" s="345">
        <v>42</v>
      </c>
      <c r="D53" s="149"/>
      <c r="E53" s="149"/>
      <c r="F53" s="148" t="str">
        <f t="shared" si="0"/>
        <v>-</v>
      </c>
    </row>
    <row r="54" spans="1:6" s="8" customFormat="1" x14ac:dyDescent="0.2">
      <c r="A54" s="145">
        <v>622</v>
      </c>
      <c r="B54" s="146" t="s">
        <v>2235</v>
      </c>
      <c r="C54" s="345">
        <v>43</v>
      </c>
      <c r="D54" s="149"/>
      <c r="E54" s="149"/>
      <c r="F54" s="148" t="str">
        <f t="shared" si="0"/>
        <v>-</v>
      </c>
    </row>
    <row r="55" spans="1:6" s="8" customFormat="1" x14ac:dyDescent="0.2">
      <c r="A55" s="145">
        <v>623</v>
      </c>
      <c r="B55" s="146" t="s">
        <v>911</v>
      </c>
      <c r="C55" s="345">
        <v>44</v>
      </c>
      <c r="D55" s="149"/>
      <c r="E55" s="149"/>
      <c r="F55" s="148" t="str">
        <f t="shared" si="0"/>
        <v>-</v>
      </c>
    </row>
    <row r="56" spans="1:6" s="8" customFormat="1" ht="24" x14ac:dyDescent="0.2">
      <c r="A56" s="145">
        <v>63</v>
      </c>
      <c r="B56" s="146" t="s">
        <v>912</v>
      </c>
      <c r="C56" s="345">
        <v>45</v>
      </c>
      <c r="D56" s="147">
        <f>D57+D60+D65+D68+D71+D74+D77+D80</f>
        <v>30000</v>
      </c>
      <c r="E56" s="147">
        <f>E57+E60+E65+E68+E71+E74+E77+E80</f>
        <v>49000</v>
      </c>
      <c r="F56" s="150">
        <f t="shared" si="0"/>
        <v>163.33333333333334</v>
      </c>
    </row>
    <row r="57" spans="1:6" s="8" customFormat="1" x14ac:dyDescent="0.2">
      <c r="A57" s="145">
        <v>631</v>
      </c>
      <c r="B57" s="146" t="s">
        <v>913</v>
      </c>
      <c r="C57" s="345">
        <v>46</v>
      </c>
      <c r="D57" s="147">
        <f>D58+D59</f>
        <v>0</v>
      </c>
      <c r="E57" s="147">
        <f>E58+E59</f>
        <v>0</v>
      </c>
      <c r="F57" s="150" t="str">
        <f t="shared" si="0"/>
        <v>-</v>
      </c>
    </row>
    <row r="58" spans="1:6" s="8" customFormat="1" x14ac:dyDescent="0.2">
      <c r="A58" s="145">
        <v>6311</v>
      </c>
      <c r="B58" s="146" t="s">
        <v>737</v>
      </c>
      <c r="C58" s="345">
        <v>47</v>
      </c>
      <c r="D58" s="149"/>
      <c r="E58" s="149"/>
      <c r="F58" s="148" t="str">
        <f t="shared" si="0"/>
        <v>-</v>
      </c>
    </row>
    <row r="59" spans="1:6" s="8" customFormat="1" x14ac:dyDescent="0.2">
      <c r="A59" s="145">
        <v>6312</v>
      </c>
      <c r="B59" s="146" t="s">
        <v>738</v>
      </c>
      <c r="C59" s="345">
        <v>48</v>
      </c>
      <c r="D59" s="149"/>
      <c r="E59" s="149"/>
      <c r="F59" s="148" t="str">
        <f t="shared" si="0"/>
        <v>-</v>
      </c>
    </row>
    <row r="60" spans="1:6" s="8" customFormat="1" x14ac:dyDescent="0.2">
      <c r="A60" s="145">
        <v>632</v>
      </c>
      <c r="B60" s="146" t="s">
        <v>914</v>
      </c>
      <c r="C60" s="345">
        <v>49</v>
      </c>
      <c r="D60" s="147">
        <f>SUM(D61:D64)</f>
        <v>0</v>
      </c>
      <c r="E60" s="147">
        <f>SUM(E61:E64)</f>
        <v>0</v>
      </c>
      <c r="F60" s="150" t="str">
        <f t="shared" si="0"/>
        <v>-</v>
      </c>
    </row>
    <row r="61" spans="1:6" s="8" customFormat="1" x14ac:dyDescent="0.2">
      <c r="A61" s="145">
        <v>6321</v>
      </c>
      <c r="B61" s="146" t="s">
        <v>3122</v>
      </c>
      <c r="C61" s="345">
        <v>50</v>
      </c>
      <c r="D61" s="149"/>
      <c r="E61" s="149"/>
      <c r="F61" s="148" t="str">
        <f t="shared" si="0"/>
        <v>-</v>
      </c>
    </row>
    <row r="62" spans="1:6" s="8" customFormat="1" x14ac:dyDescent="0.2">
      <c r="A62" s="145">
        <v>6322</v>
      </c>
      <c r="B62" s="146" t="s">
        <v>3123</v>
      </c>
      <c r="C62" s="345">
        <v>51</v>
      </c>
      <c r="D62" s="149"/>
      <c r="E62" s="149"/>
      <c r="F62" s="148" t="str">
        <f t="shared" si="0"/>
        <v>-</v>
      </c>
    </row>
    <row r="63" spans="1:6" s="8" customFormat="1" x14ac:dyDescent="0.2">
      <c r="A63" s="145">
        <v>6323</v>
      </c>
      <c r="B63" s="146" t="s">
        <v>1843</v>
      </c>
      <c r="C63" s="345">
        <v>52</v>
      </c>
      <c r="D63" s="149"/>
      <c r="E63" s="149"/>
      <c r="F63" s="148" t="str">
        <f t="shared" si="0"/>
        <v>-</v>
      </c>
    </row>
    <row r="64" spans="1:6" s="8" customFormat="1" x14ac:dyDescent="0.2">
      <c r="A64" s="145">
        <v>6324</v>
      </c>
      <c r="B64" s="146" t="s">
        <v>1844</v>
      </c>
      <c r="C64" s="345">
        <v>53</v>
      </c>
      <c r="D64" s="149"/>
      <c r="E64" s="149"/>
      <c r="F64" s="148" t="str">
        <f t="shared" si="0"/>
        <v>-</v>
      </c>
    </row>
    <row r="65" spans="1:6" s="8" customFormat="1" x14ac:dyDescent="0.2">
      <c r="A65" s="145">
        <v>633</v>
      </c>
      <c r="B65" s="146" t="s">
        <v>915</v>
      </c>
      <c r="C65" s="345">
        <v>54</v>
      </c>
      <c r="D65" s="147">
        <f>SUM(D66:D67)</f>
        <v>0</v>
      </c>
      <c r="E65" s="147">
        <f>SUM(E66:E67)</f>
        <v>0</v>
      </c>
      <c r="F65" s="150" t="str">
        <f t="shared" si="0"/>
        <v>-</v>
      </c>
    </row>
    <row r="66" spans="1:6" s="8" customFormat="1" x14ac:dyDescent="0.2">
      <c r="A66" s="145">
        <v>6331</v>
      </c>
      <c r="B66" s="146" t="s">
        <v>3697</v>
      </c>
      <c r="C66" s="345">
        <v>55</v>
      </c>
      <c r="D66" s="149"/>
      <c r="E66" s="149"/>
      <c r="F66" s="148" t="str">
        <f t="shared" si="0"/>
        <v>-</v>
      </c>
    </row>
    <row r="67" spans="1:6" s="8" customFormat="1" x14ac:dyDescent="0.2">
      <c r="A67" s="145">
        <v>6332</v>
      </c>
      <c r="B67" s="146" t="s">
        <v>3698</v>
      </c>
      <c r="C67" s="345">
        <v>56</v>
      </c>
      <c r="D67" s="149"/>
      <c r="E67" s="149"/>
      <c r="F67" s="148" t="str">
        <f t="shared" si="0"/>
        <v>-</v>
      </c>
    </row>
    <row r="68" spans="1:6" s="8" customFormat="1" x14ac:dyDescent="0.2">
      <c r="A68" s="145">
        <v>634</v>
      </c>
      <c r="B68" s="146" t="s">
        <v>916</v>
      </c>
      <c r="C68" s="345">
        <v>57</v>
      </c>
      <c r="D68" s="147">
        <f>SUM(D69:D70)</f>
        <v>0</v>
      </c>
      <c r="E68" s="147">
        <f>SUM(E69:E70)</f>
        <v>0</v>
      </c>
      <c r="F68" s="150" t="str">
        <f t="shared" si="0"/>
        <v>-</v>
      </c>
    </row>
    <row r="69" spans="1:6" s="8" customFormat="1" x14ac:dyDescent="0.2">
      <c r="A69" s="145">
        <v>6341</v>
      </c>
      <c r="B69" s="146" t="s">
        <v>3699</v>
      </c>
      <c r="C69" s="345">
        <v>58</v>
      </c>
      <c r="D69" s="149"/>
      <c r="E69" s="149"/>
      <c r="F69" s="148" t="str">
        <f t="shared" si="0"/>
        <v>-</v>
      </c>
    </row>
    <row r="70" spans="1:6" s="8" customFormat="1" x14ac:dyDescent="0.2">
      <c r="A70" s="145">
        <v>6342</v>
      </c>
      <c r="B70" s="146" t="s">
        <v>1140</v>
      </c>
      <c r="C70" s="345">
        <v>59</v>
      </c>
      <c r="D70" s="149"/>
      <c r="E70" s="149"/>
      <c r="F70" s="148" t="str">
        <f t="shared" si="0"/>
        <v>-</v>
      </c>
    </row>
    <row r="71" spans="1:6" s="8" customFormat="1" x14ac:dyDescent="0.2">
      <c r="A71" s="145">
        <v>635</v>
      </c>
      <c r="B71" s="146" t="s">
        <v>917</v>
      </c>
      <c r="C71" s="345">
        <v>60</v>
      </c>
      <c r="D71" s="147">
        <f>SUM(D72:D73)</f>
        <v>0</v>
      </c>
      <c r="E71" s="147">
        <f>SUM(E72:E73)</f>
        <v>0</v>
      </c>
      <c r="F71" s="150" t="str">
        <f t="shared" si="0"/>
        <v>-</v>
      </c>
    </row>
    <row r="72" spans="1:6" s="8" customFormat="1" x14ac:dyDescent="0.2">
      <c r="A72" s="145">
        <v>6351</v>
      </c>
      <c r="B72" s="146" t="s">
        <v>3263</v>
      </c>
      <c r="C72" s="345">
        <v>61</v>
      </c>
      <c r="D72" s="149"/>
      <c r="E72" s="149"/>
      <c r="F72" s="148" t="str">
        <f t="shared" si="0"/>
        <v>-</v>
      </c>
    </row>
    <row r="73" spans="1:6" s="8" customFormat="1" x14ac:dyDescent="0.2">
      <c r="A73" s="145">
        <v>6352</v>
      </c>
      <c r="B73" s="146" t="s">
        <v>3264</v>
      </c>
      <c r="C73" s="345">
        <v>62</v>
      </c>
      <c r="D73" s="149"/>
      <c r="E73" s="149"/>
      <c r="F73" s="148" t="str">
        <f t="shared" si="0"/>
        <v>-</v>
      </c>
    </row>
    <row r="74" spans="1:6" s="8" customFormat="1" x14ac:dyDescent="0.2">
      <c r="A74" s="145" t="s">
        <v>1141</v>
      </c>
      <c r="B74" s="151" t="s">
        <v>918</v>
      </c>
      <c r="C74" s="345">
        <v>63</v>
      </c>
      <c r="D74" s="147">
        <f>SUM(D75:D76)</f>
        <v>30000</v>
      </c>
      <c r="E74" s="147">
        <f>SUM(E75:E76)</f>
        <v>49000</v>
      </c>
      <c r="F74" s="150">
        <f t="shared" si="0"/>
        <v>163.33333333333334</v>
      </c>
    </row>
    <row r="75" spans="1:6" s="8" customFormat="1" x14ac:dyDescent="0.2">
      <c r="A75" s="145" t="s">
        <v>1142</v>
      </c>
      <c r="B75" s="146" t="s">
        <v>3980</v>
      </c>
      <c r="C75" s="345">
        <v>64</v>
      </c>
      <c r="D75" s="149">
        <v>30000</v>
      </c>
      <c r="E75" s="149">
        <v>49000</v>
      </c>
      <c r="F75" s="148">
        <f t="shared" si="0"/>
        <v>163.33333333333334</v>
      </c>
    </row>
    <row r="76" spans="1:6" s="8" customFormat="1" x14ac:dyDescent="0.2">
      <c r="A76" s="145" t="s">
        <v>3981</v>
      </c>
      <c r="B76" s="146" t="s">
        <v>3982</v>
      </c>
      <c r="C76" s="345">
        <v>65</v>
      </c>
      <c r="D76" s="149"/>
      <c r="E76" s="149"/>
      <c r="F76" s="148" t="str">
        <f t="shared" si="0"/>
        <v>-</v>
      </c>
    </row>
    <row r="77" spans="1:6" s="8" customFormat="1" x14ac:dyDescent="0.2">
      <c r="A77" s="145" t="s">
        <v>3983</v>
      </c>
      <c r="B77" s="146" t="s">
        <v>919</v>
      </c>
      <c r="C77" s="345">
        <v>66</v>
      </c>
      <c r="D77" s="147">
        <f>SUM(D78:D79)</f>
        <v>0</v>
      </c>
      <c r="E77" s="147">
        <f>SUM(E78:E79)</f>
        <v>0</v>
      </c>
      <c r="F77" s="150" t="str">
        <f t="shared" si="0"/>
        <v>-</v>
      </c>
    </row>
    <row r="78" spans="1:6" s="8" customFormat="1" x14ac:dyDescent="0.2">
      <c r="A78" s="145" t="s">
        <v>3984</v>
      </c>
      <c r="B78" s="146" t="s">
        <v>920</v>
      </c>
      <c r="C78" s="345">
        <v>67</v>
      </c>
      <c r="D78" s="149"/>
      <c r="E78" s="149"/>
      <c r="F78" s="148" t="str">
        <f t="shared" ref="F78:F141" si="1">IF(D78&lt;&gt;0,IF(E78/D78&gt;=100,"&gt;&gt;100",E78/D78*100),"-")</f>
        <v>-</v>
      </c>
    </row>
    <row r="79" spans="1:6" s="8" customFormat="1" x14ac:dyDescent="0.2">
      <c r="A79" s="145" t="s">
        <v>3985</v>
      </c>
      <c r="B79" s="146" t="s">
        <v>921</v>
      </c>
      <c r="C79" s="345">
        <v>68</v>
      </c>
      <c r="D79" s="149"/>
      <c r="E79" s="149"/>
      <c r="F79" s="148" t="str">
        <f t="shared" si="1"/>
        <v>-</v>
      </c>
    </row>
    <row r="80" spans="1:6" s="8" customFormat="1" x14ac:dyDescent="0.2">
      <c r="A80" s="152" t="s">
        <v>922</v>
      </c>
      <c r="B80" s="153" t="s">
        <v>923</v>
      </c>
      <c r="C80" s="345">
        <v>69</v>
      </c>
      <c r="D80" s="147">
        <f>SUM(D81:D84)</f>
        <v>0</v>
      </c>
      <c r="E80" s="147">
        <f>SUM(E81:E84)</f>
        <v>0</v>
      </c>
      <c r="F80" s="150" t="str">
        <f t="shared" si="1"/>
        <v>-</v>
      </c>
    </row>
    <row r="81" spans="1:6" s="8" customFormat="1" x14ac:dyDescent="0.2">
      <c r="A81" s="152">
        <v>6391</v>
      </c>
      <c r="B81" s="153" t="s">
        <v>924</v>
      </c>
      <c r="C81" s="345">
        <v>70</v>
      </c>
      <c r="D81" s="149"/>
      <c r="E81" s="149"/>
      <c r="F81" s="148" t="str">
        <f t="shared" si="1"/>
        <v>-</v>
      </c>
    </row>
    <row r="82" spans="1:6" s="8" customFormat="1" x14ac:dyDescent="0.2">
      <c r="A82" s="152">
        <v>6392</v>
      </c>
      <c r="B82" s="153" t="s">
        <v>925</v>
      </c>
      <c r="C82" s="345">
        <v>71</v>
      </c>
      <c r="D82" s="149"/>
      <c r="E82" s="149"/>
      <c r="F82" s="148" t="str">
        <f t="shared" si="1"/>
        <v>-</v>
      </c>
    </row>
    <row r="83" spans="1:6" s="8" customFormat="1" ht="24" x14ac:dyDescent="0.2">
      <c r="A83" s="152">
        <v>6393</v>
      </c>
      <c r="B83" s="153" t="s">
        <v>926</v>
      </c>
      <c r="C83" s="345">
        <v>72</v>
      </c>
      <c r="D83" s="149"/>
      <c r="E83" s="149"/>
      <c r="F83" s="148" t="str">
        <f t="shared" si="1"/>
        <v>-</v>
      </c>
    </row>
    <row r="84" spans="1:6" s="8" customFormat="1" ht="24" x14ac:dyDescent="0.2">
      <c r="A84" s="152">
        <v>6394</v>
      </c>
      <c r="B84" s="153" t="s">
        <v>927</v>
      </c>
      <c r="C84" s="345">
        <v>73</v>
      </c>
      <c r="D84" s="149"/>
      <c r="E84" s="149"/>
      <c r="F84" s="148" t="str">
        <f t="shared" si="1"/>
        <v>-</v>
      </c>
    </row>
    <row r="85" spans="1:6" s="8" customFormat="1" x14ac:dyDescent="0.2">
      <c r="A85" s="145">
        <v>64</v>
      </c>
      <c r="B85" s="146" t="s">
        <v>928</v>
      </c>
      <c r="C85" s="345">
        <v>74</v>
      </c>
      <c r="D85" s="147">
        <f>D86+D94+D101+D109</f>
        <v>125</v>
      </c>
      <c r="E85" s="147">
        <f>E86+E94+E101+E109</f>
        <v>0</v>
      </c>
      <c r="F85" s="150">
        <f t="shared" si="1"/>
        <v>0</v>
      </c>
    </row>
    <row r="86" spans="1:6" s="8" customFormat="1" x14ac:dyDescent="0.2">
      <c r="A86" s="145">
        <v>641</v>
      </c>
      <c r="B86" s="146" t="s">
        <v>929</v>
      </c>
      <c r="C86" s="345">
        <v>75</v>
      </c>
      <c r="D86" s="147">
        <f>SUM(D87:D93)</f>
        <v>125</v>
      </c>
      <c r="E86" s="147">
        <f>SUM(E87:E93)</f>
        <v>0</v>
      </c>
      <c r="F86" s="150">
        <f t="shared" si="1"/>
        <v>0</v>
      </c>
    </row>
    <row r="87" spans="1:6" s="8" customFormat="1" x14ac:dyDescent="0.2">
      <c r="A87" s="145">
        <v>6412</v>
      </c>
      <c r="B87" s="146" t="s">
        <v>4145</v>
      </c>
      <c r="C87" s="345">
        <v>76</v>
      </c>
      <c r="D87" s="149"/>
      <c r="E87" s="149"/>
      <c r="F87" s="148" t="str">
        <f t="shared" si="1"/>
        <v>-</v>
      </c>
    </row>
    <row r="88" spans="1:6" s="8" customFormat="1" x14ac:dyDescent="0.2">
      <c r="A88" s="145">
        <v>6413</v>
      </c>
      <c r="B88" s="146" t="s">
        <v>3156</v>
      </c>
      <c r="C88" s="345">
        <v>77</v>
      </c>
      <c r="D88" s="149">
        <v>125</v>
      </c>
      <c r="E88" s="149"/>
      <c r="F88" s="148">
        <f t="shared" si="1"/>
        <v>0</v>
      </c>
    </row>
    <row r="89" spans="1:6" s="8" customFormat="1" x14ac:dyDescent="0.2">
      <c r="A89" s="145">
        <v>6414</v>
      </c>
      <c r="B89" s="146" t="s">
        <v>3157</v>
      </c>
      <c r="C89" s="345">
        <v>78</v>
      </c>
      <c r="D89" s="149"/>
      <c r="E89" s="149"/>
      <c r="F89" s="148" t="str">
        <f t="shared" si="1"/>
        <v>-</v>
      </c>
    </row>
    <row r="90" spans="1:6" s="8" customFormat="1" x14ac:dyDescent="0.2">
      <c r="A90" s="145">
        <v>6415</v>
      </c>
      <c r="B90" s="146" t="s">
        <v>4278</v>
      </c>
      <c r="C90" s="345">
        <v>79</v>
      </c>
      <c r="D90" s="149"/>
      <c r="E90" s="149"/>
      <c r="F90" s="148" t="str">
        <f t="shared" si="1"/>
        <v>-</v>
      </c>
    </row>
    <row r="91" spans="1:6" s="8" customFormat="1" x14ac:dyDescent="0.2">
      <c r="A91" s="145">
        <v>6416</v>
      </c>
      <c r="B91" s="146" t="s">
        <v>3158</v>
      </c>
      <c r="C91" s="345">
        <v>80</v>
      </c>
      <c r="D91" s="149"/>
      <c r="E91" s="149"/>
      <c r="F91" s="148" t="str">
        <f t="shared" si="1"/>
        <v>-</v>
      </c>
    </row>
    <row r="92" spans="1:6" s="8" customFormat="1" ht="24" x14ac:dyDescent="0.2">
      <c r="A92" s="145">
        <v>6417</v>
      </c>
      <c r="B92" s="146" t="s">
        <v>4279</v>
      </c>
      <c r="C92" s="345">
        <v>81</v>
      </c>
      <c r="D92" s="149"/>
      <c r="E92" s="149"/>
      <c r="F92" s="148" t="str">
        <f t="shared" si="1"/>
        <v>-</v>
      </c>
    </row>
    <row r="93" spans="1:6" s="8" customFormat="1" x14ac:dyDescent="0.2">
      <c r="A93" s="145">
        <v>6419</v>
      </c>
      <c r="B93" s="146" t="s">
        <v>3712</v>
      </c>
      <c r="C93" s="345">
        <v>82</v>
      </c>
      <c r="D93" s="149"/>
      <c r="E93" s="149"/>
      <c r="F93" s="148" t="str">
        <f t="shared" si="1"/>
        <v>-</v>
      </c>
    </row>
    <row r="94" spans="1:6" s="8" customFormat="1" x14ac:dyDescent="0.2">
      <c r="A94" s="145">
        <v>642</v>
      </c>
      <c r="B94" s="146" t="s">
        <v>411</v>
      </c>
      <c r="C94" s="345">
        <v>83</v>
      </c>
      <c r="D94" s="147">
        <f>SUM(D95:D100)</f>
        <v>0</v>
      </c>
      <c r="E94" s="147">
        <f>SUM(E95:E100)</f>
        <v>0</v>
      </c>
      <c r="F94" s="150" t="str">
        <f t="shared" si="1"/>
        <v>-</v>
      </c>
    </row>
    <row r="95" spans="1:6" s="8" customFormat="1" x14ac:dyDescent="0.2">
      <c r="A95" s="145">
        <v>6421</v>
      </c>
      <c r="B95" s="146" t="s">
        <v>3713</v>
      </c>
      <c r="C95" s="345">
        <v>84</v>
      </c>
      <c r="D95" s="149"/>
      <c r="E95" s="149"/>
      <c r="F95" s="148" t="str">
        <f t="shared" si="1"/>
        <v>-</v>
      </c>
    </row>
    <row r="96" spans="1:6" s="8" customFormat="1" x14ac:dyDescent="0.2">
      <c r="A96" s="145">
        <v>6422</v>
      </c>
      <c r="B96" s="146" t="s">
        <v>1463</v>
      </c>
      <c r="C96" s="345">
        <v>85</v>
      </c>
      <c r="D96" s="149"/>
      <c r="E96" s="149"/>
      <c r="F96" s="148" t="str">
        <f t="shared" si="1"/>
        <v>-</v>
      </c>
    </row>
    <row r="97" spans="1:6" s="8" customFormat="1" x14ac:dyDescent="0.2">
      <c r="A97" s="145">
        <v>6423</v>
      </c>
      <c r="B97" s="146" t="s">
        <v>4280</v>
      </c>
      <c r="C97" s="345">
        <v>86</v>
      </c>
      <c r="D97" s="149"/>
      <c r="E97" s="149"/>
      <c r="F97" s="148" t="str">
        <f t="shared" si="1"/>
        <v>-</v>
      </c>
    </row>
    <row r="98" spans="1:6" s="8" customFormat="1" x14ac:dyDescent="0.2">
      <c r="A98" s="145">
        <v>6424</v>
      </c>
      <c r="B98" s="146" t="s">
        <v>1465</v>
      </c>
      <c r="C98" s="345">
        <v>87</v>
      </c>
      <c r="D98" s="149"/>
      <c r="E98" s="149"/>
      <c r="F98" s="148" t="str">
        <f t="shared" si="1"/>
        <v>-</v>
      </c>
    </row>
    <row r="99" spans="1:6" s="8" customFormat="1" x14ac:dyDescent="0.2">
      <c r="A99" s="145" t="s">
        <v>3986</v>
      </c>
      <c r="B99" s="146" t="s">
        <v>3987</v>
      </c>
      <c r="C99" s="345">
        <v>88</v>
      </c>
      <c r="D99" s="149"/>
      <c r="E99" s="149"/>
      <c r="F99" s="148" t="str">
        <f t="shared" si="1"/>
        <v>-</v>
      </c>
    </row>
    <row r="100" spans="1:6" s="8" customFormat="1" x14ac:dyDescent="0.2">
      <c r="A100" s="145">
        <v>6429</v>
      </c>
      <c r="B100" s="146" t="s">
        <v>1464</v>
      </c>
      <c r="C100" s="345">
        <v>89</v>
      </c>
      <c r="D100" s="149"/>
      <c r="E100" s="149"/>
      <c r="F100" s="148" t="str">
        <f t="shared" si="1"/>
        <v>-</v>
      </c>
    </row>
    <row r="101" spans="1:6" s="8" customFormat="1" x14ac:dyDescent="0.2">
      <c r="A101" s="145">
        <v>643</v>
      </c>
      <c r="B101" s="146" t="s">
        <v>412</v>
      </c>
      <c r="C101" s="345">
        <v>90</v>
      </c>
      <c r="D101" s="147">
        <f>SUM(D102:D108)</f>
        <v>0</v>
      </c>
      <c r="E101" s="147">
        <f>SUM(E102:E108)</f>
        <v>0</v>
      </c>
      <c r="F101" s="150" t="str">
        <f t="shared" si="1"/>
        <v>-</v>
      </c>
    </row>
    <row r="102" spans="1:6" s="8" customFormat="1" ht="24" x14ac:dyDescent="0.2">
      <c r="A102" s="145">
        <v>6431</v>
      </c>
      <c r="B102" s="146" t="s">
        <v>370</v>
      </c>
      <c r="C102" s="345">
        <v>91</v>
      </c>
      <c r="D102" s="149"/>
      <c r="E102" s="149"/>
      <c r="F102" s="148" t="str">
        <f t="shared" si="1"/>
        <v>-</v>
      </c>
    </row>
    <row r="103" spans="1:6" s="8" customFormat="1" ht="24" x14ac:dyDescent="0.2">
      <c r="A103" s="145">
        <v>6432</v>
      </c>
      <c r="B103" s="154" t="s">
        <v>2169</v>
      </c>
      <c r="C103" s="345">
        <v>92</v>
      </c>
      <c r="D103" s="149"/>
      <c r="E103" s="149"/>
      <c r="F103" s="148" t="str">
        <f t="shared" si="1"/>
        <v>-</v>
      </c>
    </row>
    <row r="104" spans="1:6" s="8" customFormat="1" ht="24" x14ac:dyDescent="0.2">
      <c r="A104" s="145">
        <v>6433</v>
      </c>
      <c r="B104" s="154" t="s">
        <v>2170</v>
      </c>
      <c r="C104" s="345">
        <v>93</v>
      </c>
      <c r="D104" s="149"/>
      <c r="E104" s="149"/>
      <c r="F104" s="148" t="str">
        <f t="shared" si="1"/>
        <v>-</v>
      </c>
    </row>
    <row r="105" spans="1:6" s="8" customFormat="1" x14ac:dyDescent="0.2">
      <c r="A105" s="145">
        <v>6434</v>
      </c>
      <c r="B105" s="146" t="s">
        <v>2171</v>
      </c>
      <c r="C105" s="345">
        <v>94</v>
      </c>
      <c r="D105" s="149"/>
      <c r="E105" s="149"/>
      <c r="F105" s="148" t="str">
        <f t="shared" si="1"/>
        <v>-</v>
      </c>
    </row>
    <row r="106" spans="1:6" s="8" customFormat="1" ht="24" x14ac:dyDescent="0.2">
      <c r="A106" s="145">
        <v>6435</v>
      </c>
      <c r="B106" s="154" t="s">
        <v>2172</v>
      </c>
      <c r="C106" s="345">
        <v>95</v>
      </c>
      <c r="D106" s="149"/>
      <c r="E106" s="149"/>
      <c r="F106" s="148" t="str">
        <f t="shared" si="1"/>
        <v>-</v>
      </c>
    </row>
    <row r="107" spans="1:6" s="8" customFormat="1" ht="24" x14ac:dyDescent="0.2">
      <c r="A107" s="145">
        <v>6436</v>
      </c>
      <c r="B107" s="154" t="s">
        <v>2173</v>
      </c>
      <c r="C107" s="345">
        <v>96</v>
      </c>
      <c r="D107" s="149"/>
      <c r="E107" s="149"/>
      <c r="F107" s="148" t="str">
        <f t="shared" si="1"/>
        <v>-</v>
      </c>
    </row>
    <row r="108" spans="1:6" s="8" customFormat="1" x14ac:dyDescent="0.2">
      <c r="A108" s="145">
        <v>6437</v>
      </c>
      <c r="B108" s="146" t="s">
        <v>3790</v>
      </c>
      <c r="C108" s="345">
        <v>97</v>
      </c>
      <c r="D108" s="149"/>
      <c r="E108" s="149"/>
      <c r="F108" s="148" t="str">
        <f t="shared" si="1"/>
        <v>-</v>
      </c>
    </row>
    <row r="109" spans="1:6" s="8" customFormat="1" x14ac:dyDescent="0.2">
      <c r="A109" s="145" t="s">
        <v>2164</v>
      </c>
      <c r="B109" s="146" t="s">
        <v>2296</v>
      </c>
      <c r="C109" s="345">
        <v>98</v>
      </c>
      <c r="D109" s="147">
        <f>SUM(D110:D115)</f>
        <v>0</v>
      </c>
      <c r="E109" s="147">
        <f>SUM(E110:E115)</f>
        <v>0</v>
      </c>
      <c r="F109" s="150" t="str">
        <f t="shared" si="1"/>
        <v>-</v>
      </c>
    </row>
    <row r="110" spans="1:6" s="8" customFormat="1" ht="24" x14ac:dyDescent="0.2">
      <c r="A110" s="145" t="s">
        <v>2165</v>
      </c>
      <c r="B110" s="146" t="s">
        <v>2166</v>
      </c>
      <c r="C110" s="345">
        <v>99</v>
      </c>
      <c r="D110" s="149"/>
      <c r="E110" s="149"/>
      <c r="F110" s="148" t="str">
        <f t="shared" si="1"/>
        <v>-</v>
      </c>
    </row>
    <row r="111" spans="1:6" s="8" customFormat="1" ht="24" x14ac:dyDescent="0.2">
      <c r="A111" s="145" t="s">
        <v>2167</v>
      </c>
      <c r="B111" s="146" t="s">
        <v>86</v>
      </c>
      <c r="C111" s="345">
        <v>100</v>
      </c>
      <c r="D111" s="149"/>
      <c r="E111" s="149"/>
      <c r="F111" s="148" t="str">
        <f t="shared" si="1"/>
        <v>-</v>
      </c>
    </row>
    <row r="112" spans="1:6" s="8" customFormat="1" ht="24" x14ac:dyDescent="0.2">
      <c r="A112" s="145" t="s">
        <v>87</v>
      </c>
      <c r="B112" s="146" t="s">
        <v>1272</v>
      </c>
      <c r="C112" s="345">
        <v>101</v>
      </c>
      <c r="D112" s="149"/>
      <c r="E112" s="149"/>
      <c r="F112" s="148" t="str">
        <f t="shared" si="1"/>
        <v>-</v>
      </c>
    </row>
    <row r="113" spans="1:6" s="8" customFormat="1" ht="24" x14ac:dyDescent="0.2">
      <c r="A113" s="145" t="s">
        <v>1273</v>
      </c>
      <c r="B113" s="146" t="s">
        <v>51</v>
      </c>
      <c r="C113" s="345">
        <v>102</v>
      </c>
      <c r="D113" s="149"/>
      <c r="E113" s="149"/>
      <c r="F113" s="148" t="str">
        <f t="shared" si="1"/>
        <v>-</v>
      </c>
    </row>
    <row r="114" spans="1:6" s="8" customFormat="1" ht="24" x14ac:dyDescent="0.2">
      <c r="A114" s="145" t="s">
        <v>52</v>
      </c>
      <c r="B114" s="146" t="s">
        <v>53</v>
      </c>
      <c r="C114" s="345">
        <v>103</v>
      </c>
      <c r="D114" s="149"/>
      <c r="E114" s="149"/>
      <c r="F114" s="148" t="str">
        <f t="shared" si="1"/>
        <v>-</v>
      </c>
    </row>
    <row r="115" spans="1:6" s="8" customFormat="1" x14ac:dyDescent="0.2">
      <c r="A115" s="145" t="s">
        <v>54</v>
      </c>
      <c r="B115" s="151" t="s">
        <v>55</v>
      </c>
      <c r="C115" s="345">
        <v>104</v>
      </c>
      <c r="D115" s="149"/>
      <c r="E115" s="149"/>
      <c r="F115" s="148" t="str">
        <f t="shared" si="1"/>
        <v>-</v>
      </c>
    </row>
    <row r="116" spans="1:6" s="8" customFormat="1" ht="24" x14ac:dyDescent="0.2">
      <c r="A116" s="145">
        <v>65</v>
      </c>
      <c r="B116" s="146" t="s">
        <v>421</v>
      </c>
      <c r="C116" s="345">
        <v>105</v>
      </c>
      <c r="D116" s="147">
        <f>D117+D122+D130</f>
        <v>156141</v>
      </c>
      <c r="E116" s="147">
        <f>E117+E122+E130</f>
        <v>343910</v>
      </c>
      <c r="F116" s="150">
        <f t="shared" si="1"/>
        <v>220.25605062091316</v>
      </c>
    </row>
    <row r="117" spans="1:6" s="8" customFormat="1" x14ac:dyDescent="0.2">
      <c r="A117" s="145">
        <v>651</v>
      </c>
      <c r="B117" s="146" t="s">
        <v>422</v>
      </c>
      <c r="C117" s="345">
        <v>106</v>
      </c>
      <c r="D117" s="147">
        <f>SUM(D118:D121)</f>
        <v>0</v>
      </c>
      <c r="E117" s="147">
        <f>SUM(E118:E121)</f>
        <v>0</v>
      </c>
      <c r="F117" s="150" t="str">
        <f t="shared" si="1"/>
        <v>-</v>
      </c>
    </row>
    <row r="118" spans="1:6" s="8" customFormat="1" x14ac:dyDescent="0.2">
      <c r="A118" s="145">
        <v>6511</v>
      </c>
      <c r="B118" s="146" t="s">
        <v>1058</v>
      </c>
      <c r="C118" s="345">
        <v>107</v>
      </c>
      <c r="D118" s="149"/>
      <c r="E118" s="149"/>
      <c r="F118" s="148" t="str">
        <f t="shared" si="1"/>
        <v>-</v>
      </c>
    </row>
    <row r="119" spans="1:6" s="8" customFormat="1" x14ac:dyDescent="0.2">
      <c r="A119" s="145">
        <v>6512</v>
      </c>
      <c r="B119" s="146" t="s">
        <v>2233</v>
      </c>
      <c r="C119" s="345">
        <v>108</v>
      </c>
      <c r="D119" s="149"/>
      <c r="E119" s="149"/>
      <c r="F119" s="148" t="str">
        <f t="shared" si="1"/>
        <v>-</v>
      </c>
    </row>
    <row r="120" spans="1:6" s="8" customFormat="1" x14ac:dyDescent="0.2">
      <c r="A120" s="145">
        <v>6513</v>
      </c>
      <c r="B120" s="146" t="s">
        <v>3791</v>
      </c>
      <c r="C120" s="345">
        <v>109</v>
      </c>
      <c r="D120" s="149"/>
      <c r="E120" s="149"/>
      <c r="F120" s="148" t="str">
        <f t="shared" si="1"/>
        <v>-</v>
      </c>
    </row>
    <row r="121" spans="1:6" s="8" customFormat="1" x14ac:dyDescent="0.2">
      <c r="A121" s="145">
        <v>6514</v>
      </c>
      <c r="B121" s="146" t="s">
        <v>3887</v>
      </c>
      <c r="C121" s="345">
        <v>110</v>
      </c>
      <c r="D121" s="149"/>
      <c r="E121" s="149"/>
      <c r="F121" s="148" t="str">
        <f t="shared" si="1"/>
        <v>-</v>
      </c>
    </row>
    <row r="122" spans="1:6" s="8" customFormat="1" x14ac:dyDescent="0.2">
      <c r="A122" s="145">
        <v>652</v>
      </c>
      <c r="B122" s="146" t="s">
        <v>423</v>
      </c>
      <c r="C122" s="345">
        <v>111</v>
      </c>
      <c r="D122" s="147">
        <f>SUM(D123:D129)</f>
        <v>156141</v>
      </c>
      <c r="E122" s="147">
        <f>SUM(E123:E129)</f>
        <v>343910</v>
      </c>
      <c r="F122" s="150">
        <f t="shared" si="1"/>
        <v>220.25605062091316</v>
      </c>
    </row>
    <row r="123" spans="1:6" s="8" customFormat="1" x14ac:dyDescent="0.2">
      <c r="A123" s="145">
        <v>6521</v>
      </c>
      <c r="B123" s="146" t="s">
        <v>2234</v>
      </c>
      <c r="C123" s="345">
        <v>112</v>
      </c>
      <c r="D123" s="149"/>
      <c r="E123" s="149"/>
      <c r="F123" s="148" t="str">
        <f t="shared" si="1"/>
        <v>-</v>
      </c>
    </row>
    <row r="124" spans="1:6" s="8" customFormat="1" x14ac:dyDescent="0.2">
      <c r="A124" s="145">
        <v>6522</v>
      </c>
      <c r="B124" s="146" t="s">
        <v>3888</v>
      </c>
      <c r="C124" s="345">
        <v>113</v>
      </c>
      <c r="D124" s="149"/>
      <c r="E124" s="149"/>
      <c r="F124" s="148" t="str">
        <f t="shared" si="1"/>
        <v>-</v>
      </c>
    </row>
    <row r="125" spans="1:6" s="8" customFormat="1" x14ac:dyDescent="0.2">
      <c r="A125" s="145">
        <v>6524</v>
      </c>
      <c r="B125" s="146" t="s">
        <v>1495</v>
      </c>
      <c r="C125" s="345">
        <v>114</v>
      </c>
      <c r="D125" s="149"/>
      <c r="E125" s="149"/>
      <c r="F125" s="148" t="str">
        <f t="shared" si="1"/>
        <v>-</v>
      </c>
    </row>
    <row r="126" spans="1:6" s="8" customFormat="1" x14ac:dyDescent="0.2">
      <c r="A126" s="145">
        <v>6525</v>
      </c>
      <c r="B126" s="146" t="s">
        <v>1496</v>
      </c>
      <c r="C126" s="345">
        <v>115</v>
      </c>
      <c r="D126" s="149"/>
      <c r="E126" s="149"/>
      <c r="F126" s="148" t="str">
        <f t="shared" si="1"/>
        <v>-</v>
      </c>
    </row>
    <row r="127" spans="1:6" s="8" customFormat="1" x14ac:dyDescent="0.2">
      <c r="A127" s="145">
        <v>6526</v>
      </c>
      <c r="B127" s="146" t="s">
        <v>1497</v>
      </c>
      <c r="C127" s="345">
        <v>116</v>
      </c>
      <c r="D127" s="149">
        <v>156141</v>
      </c>
      <c r="E127" s="149">
        <v>343910</v>
      </c>
      <c r="F127" s="148">
        <f t="shared" si="1"/>
        <v>220.25605062091316</v>
      </c>
    </row>
    <row r="128" spans="1:6" s="8" customFormat="1" x14ac:dyDescent="0.2">
      <c r="A128" s="145">
        <v>6527</v>
      </c>
      <c r="B128" s="146" t="s">
        <v>3889</v>
      </c>
      <c r="C128" s="345">
        <v>117</v>
      </c>
      <c r="D128" s="149"/>
      <c r="E128" s="149"/>
      <c r="F128" s="148" t="str">
        <f t="shared" si="1"/>
        <v>-</v>
      </c>
    </row>
    <row r="129" spans="1:6" s="8" customFormat="1" x14ac:dyDescent="0.2">
      <c r="A129" s="145" t="s">
        <v>3071</v>
      </c>
      <c r="B129" s="151" t="s">
        <v>3072</v>
      </c>
      <c r="C129" s="345">
        <v>118</v>
      </c>
      <c r="D129" s="149"/>
      <c r="E129" s="149"/>
      <c r="F129" s="148" t="str">
        <f t="shared" si="1"/>
        <v>-</v>
      </c>
    </row>
    <row r="130" spans="1:6" s="8" customFormat="1" x14ac:dyDescent="0.2">
      <c r="A130" s="145">
        <v>653</v>
      </c>
      <c r="B130" s="146" t="s">
        <v>424</v>
      </c>
      <c r="C130" s="345">
        <v>119</v>
      </c>
      <c r="D130" s="147">
        <f>SUM(D131:D133)</f>
        <v>0</v>
      </c>
      <c r="E130" s="147">
        <f>SUM(E131:E133)</f>
        <v>0</v>
      </c>
      <c r="F130" s="150" t="str">
        <f t="shared" si="1"/>
        <v>-</v>
      </c>
    </row>
    <row r="131" spans="1:6" s="8" customFormat="1" x14ac:dyDescent="0.2">
      <c r="A131" s="145">
        <v>6531</v>
      </c>
      <c r="B131" s="146" t="s">
        <v>3890</v>
      </c>
      <c r="C131" s="345">
        <v>120</v>
      </c>
      <c r="D131" s="149"/>
      <c r="E131" s="149"/>
      <c r="F131" s="148" t="str">
        <f t="shared" si="1"/>
        <v>-</v>
      </c>
    </row>
    <row r="132" spans="1:6" s="8" customFormat="1" x14ac:dyDescent="0.2">
      <c r="A132" s="145">
        <v>6532</v>
      </c>
      <c r="B132" s="146" t="s">
        <v>3891</v>
      </c>
      <c r="C132" s="345">
        <v>121</v>
      </c>
      <c r="D132" s="149"/>
      <c r="E132" s="149"/>
      <c r="F132" s="148" t="str">
        <f t="shared" si="1"/>
        <v>-</v>
      </c>
    </row>
    <row r="133" spans="1:6" s="8" customFormat="1" x14ac:dyDescent="0.2">
      <c r="A133" s="145">
        <v>6533</v>
      </c>
      <c r="B133" s="146" t="s">
        <v>3892</v>
      </c>
      <c r="C133" s="345">
        <v>122</v>
      </c>
      <c r="D133" s="149"/>
      <c r="E133" s="149"/>
      <c r="F133" s="148" t="str">
        <f t="shared" si="1"/>
        <v>-</v>
      </c>
    </row>
    <row r="134" spans="1:6" s="8" customFormat="1" x14ac:dyDescent="0.2">
      <c r="A134" s="145">
        <v>66</v>
      </c>
      <c r="B134" s="151" t="s">
        <v>1735</v>
      </c>
      <c r="C134" s="345">
        <v>123</v>
      </c>
      <c r="D134" s="147">
        <f>D135+D138</f>
        <v>2226</v>
      </c>
      <c r="E134" s="147">
        <f>E135+E138</f>
        <v>2246</v>
      </c>
      <c r="F134" s="150">
        <f t="shared" si="1"/>
        <v>100.8984725965858</v>
      </c>
    </row>
    <row r="135" spans="1:6" s="8" customFormat="1" x14ac:dyDescent="0.2">
      <c r="A135" s="145">
        <v>661</v>
      </c>
      <c r="B135" s="146" t="s">
        <v>425</v>
      </c>
      <c r="C135" s="345">
        <v>124</v>
      </c>
      <c r="D135" s="147">
        <f>SUM(D136:D137)</f>
        <v>2226</v>
      </c>
      <c r="E135" s="147">
        <f>SUM(E136:E137)</f>
        <v>746</v>
      </c>
      <c r="F135" s="150">
        <f t="shared" si="1"/>
        <v>33.513027852650495</v>
      </c>
    </row>
    <row r="136" spans="1:6" s="8" customFormat="1" x14ac:dyDescent="0.2">
      <c r="A136" s="145">
        <v>6614</v>
      </c>
      <c r="B136" s="146" t="s">
        <v>3893</v>
      </c>
      <c r="C136" s="345">
        <v>125</v>
      </c>
      <c r="D136" s="149">
        <v>926</v>
      </c>
      <c r="E136" s="149">
        <v>746</v>
      </c>
      <c r="F136" s="148">
        <f t="shared" si="1"/>
        <v>80.561555075593944</v>
      </c>
    </row>
    <row r="137" spans="1:6" s="8" customFormat="1" x14ac:dyDescent="0.2">
      <c r="A137" s="145">
        <v>6615</v>
      </c>
      <c r="B137" s="146" t="s">
        <v>3894</v>
      </c>
      <c r="C137" s="345">
        <v>126</v>
      </c>
      <c r="D137" s="149">
        <v>1300</v>
      </c>
      <c r="E137" s="149"/>
      <c r="F137" s="148">
        <f t="shared" si="1"/>
        <v>0</v>
      </c>
    </row>
    <row r="138" spans="1:6" s="8" customFormat="1" x14ac:dyDescent="0.2">
      <c r="A138" s="145">
        <v>663</v>
      </c>
      <c r="B138" s="151" t="s">
        <v>426</v>
      </c>
      <c r="C138" s="345">
        <v>127</v>
      </c>
      <c r="D138" s="147">
        <f>SUM(D139:D140)</f>
        <v>0</v>
      </c>
      <c r="E138" s="147">
        <f>SUM(E139:E140)</f>
        <v>1500</v>
      </c>
      <c r="F138" s="150" t="str">
        <f t="shared" si="1"/>
        <v>-</v>
      </c>
    </row>
    <row r="139" spans="1:6" s="8" customFormat="1" x14ac:dyDescent="0.2">
      <c r="A139" s="145">
        <v>6631</v>
      </c>
      <c r="B139" s="146" t="s">
        <v>1502</v>
      </c>
      <c r="C139" s="345">
        <v>128</v>
      </c>
      <c r="D139" s="149"/>
      <c r="E139" s="149">
        <v>1500</v>
      </c>
      <c r="F139" s="148" t="str">
        <f t="shared" si="1"/>
        <v>-</v>
      </c>
    </row>
    <row r="140" spans="1:6" s="8" customFormat="1" x14ac:dyDescent="0.2">
      <c r="A140" s="145">
        <v>6632</v>
      </c>
      <c r="B140" s="151" t="s">
        <v>1503</v>
      </c>
      <c r="C140" s="345">
        <v>129</v>
      </c>
      <c r="D140" s="149"/>
      <c r="E140" s="149"/>
      <c r="F140" s="148" t="str">
        <f t="shared" si="1"/>
        <v>-</v>
      </c>
    </row>
    <row r="141" spans="1:6" s="8" customFormat="1" x14ac:dyDescent="0.2">
      <c r="A141" s="145">
        <v>67</v>
      </c>
      <c r="B141" s="151" t="s">
        <v>427</v>
      </c>
      <c r="C141" s="345">
        <v>130</v>
      </c>
      <c r="D141" s="147">
        <f>D142+D146</f>
        <v>473288</v>
      </c>
      <c r="E141" s="147">
        <f>E142+E146</f>
        <v>527926</v>
      </c>
      <c r="F141" s="150">
        <f t="shared" si="1"/>
        <v>111.54434509220602</v>
      </c>
    </row>
    <row r="142" spans="1:6" s="8" customFormat="1" ht="24" x14ac:dyDescent="0.2">
      <c r="A142" s="145">
        <v>671</v>
      </c>
      <c r="B142" s="154" t="s">
        <v>1672</v>
      </c>
      <c r="C142" s="345">
        <v>131</v>
      </c>
      <c r="D142" s="147">
        <f>SUM(D143:D145)</f>
        <v>473288</v>
      </c>
      <c r="E142" s="147">
        <f>SUM(E143:E145)</f>
        <v>527926</v>
      </c>
      <c r="F142" s="150">
        <f t="shared" ref="F142:F205" si="2">IF(D142&lt;&gt;0,IF(E142/D142&gt;=100,"&gt;&gt;100",E142/D142*100),"-")</f>
        <v>111.54434509220602</v>
      </c>
    </row>
    <row r="143" spans="1:6" s="8" customFormat="1" x14ac:dyDescent="0.2">
      <c r="A143" s="145">
        <v>6711</v>
      </c>
      <c r="B143" s="146" t="s">
        <v>3582</v>
      </c>
      <c r="C143" s="345">
        <v>132</v>
      </c>
      <c r="D143" s="149">
        <v>463448</v>
      </c>
      <c r="E143" s="149">
        <v>527576</v>
      </c>
      <c r="F143" s="148">
        <f t="shared" si="2"/>
        <v>113.8371510935423</v>
      </c>
    </row>
    <row r="144" spans="1:6" s="8" customFormat="1" x14ac:dyDescent="0.2">
      <c r="A144" s="145">
        <v>6712</v>
      </c>
      <c r="B144" s="151" t="s">
        <v>2276</v>
      </c>
      <c r="C144" s="345">
        <v>133</v>
      </c>
      <c r="D144" s="149">
        <v>9840</v>
      </c>
      <c r="E144" s="149">
        <v>350</v>
      </c>
      <c r="F144" s="148">
        <f t="shared" si="2"/>
        <v>3.5569105691056908</v>
      </c>
    </row>
    <row r="145" spans="1:6" s="8" customFormat="1" ht="24" x14ac:dyDescent="0.2">
      <c r="A145" s="145" t="s">
        <v>2277</v>
      </c>
      <c r="B145" s="146" t="s">
        <v>2278</v>
      </c>
      <c r="C145" s="345">
        <v>134</v>
      </c>
      <c r="D145" s="149"/>
      <c r="E145" s="149"/>
      <c r="F145" s="148" t="str">
        <f t="shared" si="2"/>
        <v>-</v>
      </c>
    </row>
    <row r="146" spans="1:6" s="8" customFormat="1" x14ac:dyDescent="0.2">
      <c r="A146" s="145" t="s">
        <v>2279</v>
      </c>
      <c r="B146" s="146" t="s">
        <v>1598</v>
      </c>
      <c r="C146" s="345">
        <v>135</v>
      </c>
      <c r="D146" s="149"/>
      <c r="E146" s="149"/>
      <c r="F146" s="148" t="str">
        <f t="shared" si="2"/>
        <v>-</v>
      </c>
    </row>
    <row r="147" spans="1:6" s="8" customFormat="1" x14ac:dyDescent="0.2">
      <c r="A147" s="145">
        <v>68</v>
      </c>
      <c r="B147" s="146" t="s">
        <v>428</v>
      </c>
      <c r="C147" s="345">
        <v>136</v>
      </c>
      <c r="D147" s="147">
        <f>D148+D158</f>
        <v>0</v>
      </c>
      <c r="E147" s="147">
        <f>E148+E158</f>
        <v>0</v>
      </c>
      <c r="F147" s="150" t="str">
        <f t="shared" si="2"/>
        <v>-</v>
      </c>
    </row>
    <row r="148" spans="1:6" s="8" customFormat="1" x14ac:dyDescent="0.2">
      <c r="A148" s="145">
        <v>681</v>
      </c>
      <c r="B148" s="146" t="s">
        <v>429</v>
      </c>
      <c r="C148" s="345">
        <v>137</v>
      </c>
      <c r="D148" s="147">
        <f>SUM(D149:D157)</f>
        <v>0</v>
      </c>
      <c r="E148" s="147">
        <f>SUM(E149:E157)</f>
        <v>0</v>
      </c>
      <c r="F148" s="150" t="str">
        <f t="shared" si="2"/>
        <v>-</v>
      </c>
    </row>
    <row r="149" spans="1:6" s="8" customFormat="1" x14ac:dyDescent="0.2">
      <c r="A149" s="145">
        <v>6811</v>
      </c>
      <c r="B149" s="146" t="s">
        <v>3895</v>
      </c>
      <c r="C149" s="345">
        <v>138</v>
      </c>
      <c r="D149" s="149"/>
      <c r="E149" s="149"/>
      <c r="F149" s="148" t="str">
        <f t="shared" si="2"/>
        <v>-</v>
      </c>
    </row>
    <row r="150" spans="1:6" s="8" customFormat="1" x14ac:dyDescent="0.2">
      <c r="A150" s="145">
        <v>6812</v>
      </c>
      <c r="B150" s="146" t="s">
        <v>1500</v>
      </c>
      <c r="C150" s="345">
        <v>139</v>
      </c>
      <c r="D150" s="149"/>
      <c r="E150" s="149"/>
      <c r="F150" s="148" t="str">
        <f t="shared" si="2"/>
        <v>-</v>
      </c>
    </row>
    <row r="151" spans="1:6" s="8" customFormat="1" x14ac:dyDescent="0.2">
      <c r="A151" s="145">
        <v>6813</v>
      </c>
      <c r="B151" s="146" t="s">
        <v>1737</v>
      </c>
      <c r="C151" s="345">
        <v>140</v>
      </c>
      <c r="D151" s="149"/>
      <c r="E151" s="149"/>
      <c r="F151" s="148" t="str">
        <f t="shared" si="2"/>
        <v>-</v>
      </c>
    </row>
    <row r="152" spans="1:6" s="8" customFormat="1" x14ac:dyDescent="0.2">
      <c r="A152" s="145">
        <v>6814</v>
      </c>
      <c r="B152" s="146" t="s">
        <v>1738</v>
      </c>
      <c r="C152" s="345">
        <v>141</v>
      </c>
      <c r="D152" s="149"/>
      <c r="E152" s="149"/>
      <c r="F152" s="148" t="str">
        <f t="shared" si="2"/>
        <v>-</v>
      </c>
    </row>
    <row r="153" spans="1:6" s="8" customFormat="1" x14ac:dyDescent="0.2">
      <c r="A153" s="145">
        <v>6815</v>
      </c>
      <c r="B153" s="146" t="s">
        <v>2168</v>
      </c>
      <c r="C153" s="345">
        <v>142</v>
      </c>
      <c r="D153" s="149"/>
      <c r="E153" s="149"/>
      <c r="F153" s="148" t="str">
        <f t="shared" si="2"/>
        <v>-</v>
      </c>
    </row>
    <row r="154" spans="1:6" s="8" customFormat="1" x14ac:dyDescent="0.2">
      <c r="A154" s="145">
        <v>6816</v>
      </c>
      <c r="B154" s="146" t="s">
        <v>1739</v>
      </c>
      <c r="C154" s="345">
        <v>143</v>
      </c>
      <c r="D154" s="149"/>
      <c r="E154" s="149"/>
      <c r="F154" s="148" t="str">
        <f t="shared" si="2"/>
        <v>-</v>
      </c>
    </row>
    <row r="155" spans="1:6" s="8" customFormat="1" x14ac:dyDescent="0.2">
      <c r="A155" s="145">
        <v>6817</v>
      </c>
      <c r="B155" s="146" t="s">
        <v>2994</v>
      </c>
      <c r="C155" s="345">
        <v>144</v>
      </c>
      <c r="D155" s="149"/>
      <c r="E155" s="149"/>
      <c r="F155" s="148" t="str">
        <f t="shared" si="2"/>
        <v>-</v>
      </c>
    </row>
    <row r="156" spans="1:6" s="8" customFormat="1" x14ac:dyDescent="0.2">
      <c r="A156" s="145">
        <v>6818</v>
      </c>
      <c r="B156" s="146" t="s">
        <v>2995</v>
      </c>
      <c r="C156" s="345">
        <v>145</v>
      </c>
      <c r="D156" s="149"/>
      <c r="E156" s="149"/>
      <c r="F156" s="148" t="str">
        <f t="shared" si="2"/>
        <v>-</v>
      </c>
    </row>
    <row r="157" spans="1:6" s="8" customFormat="1" x14ac:dyDescent="0.2">
      <c r="A157" s="145">
        <v>6819</v>
      </c>
      <c r="B157" s="146" t="s">
        <v>1501</v>
      </c>
      <c r="C157" s="345">
        <v>146</v>
      </c>
      <c r="D157" s="149"/>
      <c r="E157" s="149"/>
      <c r="F157" s="148" t="str">
        <f t="shared" si="2"/>
        <v>-</v>
      </c>
    </row>
    <row r="158" spans="1:6" s="8" customFormat="1" x14ac:dyDescent="0.2">
      <c r="A158" s="145">
        <v>683</v>
      </c>
      <c r="B158" s="146" t="s">
        <v>2996</v>
      </c>
      <c r="C158" s="345">
        <v>147</v>
      </c>
      <c r="D158" s="149"/>
      <c r="E158" s="149"/>
      <c r="F158" s="148" t="str">
        <f t="shared" si="2"/>
        <v>-</v>
      </c>
    </row>
    <row r="159" spans="1:6" s="8" customFormat="1" x14ac:dyDescent="0.2">
      <c r="A159" s="145">
        <v>3</v>
      </c>
      <c r="B159" s="146" t="s">
        <v>430</v>
      </c>
      <c r="C159" s="345">
        <v>148</v>
      </c>
      <c r="D159" s="147">
        <f>D160+D171+D204+D223+D232+D257+D268</f>
        <v>625311</v>
      </c>
      <c r="E159" s="147">
        <f>E160+E171+E204+E223+E232+E257+E268</f>
        <v>865542</v>
      </c>
      <c r="F159" s="150">
        <f t="shared" si="2"/>
        <v>138.41784328118328</v>
      </c>
    </row>
    <row r="160" spans="1:6" s="8" customFormat="1" x14ac:dyDescent="0.2">
      <c r="A160" s="145">
        <v>31</v>
      </c>
      <c r="B160" s="146" t="s">
        <v>431</v>
      </c>
      <c r="C160" s="345">
        <v>149</v>
      </c>
      <c r="D160" s="147">
        <f>D161+D166+D167</f>
        <v>346762</v>
      </c>
      <c r="E160" s="147">
        <f>E161+E166+E167</f>
        <v>401305</v>
      </c>
      <c r="F160" s="150">
        <f t="shared" si="2"/>
        <v>115.72923215346549</v>
      </c>
    </row>
    <row r="161" spans="1:6" s="8" customFormat="1" x14ac:dyDescent="0.2">
      <c r="A161" s="145">
        <v>311</v>
      </c>
      <c r="B161" s="146" t="s">
        <v>432</v>
      </c>
      <c r="C161" s="345">
        <v>150</v>
      </c>
      <c r="D161" s="147">
        <f>SUM(D162:D165)</f>
        <v>290453</v>
      </c>
      <c r="E161" s="147">
        <f>SUM(E162:E165)</f>
        <v>326221</v>
      </c>
      <c r="F161" s="150">
        <f t="shared" si="2"/>
        <v>112.31455691626529</v>
      </c>
    </row>
    <row r="162" spans="1:6" s="8" customFormat="1" x14ac:dyDescent="0.2">
      <c r="A162" s="145">
        <v>3111</v>
      </c>
      <c r="B162" s="146" t="s">
        <v>385</v>
      </c>
      <c r="C162" s="345">
        <v>151</v>
      </c>
      <c r="D162" s="149">
        <v>288905</v>
      </c>
      <c r="E162" s="149">
        <v>324834</v>
      </c>
      <c r="F162" s="148">
        <f t="shared" si="2"/>
        <v>112.43626797736279</v>
      </c>
    </row>
    <row r="163" spans="1:6" s="8" customFormat="1" x14ac:dyDescent="0.2">
      <c r="A163" s="145">
        <v>3112</v>
      </c>
      <c r="B163" s="146" t="s">
        <v>386</v>
      </c>
      <c r="C163" s="345">
        <v>152</v>
      </c>
      <c r="D163" s="149"/>
      <c r="E163" s="149"/>
      <c r="F163" s="148" t="str">
        <f t="shared" si="2"/>
        <v>-</v>
      </c>
    </row>
    <row r="164" spans="1:6" s="8" customFormat="1" x14ac:dyDescent="0.2">
      <c r="A164" s="145">
        <v>3113</v>
      </c>
      <c r="B164" s="146" t="s">
        <v>387</v>
      </c>
      <c r="C164" s="345">
        <v>153</v>
      </c>
      <c r="D164" s="149">
        <v>1548</v>
      </c>
      <c r="E164" s="149">
        <v>1387</v>
      </c>
      <c r="F164" s="148">
        <f t="shared" si="2"/>
        <v>89.599483204134373</v>
      </c>
    </row>
    <row r="165" spans="1:6" s="8" customFormat="1" x14ac:dyDescent="0.2">
      <c r="A165" s="145">
        <v>3114</v>
      </c>
      <c r="B165" s="146" t="s">
        <v>388</v>
      </c>
      <c r="C165" s="345">
        <v>154</v>
      </c>
      <c r="D165" s="149"/>
      <c r="E165" s="149"/>
      <c r="F165" s="148" t="str">
        <f t="shared" si="2"/>
        <v>-</v>
      </c>
    </row>
    <row r="166" spans="1:6" s="8" customFormat="1" x14ac:dyDescent="0.2">
      <c r="A166" s="145">
        <v>312</v>
      </c>
      <c r="B166" s="146" t="s">
        <v>1597</v>
      </c>
      <c r="C166" s="345">
        <v>155</v>
      </c>
      <c r="D166" s="149">
        <v>6350</v>
      </c>
      <c r="E166" s="149">
        <v>18974</v>
      </c>
      <c r="F166" s="148">
        <f t="shared" si="2"/>
        <v>298.80314960629926</v>
      </c>
    </row>
    <row r="167" spans="1:6" s="8" customFormat="1" x14ac:dyDescent="0.2">
      <c r="A167" s="145">
        <v>313</v>
      </c>
      <c r="B167" s="146" t="s">
        <v>2853</v>
      </c>
      <c r="C167" s="345">
        <v>156</v>
      </c>
      <c r="D167" s="147">
        <f>SUM(D168:D170)</f>
        <v>49959</v>
      </c>
      <c r="E167" s="147">
        <f>SUM(E168:E170)</f>
        <v>56110</v>
      </c>
      <c r="F167" s="150">
        <f t="shared" si="2"/>
        <v>112.3120959186533</v>
      </c>
    </row>
    <row r="168" spans="1:6" s="8" customFormat="1" x14ac:dyDescent="0.2">
      <c r="A168" s="145">
        <v>3131</v>
      </c>
      <c r="B168" s="146" t="s">
        <v>2235</v>
      </c>
      <c r="C168" s="345">
        <v>157</v>
      </c>
      <c r="D168" s="149"/>
      <c r="E168" s="149"/>
      <c r="F168" s="148" t="str">
        <f t="shared" si="2"/>
        <v>-</v>
      </c>
    </row>
    <row r="169" spans="1:6" s="8" customFormat="1" x14ac:dyDescent="0.2">
      <c r="A169" s="145">
        <v>3132</v>
      </c>
      <c r="B169" s="146" t="s">
        <v>2997</v>
      </c>
      <c r="C169" s="345">
        <v>158</v>
      </c>
      <c r="D169" s="149">
        <v>45021</v>
      </c>
      <c r="E169" s="149">
        <v>50564</v>
      </c>
      <c r="F169" s="148">
        <f t="shared" si="2"/>
        <v>112.31203216276849</v>
      </c>
    </row>
    <row r="170" spans="1:6" s="8" customFormat="1" x14ac:dyDescent="0.2">
      <c r="A170" s="145">
        <v>3133</v>
      </c>
      <c r="B170" s="146" t="s">
        <v>264</v>
      </c>
      <c r="C170" s="345">
        <v>159</v>
      </c>
      <c r="D170" s="149">
        <v>4938</v>
      </c>
      <c r="E170" s="149">
        <v>5546</v>
      </c>
      <c r="F170" s="148">
        <f t="shared" si="2"/>
        <v>112.31267719724585</v>
      </c>
    </row>
    <row r="171" spans="1:6" s="8" customFormat="1" x14ac:dyDescent="0.2">
      <c r="A171" s="145">
        <v>32</v>
      </c>
      <c r="B171" s="146" t="s">
        <v>433</v>
      </c>
      <c r="C171" s="345">
        <v>160</v>
      </c>
      <c r="D171" s="147">
        <f>D172+D177+D185+D195+D196</f>
        <v>277645</v>
      </c>
      <c r="E171" s="147">
        <f>E172+E177+E185+E195+E196</f>
        <v>463722</v>
      </c>
      <c r="F171" s="150">
        <f t="shared" si="2"/>
        <v>167.01975544310179</v>
      </c>
    </row>
    <row r="172" spans="1:6" s="8" customFormat="1" x14ac:dyDescent="0.2">
      <c r="A172" s="145">
        <v>321</v>
      </c>
      <c r="B172" s="146" t="s">
        <v>3359</v>
      </c>
      <c r="C172" s="345">
        <v>161</v>
      </c>
      <c r="D172" s="147">
        <f>SUM(D173:D176)</f>
        <v>35338</v>
      </c>
      <c r="E172" s="147">
        <f>SUM(E173:E176)</f>
        <v>45170</v>
      </c>
      <c r="F172" s="150">
        <f t="shared" si="2"/>
        <v>127.82274039277833</v>
      </c>
    </row>
    <row r="173" spans="1:6" s="8" customFormat="1" x14ac:dyDescent="0.2">
      <c r="A173" s="145">
        <v>3211</v>
      </c>
      <c r="B173" s="146" t="s">
        <v>3243</v>
      </c>
      <c r="C173" s="345">
        <v>162</v>
      </c>
      <c r="D173" s="149"/>
      <c r="E173" s="149">
        <v>448</v>
      </c>
      <c r="F173" s="148" t="str">
        <f t="shared" si="2"/>
        <v>-</v>
      </c>
    </row>
    <row r="174" spans="1:6" s="8" customFormat="1" x14ac:dyDescent="0.2">
      <c r="A174" s="145">
        <v>3212</v>
      </c>
      <c r="B174" s="146" t="s">
        <v>108</v>
      </c>
      <c r="C174" s="345">
        <v>163</v>
      </c>
      <c r="D174" s="149">
        <v>35338</v>
      </c>
      <c r="E174" s="149">
        <v>43722</v>
      </c>
      <c r="F174" s="148">
        <f t="shared" si="2"/>
        <v>123.72516837398835</v>
      </c>
    </row>
    <row r="175" spans="1:6" s="8" customFormat="1" x14ac:dyDescent="0.2">
      <c r="A175" s="145">
        <v>3213</v>
      </c>
      <c r="B175" s="146" t="s">
        <v>2999</v>
      </c>
      <c r="C175" s="345">
        <v>164</v>
      </c>
      <c r="D175" s="149"/>
      <c r="E175" s="149">
        <v>1000</v>
      </c>
      <c r="F175" s="148" t="str">
        <f t="shared" si="2"/>
        <v>-</v>
      </c>
    </row>
    <row r="176" spans="1:6" s="8" customFormat="1" x14ac:dyDescent="0.2">
      <c r="A176" s="145">
        <v>3214</v>
      </c>
      <c r="B176" s="146" t="s">
        <v>2998</v>
      </c>
      <c r="C176" s="345">
        <v>165</v>
      </c>
      <c r="D176" s="149"/>
      <c r="E176" s="149"/>
      <c r="F176" s="148" t="str">
        <f t="shared" si="2"/>
        <v>-</v>
      </c>
    </row>
    <row r="177" spans="1:6" s="8" customFormat="1" x14ac:dyDescent="0.2">
      <c r="A177" s="145">
        <v>322</v>
      </c>
      <c r="B177" s="146" t="s">
        <v>3360</v>
      </c>
      <c r="C177" s="345">
        <v>166</v>
      </c>
      <c r="D177" s="147">
        <f>SUM(D178:D184)</f>
        <v>42506</v>
      </c>
      <c r="E177" s="147">
        <f>SUM(E178:E184)</f>
        <v>40744</v>
      </c>
      <c r="F177" s="150">
        <f t="shared" si="2"/>
        <v>95.854702865477819</v>
      </c>
    </row>
    <row r="178" spans="1:6" s="8" customFormat="1" x14ac:dyDescent="0.2">
      <c r="A178" s="145">
        <v>3221</v>
      </c>
      <c r="B178" s="146" t="s">
        <v>3000</v>
      </c>
      <c r="C178" s="345">
        <v>167</v>
      </c>
      <c r="D178" s="149">
        <v>12143</v>
      </c>
      <c r="E178" s="149">
        <v>15957</v>
      </c>
      <c r="F178" s="148">
        <f t="shared" si="2"/>
        <v>131.4090422465618</v>
      </c>
    </row>
    <row r="179" spans="1:6" s="8" customFormat="1" x14ac:dyDescent="0.2">
      <c r="A179" s="145">
        <v>3222</v>
      </c>
      <c r="B179" s="146" t="s">
        <v>3001</v>
      </c>
      <c r="C179" s="345">
        <v>168</v>
      </c>
      <c r="D179" s="149">
        <v>709</v>
      </c>
      <c r="E179" s="149">
        <v>555</v>
      </c>
      <c r="F179" s="148">
        <f t="shared" si="2"/>
        <v>78.279266572637525</v>
      </c>
    </row>
    <row r="180" spans="1:6" s="8" customFormat="1" x14ac:dyDescent="0.2">
      <c r="A180" s="145">
        <v>3223</v>
      </c>
      <c r="B180" s="146" t="s">
        <v>3002</v>
      </c>
      <c r="C180" s="345">
        <v>169</v>
      </c>
      <c r="D180" s="149">
        <v>28640</v>
      </c>
      <c r="E180" s="149">
        <v>22434</v>
      </c>
      <c r="F180" s="148">
        <f t="shared" si="2"/>
        <v>78.331005586592184</v>
      </c>
    </row>
    <row r="181" spans="1:6" s="8" customFormat="1" x14ac:dyDescent="0.2">
      <c r="A181" s="145">
        <v>3224</v>
      </c>
      <c r="B181" s="146" t="s">
        <v>2236</v>
      </c>
      <c r="C181" s="345">
        <v>170</v>
      </c>
      <c r="D181" s="149">
        <v>264</v>
      </c>
      <c r="E181" s="149">
        <v>218</v>
      </c>
      <c r="F181" s="148">
        <f t="shared" si="2"/>
        <v>82.575757575757578</v>
      </c>
    </row>
    <row r="182" spans="1:6" s="8" customFormat="1" x14ac:dyDescent="0.2">
      <c r="A182" s="145">
        <v>3225</v>
      </c>
      <c r="B182" s="146" t="s">
        <v>504</v>
      </c>
      <c r="C182" s="345">
        <v>171</v>
      </c>
      <c r="D182" s="149"/>
      <c r="E182" s="149">
        <v>1580</v>
      </c>
      <c r="F182" s="148" t="str">
        <f t="shared" si="2"/>
        <v>-</v>
      </c>
    </row>
    <row r="183" spans="1:6" s="8" customFormat="1" x14ac:dyDescent="0.2">
      <c r="A183" s="145">
        <v>3226</v>
      </c>
      <c r="B183" s="146" t="s">
        <v>2311</v>
      </c>
      <c r="C183" s="345">
        <v>172</v>
      </c>
      <c r="D183" s="149"/>
      <c r="E183" s="149"/>
      <c r="F183" s="148" t="str">
        <f t="shared" si="2"/>
        <v>-</v>
      </c>
    </row>
    <row r="184" spans="1:6" s="8" customFormat="1" x14ac:dyDescent="0.2">
      <c r="A184" s="145">
        <v>3227</v>
      </c>
      <c r="B184" s="146" t="s">
        <v>3583</v>
      </c>
      <c r="C184" s="345">
        <v>173</v>
      </c>
      <c r="D184" s="149">
        <v>750</v>
      </c>
      <c r="E184" s="149"/>
      <c r="F184" s="148">
        <f t="shared" si="2"/>
        <v>0</v>
      </c>
    </row>
    <row r="185" spans="1:6" s="8" customFormat="1" x14ac:dyDescent="0.2">
      <c r="A185" s="145">
        <v>323</v>
      </c>
      <c r="B185" s="146" t="s">
        <v>2312</v>
      </c>
      <c r="C185" s="345">
        <v>174</v>
      </c>
      <c r="D185" s="147">
        <f>SUM(D186:D194)</f>
        <v>175370</v>
      </c>
      <c r="E185" s="147">
        <f>SUM(E186:E194)</f>
        <v>199094</v>
      </c>
      <c r="F185" s="150">
        <f t="shared" si="2"/>
        <v>113.5279694360495</v>
      </c>
    </row>
    <row r="186" spans="1:6" s="8" customFormat="1" x14ac:dyDescent="0.2">
      <c r="A186" s="145">
        <v>3231</v>
      </c>
      <c r="B186" s="146" t="s">
        <v>855</v>
      </c>
      <c r="C186" s="345">
        <v>175</v>
      </c>
      <c r="D186" s="149">
        <v>10506</v>
      </c>
      <c r="E186" s="149">
        <v>8530</v>
      </c>
      <c r="F186" s="148">
        <f t="shared" si="2"/>
        <v>81.191699980963264</v>
      </c>
    </row>
    <row r="187" spans="1:6" s="8" customFormat="1" x14ac:dyDescent="0.2">
      <c r="A187" s="145">
        <v>3232</v>
      </c>
      <c r="B187" s="146" t="s">
        <v>3870</v>
      </c>
      <c r="C187" s="345">
        <v>176</v>
      </c>
      <c r="D187" s="149">
        <v>25294</v>
      </c>
      <c r="E187" s="149">
        <v>121851</v>
      </c>
      <c r="F187" s="148">
        <f t="shared" si="2"/>
        <v>481.73875227326636</v>
      </c>
    </row>
    <row r="188" spans="1:6" s="8" customFormat="1" x14ac:dyDescent="0.2">
      <c r="A188" s="145">
        <v>3233</v>
      </c>
      <c r="B188" s="146" t="s">
        <v>3871</v>
      </c>
      <c r="C188" s="345">
        <v>177</v>
      </c>
      <c r="D188" s="149">
        <v>1775</v>
      </c>
      <c r="E188" s="149">
        <v>1422</v>
      </c>
      <c r="F188" s="148">
        <f t="shared" si="2"/>
        <v>80.112676056338032</v>
      </c>
    </row>
    <row r="189" spans="1:6" s="8" customFormat="1" x14ac:dyDescent="0.2">
      <c r="A189" s="145">
        <v>3234</v>
      </c>
      <c r="B189" s="146" t="s">
        <v>3872</v>
      </c>
      <c r="C189" s="345">
        <v>178</v>
      </c>
      <c r="D189" s="149">
        <v>8432</v>
      </c>
      <c r="E189" s="149">
        <v>6805</v>
      </c>
      <c r="F189" s="148">
        <f t="shared" si="2"/>
        <v>80.704459203036052</v>
      </c>
    </row>
    <row r="190" spans="1:6" s="8" customFormat="1" x14ac:dyDescent="0.2">
      <c r="A190" s="145">
        <v>3235</v>
      </c>
      <c r="B190" s="146" t="s">
        <v>3873</v>
      </c>
      <c r="C190" s="345">
        <v>179</v>
      </c>
      <c r="D190" s="149">
        <v>768</v>
      </c>
      <c r="E190" s="149">
        <v>2563</v>
      </c>
      <c r="F190" s="148">
        <f t="shared" si="2"/>
        <v>333.72395833333337</v>
      </c>
    </row>
    <row r="191" spans="1:6" s="8" customFormat="1" x14ac:dyDescent="0.2">
      <c r="A191" s="145">
        <v>3236</v>
      </c>
      <c r="B191" s="146" t="s">
        <v>3874</v>
      </c>
      <c r="C191" s="345">
        <v>180</v>
      </c>
      <c r="D191" s="149"/>
      <c r="E191" s="149">
        <v>698</v>
      </c>
      <c r="F191" s="148" t="str">
        <f t="shared" si="2"/>
        <v>-</v>
      </c>
    </row>
    <row r="192" spans="1:6" s="8" customFormat="1" x14ac:dyDescent="0.2">
      <c r="A192" s="145">
        <v>3237</v>
      </c>
      <c r="B192" s="146" t="s">
        <v>3875</v>
      </c>
      <c r="C192" s="345">
        <v>181</v>
      </c>
      <c r="D192" s="149">
        <v>84709</v>
      </c>
      <c r="E192" s="149">
        <v>18045</v>
      </c>
      <c r="F192" s="148">
        <f t="shared" si="2"/>
        <v>21.302340955506498</v>
      </c>
    </row>
    <row r="193" spans="1:6" s="8" customFormat="1" x14ac:dyDescent="0.2">
      <c r="A193" s="145">
        <v>3238</v>
      </c>
      <c r="B193" s="146" t="s">
        <v>702</v>
      </c>
      <c r="C193" s="345">
        <v>182</v>
      </c>
      <c r="D193" s="149">
        <v>19262</v>
      </c>
      <c r="E193" s="149">
        <v>18912</v>
      </c>
      <c r="F193" s="148">
        <f t="shared" si="2"/>
        <v>98.182950887758281</v>
      </c>
    </row>
    <row r="194" spans="1:6" s="8" customFormat="1" x14ac:dyDescent="0.2">
      <c r="A194" s="145">
        <v>3239</v>
      </c>
      <c r="B194" s="146" t="s">
        <v>703</v>
      </c>
      <c r="C194" s="345">
        <v>183</v>
      </c>
      <c r="D194" s="149">
        <v>24624</v>
      </c>
      <c r="E194" s="149">
        <v>20268</v>
      </c>
      <c r="F194" s="148">
        <f t="shared" si="2"/>
        <v>82.309941520467831</v>
      </c>
    </row>
    <row r="195" spans="1:6" s="8" customFormat="1" x14ac:dyDescent="0.2">
      <c r="A195" s="145">
        <v>324</v>
      </c>
      <c r="B195" s="146" t="s">
        <v>3584</v>
      </c>
      <c r="C195" s="345">
        <v>184</v>
      </c>
      <c r="D195" s="149"/>
      <c r="E195" s="149"/>
      <c r="F195" s="148" t="str">
        <f t="shared" si="2"/>
        <v>-</v>
      </c>
    </row>
    <row r="196" spans="1:6" s="8" customFormat="1" x14ac:dyDescent="0.2">
      <c r="A196" s="145">
        <v>329</v>
      </c>
      <c r="B196" s="146" t="s">
        <v>434</v>
      </c>
      <c r="C196" s="345">
        <v>185</v>
      </c>
      <c r="D196" s="147">
        <f>SUM(D197:D203)</f>
        <v>24431</v>
      </c>
      <c r="E196" s="147">
        <f>SUM(E197:E203)</f>
        <v>178714</v>
      </c>
      <c r="F196" s="150">
        <f t="shared" si="2"/>
        <v>731.50505505300646</v>
      </c>
    </row>
    <row r="197" spans="1:6" s="8" customFormat="1" x14ac:dyDescent="0.2">
      <c r="A197" s="145">
        <v>3291</v>
      </c>
      <c r="B197" s="151" t="s">
        <v>1965</v>
      </c>
      <c r="C197" s="345">
        <v>186</v>
      </c>
      <c r="D197" s="149"/>
      <c r="E197" s="149"/>
      <c r="F197" s="148" t="str">
        <f t="shared" si="2"/>
        <v>-</v>
      </c>
    </row>
    <row r="198" spans="1:6" s="8" customFormat="1" x14ac:dyDescent="0.2">
      <c r="A198" s="145">
        <v>3292</v>
      </c>
      <c r="B198" s="146" t="s">
        <v>1966</v>
      </c>
      <c r="C198" s="345">
        <v>187</v>
      </c>
      <c r="D198" s="149">
        <v>22492</v>
      </c>
      <c r="E198" s="149">
        <v>17211</v>
      </c>
      <c r="F198" s="148">
        <f t="shared" si="2"/>
        <v>76.520540636670816</v>
      </c>
    </row>
    <row r="199" spans="1:6" s="8" customFormat="1" x14ac:dyDescent="0.2">
      <c r="A199" s="145">
        <v>3293</v>
      </c>
      <c r="B199" s="146" t="s">
        <v>1967</v>
      </c>
      <c r="C199" s="345">
        <v>188</v>
      </c>
      <c r="D199" s="149">
        <v>939</v>
      </c>
      <c r="E199" s="149">
        <v>405</v>
      </c>
      <c r="F199" s="148">
        <f t="shared" si="2"/>
        <v>43.130990415335461</v>
      </c>
    </row>
    <row r="200" spans="1:6" s="8" customFormat="1" x14ac:dyDescent="0.2">
      <c r="A200" s="145">
        <v>3294</v>
      </c>
      <c r="B200" s="146" t="s">
        <v>2313</v>
      </c>
      <c r="C200" s="345">
        <v>189</v>
      </c>
      <c r="D200" s="149">
        <v>1000</v>
      </c>
      <c r="E200" s="149">
        <v>1000</v>
      </c>
      <c r="F200" s="148">
        <f t="shared" si="2"/>
        <v>100</v>
      </c>
    </row>
    <row r="201" spans="1:6" s="8" customFormat="1" x14ac:dyDescent="0.2">
      <c r="A201" s="145">
        <v>3295</v>
      </c>
      <c r="B201" s="146" t="s">
        <v>3585</v>
      </c>
      <c r="C201" s="345">
        <v>190</v>
      </c>
      <c r="D201" s="149"/>
      <c r="E201" s="149"/>
      <c r="F201" s="148" t="str">
        <f t="shared" si="2"/>
        <v>-</v>
      </c>
    </row>
    <row r="202" spans="1:6" s="8" customFormat="1" x14ac:dyDescent="0.2">
      <c r="A202" s="145" t="s">
        <v>1074</v>
      </c>
      <c r="B202" s="146" t="s">
        <v>1075</v>
      </c>
      <c r="C202" s="345">
        <v>191</v>
      </c>
      <c r="D202" s="149"/>
      <c r="E202" s="149"/>
      <c r="F202" s="148" t="str">
        <f t="shared" si="2"/>
        <v>-</v>
      </c>
    </row>
    <row r="203" spans="1:6" s="8" customFormat="1" x14ac:dyDescent="0.2">
      <c r="A203" s="145">
        <v>3299</v>
      </c>
      <c r="B203" s="146" t="s">
        <v>1968</v>
      </c>
      <c r="C203" s="345">
        <v>192</v>
      </c>
      <c r="D203" s="149"/>
      <c r="E203" s="149">
        <v>160098</v>
      </c>
      <c r="F203" s="148" t="str">
        <f t="shared" si="2"/>
        <v>-</v>
      </c>
    </row>
    <row r="204" spans="1:6" s="8" customFormat="1" x14ac:dyDescent="0.2">
      <c r="A204" s="145">
        <v>34</v>
      </c>
      <c r="B204" s="151" t="s">
        <v>435</v>
      </c>
      <c r="C204" s="345">
        <v>193</v>
      </c>
      <c r="D204" s="147">
        <f>D205+D210+D218</f>
        <v>904</v>
      </c>
      <c r="E204" s="147">
        <f>E205+E210+E218</f>
        <v>515</v>
      </c>
      <c r="F204" s="150">
        <f t="shared" si="2"/>
        <v>56.969026548672566</v>
      </c>
    </row>
    <row r="205" spans="1:6" s="8" customFormat="1" x14ac:dyDescent="0.2">
      <c r="A205" s="145">
        <v>341</v>
      </c>
      <c r="B205" s="146" t="s">
        <v>436</v>
      </c>
      <c r="C205" s="345">
        <v>194</v>
      </c>
      <c r="D205" s="147">
        <f>SUM(D206:D209)</f>
        <v>0</v>
      </c>
      <c r="E205" s="147">
        <f>SUM(E206:E209)</f>
        <v>0</v>
      </c>
      <c r="F205" s="150" t="str">
        <f t="shared" si="2"/>
        <v>-</v>
      </c>
    </row>
    <row r="206" spans="1:6" s="8" customFormat="1" x14ac:dyDescent="0.2">
      <c r="A206" s="145">
        <v>3411</v>
      </c>
      <c r="B206" s="146" t="s">
        <v>1969</v>
      </c>
      <c r="C206" s="345">
        <v>195</v>
      </c>
      <c r="D206" s="149"/>
      <c r="E206" s="149"/>
      <c r="F206" s="148" t="str">
        <f t="shared" ref="F206:F269" si="3">IF(D206&lt;&gt;0,IF(E206/D206&gt;=100,"&gt;&gt;100",E206/D206*100),"-")</f>
        <v>-</v>
      </c>
    </row>
    <row r="207" spans="1:6" s="8" customFormat="1" x14ac:dyDescent="0.2">
      <c r="A207" s="145">
        <v>3412</v>
      </c>
      <c r="B207" s="146" t="s">
        <v>1970</v>
      </c>
      <c r="C207" s="345">
        <v>196</v>
      </c>
      <c r="D207" s="149"/>
      <c r="E207" s="149"/>
      <c r="F207" s="148" t="str">
        <f t="shared" si="3"/>
        <v>-</v>
      </c>
    </row>
    <row r="208" spans="1:6" s="8" customFormat="1" x14ac:dyDescent="0.2">
      <c r="A208" s="145">
        <v>3413</v>
      </c>
      <c r="B208" s="146" t="s">
        <v>356</v>
      </c>
      <c r="C208" s="345">
        <v>197</v>
      </c>
      <c r="D208" s="149"/>
      <c r="E208" s="149"/>
      <c r="F208" s="148" t="str">
        <f t="shared" si="3"/>
        <v>-</v>
      </c>
    </row>
    <row r="209" spans="1:6" s="8" customFormat="1" x14ac:dyDescent="0.2">
      <c r="A209" s="145">
        <v>3419</v>
      </c>
      <c r="B209" s="146" t="s">
        <v>357</v>
      </c>
      <c r="C209" s="345">
        <v>198</v>
      </c>
      <c r="D209" s="149"/>
      <c r="E209" s="149"/>
      <c r="F209" s="148" t="str">
        <f t="shared" si="3"/>
        <v>-</v>
      </c>
    </row>
    <row r="210" spans="1:6" s="8" customFormat="1" x14ac:dyDescent="0.2">
      <c r="A210" s="145">
        <v>342</v>
      </c>
      <c r="B210" s="146" t="s">
        <v>437</v>
      </c>
      <c r="C210" s="345">
        <v>199</v>
      </c>
      <c r="D210" s="147">
        <f>SUM(D211:D217)</f>
        <v>0</v>
      </c>
      <c r="E210" s="147">
        <f>SUM(E211:E217)</f>
        <v>0</v>
      </c>
      <c r="F210" s="150" t="str">
        <f t="shared" si="3"/>
        <v>-</v>
      </c>
    </row>
    <row r="211" spans="1:6" s="8" customFormat="1" ht="24" x14ac:dyDescent="0.2">
      <c r="A211" s="145">
        <v>3421</v>
      </c>
      <c r="B211" s="146" t="s">
        <v>3485</v>
      </c>
      <c r="C211" s="345">
        <v>200</v>
      </c>
      <c r="D211" s="149"/>
      <c r="E211" s="149"/>
      <c r="F211" s="148" t="str">
        <f t="shared" si="3"/>
        <v>-</v>
      </c>
    </row>
    <row r="212" spans="1:6" s="8" customFormat="1" ht="24" x14ac:dyDescent="0.2">
      <c r="A212" s="145">
        <v>3422</v>
      </c>
      <c r="B212" s="154" t="s">
        <v>2180</v>
      </c>
      <c r="C212" s="345">
        <v>201</v>
      </c>
      <c r="D212" s="149"/>
      <c r="E212" s="149"/>
      <c r="F212" s="148" t="str">
        <f t="shared" si="3"/>
        <v>-</v>
      </c>
    </row>
    <row r="213" spans="1:6" s="8" customFormat="1" ht="24" x14ac:dyDescent="0.2">
      <c r="A213" s="145">
        <v>3423</v>
      </c>
      <c r="B213" s="154" t="s">
        <v>2181</v>
      </c>
      <c r="C213" s="345">
        <v>202</v>
      </c>
      <c r="D213" s="149"/>
      <c r="E213" s="149"/>
      <c r="F213" s="148" t="str">
        <f t="shared" si="3"/>
        <v>-</v>
      </c>
    </row>
    <row r="214" spans="1:6" s="8" customFormat="1" x14ac:dyDescent="0.2">
      <c r="A214" s="145">
        <v>3425</v>
      </c>
      <c r="B214" s="146" t="s">
        <v>72</v>
      </c>
      <c r="C214" s="345">
        <v>203</v>
      </c>
      <c r="D214" s="149"/>
      <c r="E214" s="149"/>
      <c r="F214" s="148" t="str">
        <f t="shared" si="3"/>
        <v>-</v>
      </c>
    </row>
    <row r="215" spans="1:6" s="8" customFormat="1" x14ac:dyDescent="0.2">
      <c r="A215" s="145">
        <v>3426</v>
      </c>
      <c r="B215" s="146" t="s">
        <v>73</v>
      </c>
      <c r="C215" s="345">
        <v>204</v>
      </c>
      <c r="D215" s="149"/>
      <c r="E215" s="149"/>
      <c r="F215" s="148" t="str">
        <f t="shared" si="3"/>
        <v>-</v>
      </c>
    </row>
    <row r="216" spans="1:6" s="8" customFormat="1" x14ac:dyDescent="0.2">
      <c r="A216" s="145">
        <v>3427</v>
      </c>
      <c r="B216" s="146" t="s">
        <v>74</v>
      </c>
      <c r="C216" s="345">
        <v>205</v>
      </c>
      <c r="D216" s="149"/>
      <c r="E216" s="149"/>
      <c r="F216" s="148" t="str">
        <f t="shared" si="3"/>
        <v>-</v>
      </c>
    </row>
    <row r="217" spans="1:6" s="8" customFormat="1" x14ac:dyDescent="0.2">
      <c r="A217" s="145">
        <v>3428</v>
      </c>
      <c r="B217" s="146" t="s">
        <v>4277</v>
      </c>
      <c r="C217" s="345">
        <v>206</v>
      </c>
      <c r="D217" s="149"/>
      <c r="E217" s="149"/>
      <c r="F217" s="148" t="str">
        <f t="shared" si="3"/>
        <v>-</v>
      </c>
    </row>
    <row r="218" spans="1:6" s="8" customFormat="1" x14ac:dyDescent="0.2">
      <c r="A218" s="145">
        <v>343</v>
      </c>
      <c r="B218" s="146" t="s">
        <v>438</v>
      </c>
      <c r="C218" s="345">
        <v>207</v>
      </c>
      <c r="D218" s="147">
        <f>SUM(D219:D222)</f>
        <v>904</v>
      </c>
      <c r="E218" s="147">
        <f>SUM(E219:E222)</f>
        <v>515</v>
      </c>
      <c r="F218" s="150">
        <f t="shared" si="3"/>
        <v>56.969026548672566</v>
      </c>
    </row>
    <row r="219" spans="1:6" s="8" customFormat="1" x14ac:dyDescent="0.2">
      <c r="A219" s="145">
        <v>3431</v>
      </c>
      <c r="B219" s="151" t="s">
        <v>3587</v>
      </c>
      <c r="C219" s="345">
        <v>208</v>
      </c>
      <c r="D219" s="149">
        <v>898</v>
      </c>
      <c r="E219" s="149">
        <v>512</v>
      </c>
      <c r="F219" s="148">
        <f t="shared" si="3"/>
        <v>57.01559020044543</v>
      </c>
    </row>
    <row r="220" spans="1:6" s="8" customFormat="1" x14ac:dyDescent="0.2">
      <c r="A220" s="145">
        <v>3432</v>
      </c>
      <c r="B220" s="146" t="s">
        <v>75</v>
      </c>
      <c r="C220" s="345">
        <v>209</v>
      </c>
      <c r="D220" s="149"/>
      <c r="E220" s="149"/>
      <c r="F220" s="148" t="str">
        <f t="shared" si="3"/>
        <v>-</v>
      </c>
    </row>
    <row r="221" spans="1:6" s="8" customFormat="1" x14ac:dyDescent="0.2">
      <c r="A221" s="145">
        <v>3433</v>
      </c>
      <c r="B221" s="146" t="s">
        <v>1860</v>
      </c>
      <c r="C221" s="345">
        <v>210</v>
      </c>
      <c r="D221" s="149">
        <v>6</v>
      </c>
      <c r="E221" s="149">
        <v>3</v>
      </c>
      <c r="F221" s="148">
        <f t="shared" si="3"/>
        <v>50</v>
      </c>
    </row>
    <row r="222" spans="1:6" s="8" customFormat="1" x14ac:dyDescent="0.2">
      <c r="A222" s="145">
        <v>3434</v>
      </c>
      <c r="B222" s="146" t="s">
        <v>1861</v>
      </c>
      <c r="C222" s="345">
        <v>211</v>
      </c>
      <c r="D222" s="149"/>
      <c r="E222" s="149"/>
      <c r="F222" s="148" t="str">
        <f t="shared" si="3"/>
        <v>-</v>
      </c>
    </row>
    <row r="223" spans="1:6" s="8" customFormat="1" x14ac:dyDescent="0.2">
      <c r="A223" s="145">
        <v>35</v>
      </c>
      <c r="B223" s="146" t="s">
        <v>439</v>
      </c>
      <c r="C223" s="345">
        <v>212</v>
      </c>
      <c r="D223" s="147">
        <f>D224+D227+D231</f>
        <v>0</v>
      </c>
      <c r="E223" s="147">
        <f>E224+E227+E231</f>
        <v>0</v>
      </c>
      <c r="F223" s="150" t="str">
        <f t="shared" si="3"/>
        <v>-</v>
      </c>
    </row>
    <row r="224" spans="1:6" s="8" customFormat="1" x14ac:dyDescent="0.2">
      <c r="A224" s="145">
        <v>351</v>
      </c>
      <c r="B224" s="146" t="s">
        <v>2302</v>
      </c>
      <c r="C224" s="345">
        <v>213</v>
      </c>
      <c r="D224" s="147">
        <f>SUM(D225:D226)</f>
        <v>0</v>
      </c>
      <c r="E224" s="147">
        <f>SUM(E225:E226)</f>
        <v>0</v>
      </c>
      <c r="F224" s="150" t="str">
        <f t="shared" si="3"/>
        <v>-</v>
      </c>
    </row>
    <row r="225" spans="1:6" s="8" customFormat="1" x14ac:dyDescent="0.2">
      <c r="A225" s="145">
        <v>3511</v>
      </c>
      <c r="B225" s="146" t="s">
        <v>2072</v>
      </c>
      <c r="C225" s="345">
        <v>214</v>
      </c>
      <c r="D225" s="149"/>
      <c r="E225" s="149"/>
      <c r="F225" s="148" t="str">
        <f t="shared" si="3"/>
        <v>-</v>
      </c>
    </row>
    <row r="226" spans="1:6" s="8" customFormat="1" x14ac:dyDescent="0.2">
      <c r="A226" s="145">
        <v>3512</v>
      </c>
      <c r="B226" s="146" t="s">
        <v>3938</v>
      </c>
      <c r="C226" s="345">
        <v>215</v>
      </c>
      <c r="D226" s="149"/>
      <c r="E226" s="149"/>
      <c r="F226" s="148" t="str">
        <f t="shared" si="3"/>
        <v>-</v>
      </c>
    </row>
    <row r="227" spans="1:6" s="8" customFormat="1" ht="24" x14ac:dyDescent="0.2">
      <c r="A227" s="145">
        <v>352</v>
      </c>
      <c r="B227" s="146" t="s">
        <v>458</v>
      </c>
      <c r="C227" s="345">
        <v>216</v>
      </c>
      <c r="D227" s="147">
        <f>SUM(D228:D230)</f>
        <v>0</v>
      </c>
      <c r="E227" s="147">
        <f>SUM(E228:E230)</f>
        <v>0</v>
      </c>
      <c r="F227" s="150" t="str">
        <f t="shared" si="3"/>
        <v>-</v>
      </c>
    </row>
    <row r="228" spans="1:6" s="8" customFormat="1" x14ac:dyDescent="0.2">
      <c r="A228" s="145">
        <v>3521</v>
      </c>
      <c r="B228" s="146" t="s">
        <v>2073</v>
      </c>
      <c r="C228" s="345">
        <v>217</v>
      </c>
      <c r="D228" s="149"/>
      <c r="E228" s="149"/>
      <c r="F228" s="148" t="str">
        <f t="shared" si="3"/>
        <v>-</v>
      </c>
    </row>
    <row r="229" spans="1:6" s="8" customFormat="1" x14ac:dyDescent="0.2">
      <c r="A229" s="145">
        <v>3522</v>
      </c>
      <c r="B229" s="146" t="s">
        <v>459</v>
      </c>
      <c r="C229" s="345">
        <v>218</v>
      </c>
      <c r="D229" s="149"/>
      <c r="E229" s="149"/>
      <c r="F229" s="148" t="str">
        <f t="shared" si="3"/>
        <v>-</v>
      </c>
    </row>
    <row r="230" spans="1:6" s="8" customFormat="1" x14ac:dyDescent="0.2">
      <c r="A230" s="145">
        <v>3523</v>
      </c>
      <c r="B230" s="146" t="s">
        <v>2074</v>
      </c>
      <c r="C230" s="345">
        <v>219</v>
      </c>
      <c r="D230" s="149"/>
      <c r="E230" s="149"/>
      <c r="F230" s="148" t="str">
        <f t="shared" si="3"/>
        <v>-</v>
      </c>
    </row>
    <row r="231" spans="1:6" s="8" customFormat="1" ht="24" x14ac:dyDescent="0.2">
      <c r="A231" s="152" t="s">
        <v>460</v>
      </c>
      <c r="B231" s="153" t="s">
        <v>461</v>
      </c>
      <c r="C231" s="345">
        <v>220</v>
      </c>
      <c r="D231" s="149"/>
      <c r="E231" s="149"/>
      <c r="F231" s="148"/>
    </row>
    <row r="232" spans="1:6" s="8" customFormat="1" ht="24" x14ac:dyDescent="0.2">
      <c r="A232" s="145">
        <v>36</v>
      </c>
      <c r="B232" s="146" t="s">
        <v>1673</v>
      </c>
      <c r="C232" s="345">
        <v>221</v>
      </c>
      <c r="D232" s="147">
        <f>D233+D236+D239+D242+D245+D249+D252</f>
        <v>0</v>
      </c>
      <c r="E232" s="147">
        <f>E233+E236+E239+E242+E245+E249+E252</f>
        <v>0</v>
      </c>
      <c r="F232" s="150" t="str">
        <f t="shared" si="3"/>
        <v>-</v>
      </c>
    </row>
    <row r="233" spans="1:6" s="8" customFormat="1" x14ac:dyDescent="0.2">
      <c r="A233" s="145">
        <v>361</v>
      </c>
      <c r="B233" s="146" t="s">
        <v>1076</v>
      </c>
      <c r="C233" s="345">
        <v>222</v>
      </c>
      <c r="D233" s="147">
        <f>SUM(D234:D235)</f>
        <v>0</v>
      </c>
      <c r="E233" s="147">
        <f>SUM(E234:E235)</f>
        <v>0</v>
      </c>
      <c r="F233" s="150" t="str">
        <f t="shared" si="3"/>
        <v>-</v>
      </c>
    </row>
    <row r="234" spans="1:6" s="8" customFormat="1" x14ac:dyDescent="0.2">
      <c r="A234" s="145">
        <v>3611</v>
      </c>
      <c r="B234" s="146" t="s">
        <v>3939</v>
      </c>
      <c r="C234" s="345">
        <v>223</v>
      </c>
      <c r="D234" s="149"/>
      <c r="E234" s="149"/>
      <c r="F234" s="148" t="str">
        <f t="shared" si="3"/>
        <v>-</v>
      </c>
    </row>
    <row r="235" spans="1:6" s="8" customFormat="1" x14ac:dyDescent="0.2">
      <c r="A235" s="145">
        <v>3612</v>
      </c>
      <c r="B235" s="146" t="s">
        <v>3940</v>
      </c>
      <c r="C235" s="345">
        <v>224</v>
      </c>
      <c r="D235" s="149"/>
      <c r="E235" s="149"/>
      <c r="F235" s="148" t="str">
        <f t="shared" si="3"/>
        <v>-</v>
      </c>
    </row>
    <row r="236" spans="1:6" s="8" customFormat="1" x14ac:dyDescent="0.2">
      <c r="A236" s="145">
        <v>362</v>
      </c>
      <c r="B236" s="146" t="s">
        <v>1077</v>
      </c>
      <c r="C236" s="345">
        <v>225</v>
      </c>
      <c r="D236" s="147">
        <f>SUM(D237:D238)</f>
        <v>0</v>
      </c>
      <c r="E236" s="147">
        <f>SUM(E237:E238)</f>
        <v>0</v>
      </c>
      <c r="F236" s="150" t="str">
        <f t="shared" si="3"/>
        <v>-</v>
      </c>
    </row>
    <row r="237" spans="1:6" s="8" customFormat="1" x14ac:dyDescent="0.2">
      <c r="A237" s="145">
        <v>3621</v>
      </c>
      <c r="B237" s="146" t="s">
        <v>3373</v>
      </c>
      <c r="C237" s="345">
        <v>226</v>
      </c>
      <c r="D237" s="149"/>
      <c r="E237" s="149"/>
      <c r="F237" s="148" t="str">
        <f t="shared" si="3"/>
        <v>-</v>
      </c>
    </row>
    <row r="238" spans="1:6" s="8" customFormat="1" x14ac:dyDescent="0.2">
      <c r="A238" s="145">
        <v>3622</v>
      </c>
      <c r="B238" s="146" t="s">
        <v>1319</v>
      </c>
      <c r="C238" s="345">
        <v>227</v>
      </c>
      <c r="D238" s="149"/>
      <c r="E238" s="149"/>
      <c r="F238" s="148" t="str">
        <f t="shared" si="3"/>
        <v>-</v>
      </c>
    </row>
    <row r="239" spans="1:6" s="8" customFormat="1" x14ac:dyDescent="0.2">
      <c r="A239" s="145">
        <v>363</v>
      </c>
      <c r="B239" s="146" t="s">
        <v>1078</v>
      </c>
      <c r="C239" s="345">
        <v>228</v>
      </c>
      <c r="D239" s="147">
        <f>SUM(D240:D241)</f>
        <v>0</v>
      </c>
      <c r="E239" s="147">
        <f>SUM(E240:E241)</f>
        <v>0</v>
      </c>
      <c r="F239" s="150" t="str">
        <f t="shared" si="3"/>
        <v>-</v>
      </c>
    </row>
    <row r="240" spans="1:6" s="8" customFormat="1" x14ac:dyDescent="0.2">
      <c r="A240" s="145">
        <v>3631</v>
      </c>
      <c r="B240" s="146" t="s">
        <v>862</v>
      </c>
      <c r="C240" s="345">
        <v>229</v>
      </c>
      <c r="D240" s="149"/>
      <c r="E240" s="149"/>
      <c r="F240" s="148" t="str">
        <f t="shared" si="3"/>
        <v>-</v>
      </c>
    </row>
    <row r="241" spans="1:6" s="8" customFormat="1" x14ac:dyDescent="0.2">
      <c r="A241" s="145">
        <v>3632</v>
      </c>
      <c r="B241" s="146" t="s">
        <v>1636</v>
      </c>
      <c r="C241" s="345">
        <v>230</v>
      </c>
      <c r="D241" s="149"/>
      <c r="E241" s="149"/>
      <c r="F241" s="148" t="str">
        <f t="shared" si="3"/>
        <v>-</v>
      </c>
    </row>
    <row r="242" spans="1:6" s="8" customFormat="1" x14ac:dyDescent="0.2">
      <c r="A242" s="145" t="s">
        <v>1079</v>
      </c>
      <c r="B242" s="146" t="s">
        <v>80</v>
      </c>
      <c r="C242" s="345">
        <v>231</v>
      </c>
      <c r="D242" s="147">
        <f>SUM(D243:D244)</f>
        <v>0</v>
      </c>
      <c r="E242" s="147">
        <f>SUM(E243:E244)</f>
        <v>0</v>
      </c>
      <c r="F242" s="150" t="str">
        <f t="shared" si="3"/>
        <v>-</v>
      </c>
    </row>
    <row r="243" spans="1:6" s="8" customFormat="1" x14ac:dyDescent="0.2">
      <c r="A243" s="145" t="s">
        <v>81</v>
      </c>
      <c r="B243" s="146" t="s">
        <v>82</v>
      </c>
      <c r="C243" s="345">
        <v>232</v>
      </c>
      <c r="D243" s="149"/>
      <c r="E243" s="149"/>
      <c r="F243" s="148" t="str">
        <f t="shared" si="3"/>
        <v>-</v>
      </c>
    </row>
    <row r="244" spans="1:6" s="8" customFormat="1" x14ac:dyDescent="0.2">
      <c r="A244" s="145" t="s">
        <v>83</v>
      </c>
      <c r="B244" s="146" t="s">
        <v>84</v>
      </c>
      <c r="C244" s="345">
        <v>233</v>
      </c>
      <c r="D244" s="149"/>
      <c r="E244" s="149"/>
      <c r="F244" s="148" t="str">
        <f t="shared" si="3"/>
        <v>-</v>
      </c>
    </row>
    <row r="245" spans="1:6" s="8" customFormat="1" ht="24" x14ac:dyDescent="0.2">
      <c r="A245" s="145" t="s">
        <v>85</v>
      </c>
      <c r="B245" s="146" t="s">
        <v>462</v>
      </c>
      <c r="C245" s="345">
        <v>234</v>
      </c>
      <c r="D245" s="147">
        <f>SUM(D246:D248)</f>
        <v>0</v>
      </c>
      <c r="E245" s="147">
        <f>SUM(E246:E248)</f>
        <v>0</v>
      </c>
      <c r="F245" s="150" t="str">
        <f t="shared" si="3"/>
        <v>-</v>
      </c>
    </row>
    <row r="246" spans="1:6" s="8" customFormat="1" ht="24" x14ac:dyDescent="0.2">
      <c r="A246" s="152">
        <v>3672</v>
      </c>
      <c r="B246" s="153" t="s">
        <v>463</v>
      </c>
      <c r="C246" s="345">
        <v>235</v>
      </c>
      <c r="D246" s="149"/>
      <c r="E246" s="149"/>
      <c r="F246" s="148" t="str">
        <f t="shared" si="3"/>
        <v>-</v>
      </c>
    </row>
    <row r="247" spans="1:6" s="8" customFormat="1" ht="24" x14ac:dyDescent="0.2">
      <c r="A247" s="152">
        <v>3673</v>
      </c>
      <c r="B247" s="153" t="s">
        <v>464</v>
      </c>
      <c r="C247" s="345">
        <v>236</v>
      </c>
      <c r="D247" s="149"/>
      <c r="E247" s="149"/>
      <c r="F247" s="148"/>
    </row>
    <row r="248" spans="1:6" s="8" customFormat="1" ht="24" x14ac:dyDescent="0.2">
      <c r="A248" s="152">
        <v>3674</v>
      </c>
      <c r="B248" s="153" t="s">
        <v>465</v>
      </c>
      <c r="C248" s="345">
        <v>237</v>
      </c>
      <c r="D248" s="149"/>
      <c r="E248" s="149"/>
      <c r="F248" s="148"/>
    </row>
    <row r="249" spans="1:6" s="8" customFormat="1" x14ac:dyDescent="0.2">
      <c r="A249" s="145" t="s">
        <v>2779</v>
      </c>
      <c r="B249" s="146" t="s">
        <v>466</v>
      </c>
      <c r="C249" s="345">
        <v>238</v>
      </c>
      <c r="D249" s="147">
        <f>SUM(D250:D251)</f>
        <v>0</v>
      </c>
      <c r="E249" s="147">
        <f>SUM(E250:E251)</f>
        <v>0</v>
      </c>
      <c r="F249" s="150" t="str">
        <f t="shared" si="3"/>
        <v>-</v>
      </c>
    </row>
    <row r="250" spans="1:6" s="8" customFormat="1" x14ac:dyDescent="0.2">
      <c r="A250" s="145" t="s">
        <v>2718</v>
      </c>
      <c r="B250" s="146" t="s">
        <v>2719</v>
      </c>
      <c r="C250" s="345">
        <v>239</v>
      </c>
      <c r="D250" s="149"/>
      <c r="E250" s="149"/>
      <c r="F250" s="148" t="str">
        <f t="shared" si="3"/>
        <v>-</v>
      </c>
    </row>
    <row r="251" spans="1:6" s="8" customFormat="1" x14ac:dyDescent="0.2">
      <c r="A251" s="145" t="s">
        <v>2720</v>
      </c>
      <c r="B251" s="146" t="s">
        <v>2721</v>
      </c>
      <c r="C251" s="345">
        <v>240</v>
      </c>
      <c r="D251" s="149"/>
      <c r="E251" s="149"/>
      <c r="F251" s="148" t="str">
        <f t="shared" si="3"/>
        <v>-</v>
      </c>
    </row>
    <row r="252" spans="1:6" s="8" customFormat="1" x14ac:dyDescent="0.2">
      <c r="A252" s="152" t="s">
        <v>467</v>
      </c>
      <c r="B252" s="153" t="s">
        <v>468</v>
      </c>
      <c r="C252" s="345">
        <v>241</v>
      </c>
      <c r="D252" s="147">
        <f>SUM(D253:D256)</f>
        <v>0</v>
      </c>
      <c r="E252" s="147">
        <f>SUM(E253:E256)</f>
        <v>0</v>
      </c>
      <c r="F252" s="150"/>
    </row>
    <row r="253" spans="1:6" s="8" customFormat="1" x14ac:dyDescent="0.2">
      <c r="A253" s="152" t="s">
        <v>469</v>
      </c>
      <c r="B253" s="153" t="s">
        <v>924</v>
      </c>
      <c r="C253" s="345">
        <v>242</v>
      </c>
      <c r="D253" s="149"/>
      <c r="E253" s="149"/>
      <c r="F253" s="148"/>
    </row>
    <row r="254" spans="1:6" s="8" customFormat="1" x14ac:dyDescent="0.2">
      <c r="A254" s="152" t="s">
        <v>470</v>
      </c>
      <c r="B254" s="153" t="s">
        <v>925</v>
      </c>
      <c r="C254" s="345">
        <v>243</v>
      </c>
      <c r="D254" s="149"/>
      <c r="E254" s="149"/>
      <c r="F254" s="148"/>
    </row>
    <row r="255" spans="1:6" s="8" customFormat="1" ht="24" x14ac:dyDescent="0.2">
      <c r="A255" s="152" t="s">
        <v>471</v>
      </c>
      <c r="B255" s="153" t="s">
        <v>926</v>
      </c>
      <c r="C255" s="345">
        <v>244</v>
      </c>
      <c r="D255" s="149"/>
      <c r="E255" s="149"/>
      <c r="F255" s="148"/>
    </row>
    <row r="256" spans="1:6" s="8" customFormat="1" ht="24" x14ac:dyDescent="0.2">
      <c r="A256" s="152" t="s">
        <v>472</v>
      </c>
      <c r="B256" s="153" t="s">
        <v>927</v>
      </c>
      <c r="C256" s="345">
        <v>245</v>
      </c>
      <c r="D256" s="149"/>
      <c r="E256" s="149"/>
      <c r="F256" s="148"/>
    </row>
    <row r="257" spans="1:6" s="8" customFormat="1" x14ac:dyDescent="0.2">
      <c r="A257" s="145">
        <v>37</v>
      </c>
      <c r="B257" s="155" t="s">
        <v>1736</v>
      </c>
      <c r="C257" s="345">
        <v>246</v>
      </c>
      <c r="D257" s="147">
        <f>D258+D264</f>
        <v>0</v>
      </c>
      <c r="E257" s="147">
        <f>E258+E264</f>
        <v>0</v>
      </c>
      <c r="F257" s="150" t="str">
        <f t="shared" si="3"/>
        <v>-</v>
      </c>
    </row>
    <row r="258" spans="1:6" s="8" customFormat="1" x14ac:dyDescent="0.2">
      <c r="A258" s="145">
        <v>371</v>
      </c>
      <c r="B258" s="146" t="s">
        <v>473</v>
      </c>
      <c r="C258" s="345">
        <v>247</v>
      </c>
      <c r="D258" s="147">
        <f>SUM(D259:D263)</f>
        <v>0</v>
      </c>
      <c r="E258" s="147">
        <f>SUM(E259:E263)</f>
        <v>0</v>
      </c>
      <c r="F258" s="150" t="str">
        <f t="shared" si="3"/>
        <v>-</v>
      </c>
    </row>
    <row r="259" spans="1:6" s="8" customFormat="1" ht="24" x14ac:dyDescent="0.2">
      <c r="A259" s="145">
        <v>3711</v>
      </c>
      <c r="B259" s="146" t="s">
        <v>3476</v>
      </c>
      <c r="C259" s="345">
        <v>248</v>
      </c>
      <c r="D259" s="149"/>
      <c r="E259" s="149"/>
      <c r="F259" s="148" t="str">
        <f t="shared" si="3"/>
        <v>-</v>
      </c>
    </row>
    <row r="260" spans="1:6" s="8" customFormat="1" ht="24" x14ac:dyDescent="0.2">
      <c r="A260" s="145">
        <v>3712</v>
      </c>
      <c r="B260" s="146" t="s">
        <v>3477</v>
      </c>
      <c r="C260" s="345">
        <v>249</v>
      </c>
      <c r="D260" s="149"/>
      <c r="E260" s="149"/>
      <c r="F260" s="148" t="str">
        <f t="shared" si="3"/>
        <v>-</v>
      </c>
    </row>
    <row r="261" spans="1:6" s="8" customFormat="1" x14ac:dyDescent="0.2">
      <c r="A261" s="145" t="s">
        <v>3478</v>
      </c>
      <c r="B261" s="146" t="s">
        <v>3479</v>
      </c>
      <c r="C261" s="345">
        <v>250</v>
      </c>
      <c r="D261" s="149"/>
      <c r="E261" s="149"/>
      <c r="F261" s="148" t="str">
        <f t="shared" si="3"/>
        <v>-</v>
      </c>
    </row>
    <row r="262" spans="1:6" s="8" customFormat="1" x14ac:dyDescent="0.2">
      <c r="A262" s="145" t="s">
        <v>3480</v>
      </c>
      <c r="B262" s="146" t="s">
        <v>3481</v>
      </c>
      <c r="C262" s="345">
        <v>251</v>
      </c>
      <c r="D262" s="149"/>
      <c r="E262" s="149"/>
      <c r="F262" s="148" t="str">
        <f t="shared" si="3"/>
        <v>-</v>
      </c>
    </row>
    <row r="263" spans="1:6" s="8" customFormat="1" x14ac:dyDescent="0.2">
      <c r="A263" s="152" t="s">
        <v>474</v>
      </c>
      <c r="B263" s="153" t="s">
        <v>1808</v>
      </c>
      <c r="C263" s="345">
        <v>252</v>
      </c>
      <c r="D263" s="149"/>
      <c r="E263" s="149"/>
      <c r="F263" s="148"/>
    </row>
    <row r="264" spans="1:6" s="8" customFormat="1" x14ac:dyDescent="0.2">
      <c r="A264" s="145">
        <v>372</v>
      </c>
      <c r="B264" s="151" t="s">
        <v>1809</v>
      </c>
      <c r="C264" s="345">
        <v>253</v>
      </c>
      <c r="D264" s="147">
        <f>SUM(D265:D267)</f>
        <v>0</v>
      </c>
      <c r="E264" s="147">
        <f>SUM(E265:E267)</f>
        <v>0</v>
      </c>
      <c r="F264" s="150" t="str">
        <f t="shared" si="3"/>
        <v>-</v>
      </c>
    </row>
    <row r="265" spans="1:6" s="8" customFormat="1" x14ac:dyDescent="0.2">
      <c r="A265" s="145">
        <v>3721</v>
      </c>
      <c r="B265" s="146" t="s">
        <v>1066</v>
      </c>
      <c r="C265" s="345">
        <v>254</v>
      </c>
      <c r="D265" s="149"/>
      <c r="E265" s="149"/>
      <c r="F265" s="148" t="str">
        <f t="shared" si="3"/>
        <v>-</v>
      </c>
    </row>
    <row r="266" spans="1:6" s="8" customFormat="1" x14ac:dyDescent="0.2">
      <c r="A266" s="145">
        <v>3722</v>
      </c>
      <c r="B266" s="146" t="s">
        <v>1065</v>
      </c>
      <c r="C266" s="345">
        <v>255</v>
      </c>
      <c r="D266" s="149"/>
      <c r="E266" s="149"/>
      <c r="F266" s="148" t="str">
        <f t="shared" si="3"/>
        <v>-</v>
      </c>
    </row>
    <row r="267" spans="1:6" s="8" customFormat="1" x14ac:dyDescent="0.2">
      <c r="A267" s="152" t="s">
        <v>1810</v>
      </c>
      <c r="B267" s="153" t="s">
        <v>1811</v>
      </c>
      <c r="C267" s="345">
        <v>256</v>
      </c>
      <c r="D267" s="149"/>
      <c r="E267" s="149"/>
      <c r="F267" s="148"/>
    </row>
    <row r="268" spans="1:6" s="8" customFormat="1" x14ac:dyDescent="0.2">
      <c r="A268" s="145">
        <v>38</v>
      </c>
      <c r="B268" s="146" t="s">
        <v>1812</v>
      </c>
      <c r="C268" s="345">
        <v>257</v>
      </c>
      <c r="D268" s="147">
        <f>D269+D273+D277+D283</f>
        <v>0</v>
      </c>
      <c r="E268" s="147">
        <f>E269+E273+E277+E283</f>
        <v>0</v>
      </c>
      <c r="F268" s="150" t="str">
        <f t="shared" si="3"/>
        <v>-</v>
      </c>
    </row>
    <row r="269" spans="1:6" s="8" customFormat="1" x14ac:dyDescent="0.2">
      <c r="A269" s="145">
        <v>381</v>
      </c>
      <c r="B269" s="146" t="s">
        <v>1549</v>
      </c>
      <c r="C269" s="345">
        <v>258</v>
      </c>
      <c r="D269" s="147">
        <f>SUM(D270:D272)</f>
        <v>0</v>
      </c>
      <c r="E269" s="147">
        <f>SUM(E270:E272)</f>
        <v>0</v>
      </c>
      <c r="F269" s="150" t="str">
        <f t="shared" si="3"/>
        <v>-</v>
      </c>
    </row>
    <row r="270" spans="1:6" s="8" customFormat="1" x14ac:dyDescent="0.2">
      <c r="A270" s="145">
        <v>3811</v>
      </c>
      <c r="B270" s="146" t="s">
        <v>4127</v>
      </c>
      <c r="C270" s="345">
        <v>259</v>
      </c>
      <c r="D270" s="149"/>
      <c r="E270" s="149"/>
      <c r="F270" s="148" t="str">
        <f t="shared" ref="F270:F299" si="4">IF(D270&lt;&gt;0,IF(E270/D270&gt;=100,"&gt;&gt;100",E270/D270*100),"-")</f>
        <v>-</v>
      </c>
    </row>
    <row r="271" spans="1:6" s="8" customFormat="1" x14ac:dyDescent="0.2">
      <c r="A271" s="145">
        <v>3812</v>
      </c>
      <c r="B271" s="146" t="s">
        <v>1973</v>
      </c>
      <c r="C271" s="345">
        <v>260</v>
      </c>
      <c r="D271" s="149"/>
      <c r="E271" s="149"/>
      <c r="F271" s="148" t="str">
        <f t="shared" si="4"/>
        <v>-</v>
      </c>
    </row>
    <row r="272" spans="1:6" s="8" customFormat="1" x14ac:dyDescent="0.2">
      <c r="A272" s="152" t="s">
        <v>1550</v>
      </c>
      <c r="B272" s="153" t="s">
        <v>1551</v>
      </c>
      <c r="C272" s="345">
        <v>261</v>
      </c>
      <c r="D272" s="149"/>
      <c r="E272" s="149"/>
      <c r="F272" s="148"/>
    </row>
    <row r="273" spans="1:6" s="8" customFormat="1" x14ac:dyDescent="0.2">
      <c r="A273" s="145">
        <v>382</v>
      </c>
      <c r="B273" s="146" t="s">
        <v>1552</v>
      </c>
      <c r="C273" s="345">
        <v>262</v>
      </c>
      <c r="D273" s="147">
        <f>SUM(D274:D276)</f>
        <v>0</v>
      </c>
      <c r="E273" s="147">
        <f>SUM(E274:E276)</f>
        <v>0</v>
      </c>
      <c r="F273" s="150" t="str">
        <f t="shared" si="4"/>
        <v>-</v>
      </c>
    </row>
    <row r="274" spans="1:6" s="8" customFormat="1" x14ac:dyDescent="0.2">
      <c r="A274" s="145">
        <v>3821</v>
      </c>
      <c r="B274" s="146" t="s">
        <v>1974</v>
      </c>
      <c r="C274" s="345">
        <v>263</v>
      </c>
      <c r="D274" s="149"/>
      <c r="E274" s="149"/>
      <c r="F274" s="148" t="str">
        <f t="shared" si="4"/>
        <v>-</v>
      </c>
    </row>
    <row r="275" spans="1:6" s="8" customFormat="1" x14ac:dyDescent="0.2">
      <c r="A275" s="145">
        <v>3822</v>
      </c>
      <c r="B275" s="146" t="s">
        <v>1975</v>
      </c>
      <c r="C275" s="345">
        <v>264</v>
      </c>
      <c r="D275" s="149"/>
      <c r="E275" s="149"/>
      <c r="F275" s="148" t="str">
        <f t="shared" si="4"/>
        <v>-</v>
      </c>
    </row>
    <row r="276" spans="1:6" s="8" customFormat="1" x14ac:dyDescent="0.2">
      <c r="A276" s="152" t="s">
        <v>1553</v>
      </c>
      <c r="B276" s="153" t="s">
        <v>1554</v>
      </c>
      <c r="C276" s="345">
        <v>265</v>
      </c>
      <c r="D276" s="149"/>
      <c r="E276" s="149"/>
      <c r="F276" s="148"/>
    </row>
    <row r="277" spans="1:6" s="8" customFormat="1" x14ac:dyDescent="0.2">
      <c r="A277" s="145">
        <v>383</v>
      </c>
      <c r="B277" s="146" t="s">
        <v>389</v>
      </c>
      <c r="C277" s="345">
        <v>266</v>
      </c>
      <c r="D277" s="147">
        <f>SUM(D278:D282)</f>
        <v>0</v>
      </c>
      <c r="E277" s="147">
        <f>SUM(E278:E282)</f>
        <v>0</v>
      </c>
      <c r="F277" s="150" t="str">
        <f t="shared" si="4"/>
        <v>-</v>
      </c>
    </row>
    <row r="278" spans="1:6" s="8" customFormat="1" x14ac:dyDescent="0.2">
      <c r="A278" s="145">
        <v>3831</v>
      </c>
      <c r="B278" s="146" t="s">
        <v>2706</v>
      </c>
      <c r="C278" s="345">
        <v>267</v>
      </c>
      <c r="D278" s="149"/>
      <c r="E278" s="149"/>
      <c r="F278" s="148" t="str">
        <f t="shared" si="4"/>
        <v>-</v>
      </c>
    </row>
    <row r="279" spans="1:6" s="8" customFormat="1" x14ac:dyDescent="0.2">
      <c r="A279" s="145">
        <v>3832</v>
      </c>
      <c r="B279" s="146" t="s">
        <v>1976</v>
      </c>
      <c r="C279" s="345">
        <v>268</v>
      </c>
      <c r="D279" s="149"/>
      <c r="E279" s="149"/>
      <c r="F279" s="148" t="str">
        <f t="shared" si="4"/>
        <v>-</v>
      </c>
    </row>
    <row r="280" spans="1:6" s="8" customFormat="1" x14ac:dyDescent="0.2">
      <c r="A280" s="145">
        <v>3833</v>
      </c>
      <c r="B280" s="146" t="s">
        <v>2707</v>
      </c>
      <c r="C280" s="345">
        <v>269</v>
      </c>
      <c r="D280" s="149"/>
      <c r="E280" s="149"/>
      <c r="F280" s="148" t="str">
        <f t="shared" si="4"/>
        <v>-</v>
      </c>
    </row>
    <row r="281" spans="1:6" s="8" customFormat="1" x14ac:dyDescent="0.2">
      <c r="A281" s="145">
        <v>3834</v>
      </c>
      <c r="B281" s="146" t="s">
        <v>2708</v>
      </c>
      <c r="C281" s="345">
        <v>270</v>
      </c>
      <c r="D281" s="149"/>
      <c r="E281" s="149"/>
      <c r="F281" s="148" t="str">
        <f t="shared" si="4"/>
        <v>-</v>
      </c>
    </row>
    <row r="282" spans="1:6" s="8" customFormat="1" x14ac:dyDescent="0.2">
      <c r="A282" s="145" t="s">
        <v>1546</v>
      </c>
      <c r="B282" s="146" t="s">
        <v>1501</v>
      </c>
      <c r="C282" s="345">
        <v>271</v>
      </c>
      <c r="D282" s="149"/>
      <c r="E282" s="149"/>
      <c r="F282" s="148" t="str">
        <f t="shared" si="4"/>
        <v>-</v>
      </c>
    </row>
    <row r="283" spans="1:6" s="8" customFormat="1" x14ac:dyDescent="0.2">
      <c r="A283" s="145">
        <v>386</v>
      </c>
      <c r="B283" s="146" t="s">
        <v>1555</v>
      </c>
      <c r="C283" s="345">
        <v>272</v>
      </c>
      <c r="D283" s="147">
        <f>SUM(D284:D287)</f>
        <v>0</v>
      </c>
      <c r="E283" s="147">
        <f>SUM(E284:E287)</f>
        <v>0</v>
      </c>
      <c r="F283" s="150" t="str">
        <f t="shared" si="4"/>
        <v>-</v>
      </c>
    </row>
    <row r="284" spans="1:6" s="8" customFormat="1" ht="24" x14ac:dyDescent="0.2">
      <c r="A284" s="145">
        <v>3861</v>
      </c>
      <c r="B284" s="146" t="s">
        <v>2709</v>
      </c>
      <c r="C284" s="345">
        <v>273</v>
      </c>
      <c r="D284" s="149"/>
      <c r="E284" s="149"/>
      <c r="F284" s="148" t="str">
        <f t="shared" si="4"/>
        <v>-</v>
      </c>
    </row>
    <row r="285" spans="1:6" s="8" customFormat="1" ht="24" x14ac:dyDescent="0.2">
      <c r="A285" s="145">
        <v>3862</v>
      </c>
      <c r="B285" s="146" t="s">
        <v>2710</v>
      </c>
      <c r="C285" s="345">
        <v>274</v>
      </c>
      <c r="D285" s="149"/>
      <c r="E285" s="149"/>
      <c r="F285" s="148" t="str">
        <f t="shared" si="4"/>
        <v>-</v>
      </c>
    </row>
    <row r="286" spans="1:6" s="8" customFormat="1" x14ac:dyDescent="0.2">
      <c r="A286" s="145">
        <v>3863</v>
      </c>
      <c r="B286" s="146" t="s">
        <v>2711</v>
      </c>
      <c r="C286" s="345">
        <v>275</v>
      </c>
      <c r="D286" s="149"/>
      <c r="E286" s="149"/>
      <c r="F286" s="148" t="str">
        <f t="shared" si="4"/>
        <v>-</v>
      </c>
    </row>
    <row r="287" spans="1:6" s="8" customFormat="1" x14ac:dyDescent="0.2">
      <c r="A287" s="152" t="s">
        <v>1556</v>
      </c>
      <c r="B287" s="153" t="s">
        <v>1557</v>
      </c>
      <c r="C287" s="345">
        <v>276</v>
      </c>
      <c r="D287" s="149"/>
      <c r="E287" s="149"/>
      <c r="F287" s="148"/>
    </row>
    <row r="288" spans="1:6" s="8" customFormat="1" x14ac:dyDescent="0.2">
      <c r="A288" s="145" t="s">
        <v>1215</v>
      </c>
      <c r="B288" s="146" t="s">
        <v>1216</v>
      </c>
      <c r="C288" s="345">
        <v>277</v>
      </c>
      <c r="D288" s="149"/>
      <c r="E288" s="149"/>
      <c r="F288" s="148" t="str">
        <f t="shared" si="4"/>
        <v>-</v>
      </c>
    </row>
    <row r="289" spans="1:6" s="8" customFormat="1" x14ac:dyDescent="0.2">
      <c r="A289" s="145" t="s">
        <v>1215</v>
      </c>
      <c r="B289" s="146" t="s">
        <v>1010</v>
      </c>
      <c r="C289" s="345">
        <v>278</v>
      </c>
      <c r="D289" s="149"/>
      <c r="E289" s="149"/>
      <c r="F289" s="148" t="str">
        <f t="shared" si="4"/>
        <v>-</v>
      </c>
    </row>
    <row r="290" spans="1:6" s="8" customFormat="1" x14ac:dyDescent="0.2">
      <c r="A290" s="145" t="s">
        <v>1215</v>
      </c>
      <c r="B290" s="146" t="s">
        <v>3438</v>
      </c>
      <c r="C290" s="345">
        <v>279</v>
      </c>
      <c r="D290" s="147">
        <f>IF(D289&gt;=D288,D289-D288,0)</f>
        <v>0</v>
      </c>
      <c r="E290" s="147">
        <f>IF(E289&gt;=E288,E289-E288,0)</f>
        <v>0</v>
      </c>
      <c r="F290" s="150" t="str">
        <f t="shared" si="4"/>
        <v>-</v>
      </c>
    </row>
    <row r="291" spans="1:6" s="8" customFormat="1" x14ac:dyDescent="0.2">
      <c r="A291" s="145" t="s">
        <v>1215</v>
      </c>
      <c r="B291" s="146" t="s">
        <v>3439</v>
      </c>
      <c r="C291" s="345">
        <v>280</v>
      </c>
      <c r="D291" s="147">
        <f>IF(D288&gt;=D289,D288-D289,0)</f>
        <v>0</v>
      </c>
      <c r="E291" s="147">
        <f>IF(E288&gt;=E289,E288-E289,0)</f>
        <v>0</v>
      </c>
      <c r="F291" s="150" t="str">
        <f t="shared" si="4"/>
        <v>-</v>
      </c>
    </row>
    <row r="292" spans="1:6" s="8" customFormat="1" x14ac:dyDescent="0.2">
      <c r="A292" s="145" t="s">
        <v>1215</v>
      </c>
      <c r="B292" s="146" t="s">
        <v>3440</v>
      </c>
      <c r="C292" s="345">
        <v>281</v>
      </c>
      <c r="D292" s="147">
        <f>D159-D290+D291</f>
        <v>625311</v>
      </c>
      <c r="E292" s="147">
        <f>E159-E290+E291</f>
        <v>865542</v>
      </c>
      <c r="F292" s="150">
        <f t="shared" si="4"/>
        <v>138.41784328118328</v>
      </c>
    </row>
    <row r="293" spans="1:6" s="8" customFormat="1" x14ac:dyDescent="0.2">
      <c r="A293" s="145" t="s">
        <v>1215</v>
      </c>
      <c r="B293" s="146" t="s">
        <v>3441</v>
      </c>
      <c r="C293" s="345">
        <v>282</v>
      </c>
      <c r="D293" s="147">
        <f>IF(D12&gt;=D292,D12-D292,0)</f>
        <v>36469</v>
      </c>
      <c r="E293" s="147">
        <f>IF(E12&gt;=E292,E12-E292,0)</f>
        <v>57540</v>
      </c>
      <c r="F293" s="150">
        <f t="shared" si="4"/>
        <v>157.77783871233103</v>
      </c>
    </row>
    <row r="294" spans="1:6" s="8" customFormat="1" x14ac:dyDescent="0.2">
      <c r="A294" s="145" t="s">
        <v>1215</v>
      </c>
      <c r="B294" s="146" t="s">
        <v>3442</v>
      </c>
      <c r="C294" s="345">
        <v>283</v>
      </c>
      <c r="D294" s="147">
        <f>IF(D292&gt;=D12,D292-D12,0)</f>
        <v>0</v>
      </c>
      <c r="E294" s="147">
        <f>IF(E292&gt;=E12,E292-E12,0)</f>
        <v>0</v>
      </c>
      <c r="F294" s="150" t="str">
        <f t="shared" si="4"/>
        <v>-</v>
      </c>
    </row>
    <row r="295" spans="1:6" s="8" customFormat="1" x14ac:dyDescent="0.2">
      <c r="A295" s="145">
        <v>92211</v>
      </c>
      <c r="B295" s="146" t="s">
        <v>2926</v>
      </c>
      <c r="C295" s="345">
        <v>284</v>
      </c>
      <c r="D295" s="149">
        <v>140000</v>
      </c>
      <c r="E295" s="149">
        <v>166630</v>
      </c>
      <c r="F295" s="148">
        <f t="shared" si="4"/>
        <v>119.02142857142857</v>
      </c>
    </row>
    <row r="296" spans="1:6" s="8" customFormat="1" x14ac:dyDescent="0.2">
      <c r="A296" s="145">
        <v>92221</v>
      </c>
      <c r="B296" s="146" t="s">
        <v>4282</v>
      </c>
      <c r="C296" s="345">
        <v>285</v>
      </c>
      <c r="D296" s="149"/>
      <c r="E296" s="149"/>
      <c r="F296" s="148" t="str">
        <f t="shared" si="4"/>
        <v>-</v>
      </c>
    </row>
    <row r="297" spans="1:6" s="8" customFormat="1" x14ac:dyDescent="0.2">
      <c r="A297" s="145">
        <v>96</v>
      </c>
      <c r="B297" s="146" t="s">
        <v>4284</v>
      </c>
      <c r="C297" s="345">
        <v>286</v>
      </c>
      <c r="D297" s="149">
        <v>15707</v>
      </c>
      <c r="E297" s="149">
        <v>986</v>
      </c>
      <c r="F297" s="148">
        <f t="shared" si="4"/>
        <v>6.2774559113770927</v>
      </c>
    </row>
    <row r="298" spans="1:6" s="8" customFormat="1" x14ac:dyDescent="0.2">
      <c r="A298" s="145">
        <v>9661</v>
      </c>
      <c r="B298" s="146" t="s">
        <v>2651</v>
      </c>
      <c r="C298" s="345">
        <v>287</v>
      </c>
      <c r="D298" s="149"/>
      <c r="E298" s="149"/>
      <c r="F298" s="148" t="str">
        <f t="shared" si="4"/>
        <v>-</v>
      </c>
    </row>
    <row r="299" spans="1:6" s="8" customFormat="1" x14ac:dyDescent="0.2">
      <c r="A299" s="156" t="s">
        <v>1971</v>
      </c>
      <c r="B299" s="157" t="s">
        <v>1972</v>
      </c>
      <c r="C299" s="347">
        <v>288</v>
      </c>
      <c r="D299" s="158"/>
      <c r="E299" s="158"/>
      <c r="F299" s="159" t="str">
        <f t="shared" si="4"/>
        <v>-</v>
      </c>
    </row>
    <row r="300" spans="1:6" s="8" customFormat="1" ht="15" customHeight="1" x14ac:dyDescent="0.2">
      <c r="A300" s="429" t="s">
        <v>3443</v>
      </c>
      <c r="B300" s="430"/>
      <c r="C300" s="348"/>
      <c r="D300" s="143"/>
      <c r="E300" s="143"/>
      <c r="F300" s="144"/>
    </row>
    <row r="301" spans="1:6" s="8" customFormat="1" x14ac:dyDescent="0.2">
      <c r="A301" s="145">
        <v>7</v>
      </c>
      <c r="B301" s="146" t="s">
        <v>3237</v>
      </c>
      <c r="C301" s="345">
        <v>289</v>
      </c>
      <c r="D301" s="147">
        <f>D302+D314+D347+D351</f>
        <v>0</v>
      </c>
      <c r="E301" s="147">
        <f>E302+E314+E347+E351</f>
        <v>0</v>
      </c>
      <c r="F301" s="150" t="str">
        <f t="shared" ref="F301:F364" si="5">IF(D301&lt;&gt;0,IF(E301/D301&gt;=100,"&gt;&gt;100",E301/D301*100),"-")</f>
        <v>-</v>
      </c>
    </row>
    <row r="302" spans="1:6" s="8" customFormat="1" x14ac:dyDescent="0.2">
      <c r="A302" s="145">
        <v>71</v>
      </c>
      <c r="B302" s="146" t="s">
        <v>3238</v>
      </c>
      <c r="C302" s="345">
        <v>290</v>
      </c>
      <c r="D302" s="147">
        <f>D303+D307</f>
        <v>0</v>
      </c>
      <c r="E302" s="147">
        <f>E303+E307</f>
        <v>0</v>
      </c>
      <c r="F302" s="150" t="str">
        <f t="shared" si="5"/>
        <v>-</v>
      </c>
    </row>
    <row r="303" spans="1:6" s="8" customFormat="1" x14ac:dyDescent="0.2">
      <c r="A303" s="145">
        <v>711</v>
      </c>
      <c r="B303" s="146" t="s">
        <v>3239</v>
      </c>
      <c r="C303" s="345">
        <v>291</v>
      </c>
      <c r="D303" s="147">
        <f>SUM(D304:D306)</f>
        <v>0</v>
      </c>
      <c r="E303" s="147">
        <f>SUM(E304:E306)</f>
        <v>0</v>
      </c>
      <c r="F303" s="150" t="str">
        <f t="shared" si="5"/>
        <v>-</v>
      </c>
    </row>
    <row r="304" spans="1:6" s="8" customFormat="1" x14ac:dyDescent="0.2">
      <c r="A304" s="145">
        <v>7111</v>
      </c>
      <c r="B304" s="146" t="s">
        <v>4290</v>
      </c>
      <c r="C304" s="345">
        <v>292</v>
      </c>
      <c r="D304" s="149"/>
      <c r="E304" s="149"/>
      <c r="F304" s="148" t="str">
        <f t="shared" si="5"/>
        <v>-</v>
      </c>
    </row>
    <row r="305" spans="1:6" s="8" customFormat="1" x14ac:dyDescent="0.2">
      <c r="A305" s="145">
        <v>7112</v>
      </c>
      <c r="B305" s="146" t="s">
        <v>4285</v>
      </c>
      <c r="C305" s="345">
        <v>293</v>
      </c>
      <c r="D305" s="149"/>
      <c r="E305" s="149"/>
      <c r="F305" s="148" t="str">
        <f t="shared" si="5"/>
        <v>-</v>
      </c>
    </row>
    <row r="306" spans="1:6" s="8" customFormat="1" x14ac:dyDescent="0.2">
      <c r="A306" s="145">
        <v>7113</v>
      </c>
      <c r="B306" s="146" t="s">
        <v>4286</v>
      </c>
      <c r="C306" s="345">
        <v>294</v>
      </c>
      <c r="D306" s="149"/>
      <c r="E306" s="149"/>
      <c r="F306" s="148" t="str">
        <f t="shared" si="5"/>
        <v>-</v>
      </c>
    </row>
    <row r="307" spans="1:6" s="8" customFormat="1" x14ac:dyDescent="0.2">
      <c r="A307" s="145">
        <v>712</v>
      </c>
      <c r="B307" s="146" t="s">
        <v>3240</v>
      </c>
      <c r="C307" s="345">
        <v>295</v>
      </c>
      <c r="D307" s="147">
        <f>SUM(D308:D313)</f>
        <v>0</v>
      </c>
      <c r="E307" s="147">
        <f>SUM(E308:E313)</f>
        <v>0</v>
      </c>
      <c r="F307" s="150" t="str">
        <f t="shared" si="5"/>
        <v>-</v>
      </c>
    </row>
    <row r="308" spans="1:6" s="8" customFormat="1" x14ac:dyDescent="0.2">
      <c r="A308" s="145">
        <v>7121</v>
      </c>
      <c r="B308" s="146" t="s">
        <v>4287</v>
      </c>
      <c r="C308" s="345">
        <v>296</v>
      </c>
      <c r="D308" s="149"/>
      <c r="E308" s="149"/>
      <c r="F308" s="148" t="str">
        <f t="shared" si="5"/>
        <v>-</v>
      </c>
    </row>
    <row r="309" spans="1:6" s="8" customFormat="1" x14ac:dyDescent="0.2">
      <c r="A309" s="145">
        <v>7122</v>
      </c>
      <c r="B309" s="146" t="s">
        <v>4288</v>
      </c>
      <c r="C309" s="345">
        <v>297</v>
      </c>
      <c r="D309" s="149"/>
      <c r="E309" s="149"/>
      <c r="F309" s="148" t="str">
        <f t="shared" si="5"/>
        <v>-</v>
      </c>
    </row>
    <row r="310" spans="1:6" s="8" customFormat="1" x14ac:dyDescent="0.2">
      <c r="A310" s="145">
        <v>7123</v>
      </c>
      <c r="B310" s="146" t="s">
        <v>4289</v>
      </c>
      <c r="C310" s="345">
        <v>298</v>
      </c>
      <c r="D310" s="149"/>
      <c r="E310" s="149"/>
      <c r="F310" s="148" t="str">
        <f t="shared" si="5"/>
        <v>-</v>
      </c>
    </row>
    <row r="311" spans="1:6" s="8" customFormat="1" x14ac:dyDescent="0.2">
      <c r="A311" s="145">
        <v>7124</v>
      </c>
      <c r="B311" s="146" t="s">
        <v>539</v>
      </c>
      <c r="C311" s="345">
        <v>299</v>
      </c>
      <c r="D311" s="149"/>
      <c r="E311" s="149"/>
      <c r="F311" s="148" t="str">
        <f t="shared" si="5"/>
        <v>-</v>
      </c>
    </row>
    <row r="312" spans="1:6" s="8" customFormat="1" x14ac:dyDescent="0.2">
      <c r="A312" s="145">
        <v>7125</v>
      </c>
      <c r="B312" s="146" t="s">
        <v>982</v>
      </c>
      <c r="C312" s="345">
        <v>300</v>
      </c>
      <c r="D312" s="149"/>
      <c r="E312" s="149"/>
      <c r="F312" s="148" t="str">
        <f t="shared" si="5"/>
        <v>-</v>
      </c>
    </row>
    <row r="313" spans="1:6" s="8" customFormat="1" x14ac:dyDescent="0.2">
      <c r="A313" s="145">
        <v>7126</v>
      </c>
      <c r="B313" s="146" t="s">
        <v>2596</v>
      </c>
      <c r="C313" s="345">
        <v>301</v>
      </c>
      <c r="D313" s="149"/>
      <c r="E313" s="149"/>
      <c r="F313" s="148" t="str">
        <f t="shared" si="5"/>
        <v>-</v>
      </c>
    </row>
    <row r="314" spans="1:6" s="8" customFormat="1" x14ac:dyDescent="0.2">
      <c r="A314" s="145">
        <v>72</v>
      </c>
      <c r="B314" s="151" t="s">
        <v>3241</v>
      </c>
      <c r="C314" s="345">
        <v>302</v>
      </c>
      <c r="D314" s="147">
        <f>D315+D320+D329+D334+D339+D342</f>
        <v>0</v>
      </c>
      <c r="E314" s="147">
        <f>E315+E320+E329+E334+E339+E342</f>
        <v>0</v>
      </c>
      <c r="F314" s="150" t="str">
        <f t="shared" si="5"/>
        <v>-</v>
      </c>
    </row>
    <row r="315" spans="1:6" s="8" customFormat="1" x14ac:dyDescent="0.2">
      <c r="A315" s="145">
        <v>721</v>
      </c>
      <c r="B315" s="146" t="s">
        <v>3242</v>
      </c>
      <c r="C315" s="345">
        <v>303</v>
      </c>
      <c r="D315" s="147">
        <f>SUM(D316:D319)</f>
        <v>0</v>
      </c>
      <c r="E315" s="147">
        <f>SUM(E316:E319)</f>
        <v>0</v>
      </c>
      <c r="F315" s="150" t="str">
        <f t="shared" si="5"/>
        <v>-</v>
      </c>
    </row>
    <row r="316" spans="1:6" s="8" customFormat="1" x14ac:dyDescent="0.2">
      <c r="A316" s="145">
        <v>7211</v>
      </c>
      <c r="B316" s="146" t="s">
        <v>382</v>
      </c>
      <c r="C316" s="345">
        <v>304</v>
      </c>
      <c r="D316" s="149"/>
      <c r="E316" s="149"/>
      <c r="F316" s="148" t="str">
        <f t="shared" si="5"/>
        <v>-</v>
      </c>
    </row>
    <row r="317" spans="1:6" s="8" customFormat="1" x14ac:dyDescent="0.2">
      <c r="A317" s="145">
        <v>7212</v>
      </c>
      <c r="B317" s="146" t="s">
        <v>383</v>
      </c>
      <c r="C317" s="345">
        <v>305</v>
      </c>
      <c r="D317" s="149"/>
      <c r="E317" s="149"/>
      <c r="F317" s="148" t="str">
        <f t="shared" si="5"/>
        <v>-</v>
      </c>
    </row>
    <row r="318" spans="1:6" s="8" customFormat="1" x14ac:dyDescent="0.2">
      <c r="A318" s="145">
        <v>7213</v>
      </c>
      <c r="B318" s="146" t="s">
        <v>2882</v>
      </c>
      <c r="C318" s="345">
        <v>306</v>
      </c>
      <c r="D318" s="149"/>
      <c r="E318" s="149"/>
      <c r="F318" s="148" t="str">
        <f t="shared" si="5"/>
        <v>-</v>
      </c>
    </row>
    <row r="319" spans="1:6" s="8" customFormat="1" x14ac:dyDescent="0.2">
      <c r="A319" s="145">
        <v>7214</v>
      </c>
      <c r="B319" s="146" t="s">
        <v>384</v>
      </c>
      <c r="C319" s="345">
        <v>307</v>
      </c>
      <c r="D319" s="149"/>
      <c r="E319" s="149"/>
      <c r="F319" s="148" t="str">
        <f t="shared" si="5"/>
        <v>-</v>
      </c>
    </row>
    <row r="320" spans="1:6" s="8" customFormat="1" x14ac:dyDescent="0.2">
      <c r="A320" s="145">
        <v>722</v>
      </c>
      <c r="B320" s="146" t="s">
        <v>2367</v>
      </c>
      <c r="C320" s="345">
        <v>308</v>
      </c>
      <c r="D320" s="147">
        <f>SUM(D321:D328)</f>
        <v>0</v>
      </c>
      <c r="E320" s="147">
        <f>SUM(E321:E328)</f>
        <v>0</v>
      </c>
      <c r="F320" s="150" t="str">
        <f t="shared" si="5"/>
        <v>-</v>
      </c>
    </row>
    <row r="321" spans="1:6" s="8" customFormat="1" x14ac:dyDescent="0.2">
      <c r="A321" s="145">
        <v>7221</v>
      </c>
      <c r="B321" s="146" t="s">
        <v>3941</v>
      </c>
      <c r="C321" s="345">
        <v>309</v>
      </c>
      <c r="D321" s="149"/>
      <c r="E321" s="149"/>
      <c r="F321" s="148" t="str">
        <f t="shared" si="5"/>
        <v>-</v>
      </c>
    </row>
    <row r="322" spans="1:6" s="8" customFormat="1" x14ac:dyDescent="0.2">
      <c r="A322" s="145">
        <v>7222</v>
      </c>
      <c r="B322" s="146" t="s">
        <v>3942</v>
      </c>
      <c r="C322" s="345">
        <v>310</v>
      </c>
      <c r="D322" s="149"/>
      <c r="E322" s="149"/>
      <c r="F322" s="148" t="str">
        <f t="shared" si="5"/>
        <v>-</v>
      </c>
    </row>
    <row r="323" spans="1:6" s="8" customFormat="1" x14ac:dyDescent="0.2">
      <c r="A323" s="145">
        <v>7223</v>
      </c>
      <c r="B323" s="146" t="s">
        <v>3943</v>
      </c>
      <c r="C323" s="345">
        <v>311</v>
      </c>
      <c r="D323" s="149"/>
      <c r="E323" s="149"/>
      <c r="F323" s="148" t="str">
        <f t="shared" si="5"/>
        <v>-</v>
      </c>
    </row>
    <row r="324" spans="1:6" s="8" customFormat="1" x14ac:dyDescent="0.2">
      <c r="A324" s="145">
        <v>7224</v>
      </c>
      <c r="B324" s="146" t="s">
        <v>3944</v>
      </c>
      <c r="C324" s="345">
        <v>312</v>
      </c>
      <c r="D324" s="149"/>
      <c r="E324" s="149"/>
      <c r="F324" s="148" t="str">
        <f t="shared" si="5"/>
        <v>-</v>
      </c>
    </row>
    <row r="325" spans="1:6" s="8" customFormat="1" x14ac:dyDescent="0.2">
      <c r="A325" s="145">
        <v>7225</v>
      </c>
      <c r="B325" s="146" t="s">
        <v>3945</v>
      </c>
      <c r="C325" s="345">
        <v>313</v>
      </c>
      <c r="D325" s="149"/>
      <c r="E325" s="149"/>
      <c r="F325" s="148" t="str">
        <f t="shared" si="5"/>
        <v>-</v>
      </c>
    </row>
    <row r="326" spans="1:6" s="8" customFormat="1" x14ac:dyDescent="0.2">
      <c r="A326" s="145">
        <v>7226</v>
      </c>
      <c r="B326" s="146" t="s">
        <v>3946</v>
      </c>
      <c r="C326" s="345">
        <v>314</v>
      </c>
      <c r="D326" s="149"/>
      <c r="E326" s="149"/>
      <c r="F326" s="148" t="str">
        <f t="shared" si="5"/>
        <v>-</v>
      </c>
    </row>
    <row r="327" spans="1:6" s="8" customFormat="1" x14ac:dyDescent="0.2">
      <c r="A327" s="145">
        <v>7227</v>
      </c>
      <c r="B327" s="146" t="s">
        <v>3947</v>
      </c>
      <c r="C327" s="345">
        <v>315</v>
      </c>
      <c r="D327" s="149"/>
      <c r="E327" s="149"/>
      <c r="F327" s="148" t="str">
        <f t="shared" si="5"/>
        <v>-</v>
      </c>
    </row>
    <row r="328" spans="1:6" s="8" customFormat="1" x14ac:dyDescent="0.2">
      <c r="A328" s="145" t="s">
        <v>1759</v>
      </c>
      <c r="B328" s="146" t="s">
        <v>4034</v>
      </c>
      <c r="C328" s="345">
        <v>316</v>
      </c>
      <c r="D328" s="149"/>
      <c r="E328" s="149"/>
      <c r="F328" s="148" t="str">
        <f t="shared" si="5"/>
        <v>-</v>
      </c>
    </row>
    <row r="329" spans="1:6" s="8" customFormat="1" x14ac:dyDescent="0.2">
      <c r="A329" s="145">
        <v>723</v>
      </c>
      <c r="B329" s="151" t="s">
        <v>2368</v>
      </c>
      <c r="C329" s="345">
        <v>317</v>
      </c>
      <c r="D329" s="147">
        <f>SUM(D330:D333)</f>
        <v>0</v>
      </c>
      <c r="E329" s="147">
        <f>SUM(E330:E333)</f>
        <v>0</v>
      </c>
      <c r="F329" s="150" t="str">
        <f t="shared" si="5"/>
        <v>-</v>
      </c>
    </row>
    <row r="330" spans="1:6" s="8" customFormat="1" x14ac:dyDescent="0.2">
      <c r="A330" s="145">
        <v>7231</v>
      </c>
      <c r="B330" s="146" t="s">
        <v>3948</v>
      </c>
      <c r="C330" s="345">
        <v>318</v>
      </c>
      <c r="D330" s="149"/>
      <c r="E330" s="149"/>
      <c r="F330" s="148" t="str">
        <f t="shared" si="5"/>
        <v>-</v>
      </c>
    </row>
    <row r="331" spans="1:6" s="8" customFormat="1" x14ac:dyDescent="0.2">
      <c r="A331" s="145">
        <v>7232</v>
      </c>
      <c r="B331" s="146" t="s">
        <v>3949</v>
      </c>
      <c r="C331" s="345">
        <v>319</v>
      </c>
      <c r="D331" s="149"/>
      <c r="E331" s="149"/>
      <c r="F331" s="148" t="str">
        <f t="shared" si="5"/>
        <v>-</v>
      </c>
    </row>
    <row r="332" spans="1:6" s="8" customFormat="1" x14ac:dyDescent="0.2">
      <c r="A332" s="145">
        <v>7233</v>
      </c>
      <c r="B332" s="146" t="s">
        <v>1977</v>
      </c>
      <c r="C332" s="345">
        <v>320</v>
      </c>
      <c r="D332" s="149"/>
      <c r="E332" s="149"/>
      <c r="F332" s="148" t="str">
        <f t="shared" si="5"/>
        <v>-</v>
      </c>
    </row>
    <row r="333" spans="1:6" s="8" customFormat="1" x14ac:dyDescent="0.2">
      <c r="A333" s="145">
        <v>7234</v>
      </c>
      <c r="B333" s="151" t="s">
        <v>3257</v>
      </c>
      <c r="C333" s="345">
        <v>321</v>
      </c>
      <c r="D333" s="149"/>
      <c r="E333" s="149"/>
      <c r="F333" s="148" t="str">
        <f t="shared" si="5"/>
        <v>-</v>
      </c>
    </row>
    <row r="334" spans="1:6" s="8" customFormat="1" x14ac:dyDescent="0.2">
      <c r="A334" s="145">
        <v>724</v>
      </c>
      <c r="B334" s="151" t="s">
        <v>2369</v>
      </c>
      <c r="C334" s="345">
        <v>322</v>
      </c>
      <c r="D334" s="147">
        <f>SUM(D335:D338)</f>
        <v>0</v>
      </c>
      <c r="E334" s="147">
        <f>SUM(E335:E338)</f>
        <v>0</v>
      </c>
      <c r="F334" s="150" t="str">
        <f t="shared" si="5"/>
        <v>-</v>
      </c>
    </row>
    <row r="335" spans="1:6" s="8" customFormat="1" x14ac:dyDescent="0.2">
      <c r="A335" s="145">
        <v>7241</v>
      </c>
      <c r="B335" s="146" t="s">
        <v>2883</v>
      </c>
      <c r="C335" s="345">
        <v>323</v>
      </c>
      <c r="D335" s="149"/>
      <c r="E335" s="149"/>
      <c r="F335" s="148" t="str">
        <f t="shared" si="5"/>
        <v>-</v>
      </c>
    </row>
    <row r="336" spans="1:6" s="8" customFormat="1" x14ac:dyDescent="0.2">
      <c r="A336" s="145">
        <v>7242</v>
      </c>
      <c r="B336" s="146" t="s">
        <v>2884</v>
      </c>
      <c r="C336" s="345">
        <v>324</v>
      </c>
      <c r="D336" s="149"/>
      <c r="E336" s="149"/>
      <c r="F336" s="148" t="str">
        <f t="shared" si="5"/>
        <v>-</v>
      </c>
    </row>
    <row r="337" spans="1:6" s="8" customFormat="1" x14ac:dyDescent="0.2">
      <c r="A337" s="145">
        <v>7243</v>
      </c>
      <c r="B337" s="146" t="s">
        <v>3515</v>
      </c>
      <c r="C337" s="345">
        <v>325</v>
      </c>
      <c r="D337" s="149"/>
      <c r="E337" s="149"/>
      <c r="F337" s="148" t="str">
        <f t="shared" si="5"/>
        <v>-</v>
      </c>
    </row>
    <row r="338" spans="1:6" s="8" customFormat="1" x14ac:dyDescent="0.2">
      <c r="A338" s="145">
        <v>7244</v>
      </c>
      <c r="B338" s="146" t="s">
        <v>3516</v>
      </c>
      <c r="C338" s="345">
        <v>326</v>
      </c>
      <c r="D338" s="149"/>
      <c r="E338" s="149"/>
      <c r="F338" s="148" t="str">
        <f t="shared" si="5"/>
        <v>-</v>
      </c>
    </row>
    <row r="339" spans="1:6" s="8" customFormat="1" x14ac:dyDescent="0.2">
      <c r="A339" s="145">
        <v>725</v>
      </c>
      <c r="B339" s="146" t="s">
        <v>2370</v>
      </c>
      <c r="C339" s="345">
        <v>327</v>
      </c>
      <c r="D339" s="147">
        <f>SUM(D340:D341)</f>
        <v>0</v>
      </c>
      <c r="E339" s="147">
        <f>SUM(E340:E341)</f>
        <v>0</v>
      </c>
      <c r="F339" s="150" t="str">
        <f t="shared" si="5"/>
        <v>-</v>
      </c>
    </row>
    <row r="340" spans="1:6" s="8" customFormat="1" x14ac:dyDescent="0.2">
      <c r="A340" s="145">
        <v>7251</v>
      </c>
      <c r="B340" s="146" t="s">
        <v>3517</v>
      </c>
      <c r="C340" s="345">
        <v>328</v>
      </c>
      <c r="D340" s="149"/>
      <c r="E340" s="149"/>
      <c r="F340" s="148" t="str">
        <f t="shared" si="5"/>
        <v>-</v>
      </c>
    </row>
    <row r="341" spans="1:6" s="8" customFormat="1" x14ac:dyDescent="0.2">
      <c r="A341" s="145">
        <v>7252</v>
      </c>
      <c r="B341" s="146" t="s">
        <v>3473</v>
      </c>
      <c r="C341" s="345">
        <v>329</v>
      </c>
      <c r="D341" s="149"/>
      <c r="E341" s="149"/>
      <c r="F341" s="148" t="str">
        <f t="shared" si="5"/>
        <v>-</v>
      </c>
    </row>
    <row r="342" spans="1:6" s="8" customFormat="1" x14ac:dyDescent="0.2">
      <c r="A342" s="145">
        <v>726</v>
      </c>
      <c r="B342" s="146" t="s">
        <v>2371</v>
      </c>
      <c r="C342" s="345">
        <v>330</v>
      </c>
      <c r="D342" s="147">
        <f>SUM(D343:D346)</f>
        <v>0</v>
      </c>
      <c r="E342" s="147">
        <f>SUM(E343:E346)</f>
        <v>0</v>
      </c>
      <c r="F342" s="150" t="str">
        <f t="shared" si="5"/>
        <v>-</v>
      </c>
    </row>
    <row r="343" spans="1:6" s="8" customFormat="1" x14ac:dyDescent="0.2">
      <c r="A343" s="145">
        <v>7261</v>
      </c>
      <c r="B343" s="146" t="s">
        <v>2885</v>
      </c>
      <c r="C343" s="345">
        <v>331</v>
      </c>
      <c r="D343" s="149"/>
      <c r="E343" s="149"/>
      <c r="F343" s="148" t="str">
        <f t="shared" si="5"/>
        <v>-</v>
      </c>
    </row>
    <row r="344" spans="1:6" s="8" customFormat="1" x14ac:dyDescent="0.2">
      <c r="A344" s="145">
        <v>7262</v>
      </c>
      <c r="B344" s="146" t="s">
        <v>3548</v>
      </c>
      <c r="C344" s="345">
        <v>332</v>
      </c>
      <c r="D344" s="149"/>
      <c r="E344" s="149"/>
      <c r="F344" s="148" t="str">
        <f t="shared" si="5"/>
        <v>-</v>
      </c>
    </row>
    <row r="345" spans="1:6" s="8" customFormat="1" x14ac:dyDescent="0.2">
      <c r="A345" s="145">
        <v>7263</v>
      </c>
      <c r="B345" s="146" t="s">
        <v>3549</v>
      </c>
      <c r="C345" s="345">
        <v>333</v>
      </c>
      <c r="D345" s="149"/>
      <c r="E345" s="149"/>
      <c r="F345" s="148" t="str">
        <f t="shared" si="5"/>
        <v>-</v>
      </c>
    </row>
    <row r="346" spans="1:6" s="8" customFormat="1" x14ac:dyDescent="0.2">
      <c r="A346" s="145">
        <v>7264</v>
      </c>
      <c r="B346" s="146" t="s">
        <v>3550</v>
      </c>
      <c r="C346" s="345">
        <v>334</v>
      </c>
      <c r="D346" s="149"/>
      <c r="E346" s="149"/>
      <c r="F346" s="148" t="str">
        <f t="shared" si="5"/>
        <v>-</v>
      </c>
    </row>
    <row r="347" spans="1:6" s="8" customFormat="1" x14ac:dyDescent="0.2">
      <c r="A347" s="145">
        <v>73</v>
      </c>
      <c r="B347" s="146" t="s">
        <v>2372</v>
      </c>
      <c r="C347" s="345">
        <v>335</v>
      </c>
      <c r="D347" s="147">
        <f>D348</f>
        <v>0</v>
      </c>
      <c r="E347" s="147">
        <f>E348</f>
        <v>0</v>
      </c>
      <c r="F347" s="150" t="str">
        <f t="shared" si="5"/>
        <v>-</v>
      </c>
    </row>
    <row r="348" spans="1:6" s="8" customFormat="1" x14ac:dyDescent="0.2">
      <c r="A348" s="145">
        <v>731</v>
      </c>
      <c r="B348" s="146" t="s">
        <v>2373</v>
      </c>
      <c r="C348" s="345">
        <v>336</v>
      </c>
      <c r="D348" s="147">
        <f>SUM(D349:D350)</f>
        <v>0</v>
      </c>
      <c r="E348" s="147">
        <f>SUM(E349:E350)</f>
        <v>0</v>
      </c>
      <c r="F348" s="150" t="str">
        <f t="shared" si="5"/>
        <v>-</v>
      </c>
    </row>
    <row r="349" spans="1:6" s="8" customFormat="1" x14ac:dyDescent="0.2">
      <c r="A349" s="145">
        <v>7311</v>
      </c>
      <c r="B349" s="146" t="s">
        <v>3551</v>
      </c>
      <c r="C349" s="345">
        <v>337</v>
      </c>
      <c r="D349" s="149"/>
      <c r="E349" s="149"/>
      <c r="F349" s="148" t="str">
        <f t="shared" si="5"/>
        <v>-</v>
      </c>
    </row>
    <row r="350" spans="1:6" s="8" customFormat="1" x14ac:dyDescent="0.2">
      <c r="A350" s="145">
        <v>7312</v>
      </c>
      <c r="B350" s="146" t="s">
        <v>3552</v>
      </c>
      <c r="C350" s="345">
        <v>338</v>
      </c>
      <c r="D350" s="149"/>
      <c r="E350" s="149"/>
      <c r="F350" s="148" t="str">
        <f t="shared" si="5"/>
        <v>-</v>
      </c>
    </row>
    <row r="351" spans="1:6" s="8" customFormat="1" x14ac:dyDescent="0.2">
      <c r="A351" s="145">
        <v>74</v>
      </c>
      <c r="B351" s="146" t="s">
        <v>2374</v>
      </c>
      <c r="C351" s="345">
        <v>339</v>
      </c>
      <c r="D351" s="147">
        <f>D352</f>
        <v>0</v>
      </c>
      <c r="E351" s="147">
        <f>E352</f>
        <v>0</v>
      </c>
      <c r="F351" s="150" t="str">
        <f t="shared" si="5"/>
        <v>-</v>
      </c>
    </row>
    <row r="352" spans="1:6" s="8" customFormat="1" x14ac:dyDescent="0.2">
      <c r="A352" s="145">
        <v>741</v>
      </c>
      <c r="B352" s="146" t="s">
        <v>2375</v>
      </c>
      <c r="C352" s="345">
        <v>340</v>
      </c>
      <c r="D352" s="149"/>
      <c r="E352" s="149"/>
      <c r="F352" s="148" t="str">
        <f t="shared" si="5"/>
        <v>-</v>
      </c>
    </row>
    <row r="353" spans="1:6" s="8" customFormat="1" x14ac:dyDescent="0.2">
      <c r="A353" s="145">
        <v>4</v>
      </c>
      <c r="B353" s="146" t="s">
        <v>3019</v>
      </c>
      <c r="C353" s="345">
        <v>341</v>
      </c>
      <c r="D353" s="147">
        <f>D354+D366+D399+D403+D405</f>
        <v>53368</v>
      </c>
      <c r="E353" s="147">
        <f>E354+E366+E399+E403+E405</f>
        <v>1450</v>
      </c>
      <c r="F353" s="150">
        <f t="shared" si="5"/>
        <v>2.7169839604257233</v>
      </c>
    </row>
    <row r="354" spans="1:6" s="8" customFormat="1" x14ac:dyDescent="0.2">
      <c r="A354" s="145">
        <v>41</v>
      </c>
      <c r="B354" s="146" t="s">
        <v>3020</v>
      </c>
      <c r="C354" s="345">
        <v>342</v>
      </c>
      <c r="D354" s="147">
        <f>D355+D359</f>
        <v>3531</v>
      </c>
      <c r="E354" s="147">
        <f>E355+E359</f>
        <v>0</v>
      </c>
      <c r="F354" s="150">
        <f t="shared" si="5"/>
        <v>0</v>
      </c>
    </row>
    <row r="355" spans="1:6" s="8" customFormat="1" x14ac:dyDescent="0.2">
      <c r="A355" s="145">
        <v>411</v>
      </c>
      <c r="B355" s="146" t="s">
        <v>3021</v>
      </c>
      <c r="C355" s="345">
        <v>343</v>
      </c>
      <c r="D355" s="147">
        <f>SUM(D356:D358)</f>
        <v>0</v>
      </c>
      <c r="E355" s="147">
        <f>SUM(E356:E358)</f>
        <v>0</v>
      </c>
      <c r="F355" s="150" t="str">
        <f t="shared" si="5"/>
        <v>-</v>
      </c>
    </row>
    <row r="356" spans="1:6" s="8" customFormat="1" x14ac:dyDescent="0.2">
      <c r="A356" s="145">
        <v>4111</v>
      </c>
      <c r="B356" s="146" t="s">
        <v>4290</v>
      </c>
      <c r="C356" s="345">
        <v>344</v>
      </c>
      <c r="D356" s="149"/>
      <c r="E356" s="149"/>
      <c r="F356" s="148" t="str">
        <f t="shared" si="5"/>
        <v>-</v>
      </c>
    </row>
    <row r="357" spans="1:6" s="8" customFormat="1" x14ac:dyDescent="0.2">
      <c r="A357" s="145">
        <v>4112</v>
      </c>
      <c r="B357" s="146" t="s">
        <v>4285</v>
      </c>
      <c r="C357" s="345">
        <v>345</v>
      </c>
      <c r="D357" s="149"/>
      <c r="E357" s="149"/>
      <c r="F357" s="148" t="str">
        <f t="shared" si="5"/>
        <v>-</v>
      </c>
    </row>
    <row r="358" spans="1:6" s="8" customFormat="1" x14ac:dyDescent="0.2">
      <c r="A358" s="145">
        <v>4113</v>
      </c>
      <c r="B358" s="146" t="s">
        <v>676</v>
      </c>
      <c r="C358" s="345">
        <v>346</v>
      </c>
      <c r="D358" s="149"/>
      <c r="E358" s="149"/>
      <c r="F358" s="148" t="str">
        <f t="shared" si="5"/>
        <v>-</v>
      </c>
    </row>
    <row r="359" spans="1:6" s="8" customFormat="1" x14ac:dyDescent="0.2">
      <c r="A359" s="145">
        <v>412</v>
      </c>
      <c r="B359" s="146" t="s">
        <v>3022</v>
      </c>
      <c r="C359" s="345">
        <v>347</v>
      </c>
      <c r="D359" s="147">
        <f>SUM(D360:D365)</f>
        <v>3531</v>
      </c>
      <c r="E359" s="147">
        <f>SUM(E360:E365)</f>
        <v>0</v>
      </c>
      <c r="F359" s="150">
        <f t="shared" si="5"/>
        <v>0</v>
      </c>
    </row>
    <row r="360" spans="1:6" s="8" customFormat="1" x14ac:dyDescent="0.2">
      <c r="A360" s="145">
        <v>4121</v>
      </c>
      <c r="B360" s="146" t="s">
        <v>4287</v>
      </c>
      <c r="C360" s="345">
        <v>348</v>
      </c>
      <c r="D360" s="149"/>
      <c r="E360" s="149"/>
      <c r="F360" s="148" t="str">
        <f t="shared" si="5"/>
        <v>-</v>
      </c>
    </row>
    <row r="361" spans="1:6" s="8" customFormat="1" x14ac:dyDescent="0.2">
      <c r="A361" s="145">
        <v>4122</v>
      </c>
      <c r="B361" s="146" t="s">
        <v>4288</v>
      </c>
      <c r="C361" s="345">
        <v>349</v>
      </c>
      <c r="D361" s="149"/>
      <c r="E361" s="149"/>
      <c r="F361" s="148" t="str">
        <f t="shared" si="5"/>
        <v>-</v>
      </c>
    </row>
    <row r="362" spans="1:6" s="8" customFormat="1" x14ac:dyDescent="0.2">
      <c r="A362" s="145">
        <v>4123</v>
      </c>
      <c r="B362" s="146" t="s">
        <v>4289</v>
      </c>
      <c r="C362" s="345">
        <v>350</v>
      </c>
      <c r="D362" s="149">
        <v>3531</v>
      </c>
      <c r="E362" s="149"/>
      <c r="F362" s="148">
        <f t="shared" si="5"/>
        <v>0</v>
      </c>
    </row>
    <row r="363" spans="1:6" s="8" customFormat="1" x14ac:dyDescent="0.2">
      <c r="A363" s="145">
        <v>4124</v>
      </c>
      <c r="B363" s="146" t="s">
        <v>539</v>
      </c>
      <c r="C363" s="345">
        <v>351</v>
      </c>
      <c r="D363" s="149"/>
      <c r="E363" s="149"/>
      <c r="F363" s="148" t="str">
        <f t="shared" si="5"/>
        <v>-</v>
      </c>
    </row>
    <row r="364" spans="1:6" s="8" customFormat="1" x14ac:dyDescent="0.2">
      <c r="A364" s="145">
        <v>4125</v>
      </c>
      <c r="B364" s="146" t="s">
        <v>982</v>
      </c>
      <c r="C364" s="345">
        <v>352</v>
      </c>
      <c r="D364" s="149"/>
      <c r="E364" s="149"/>
      <c r="F364" s="148" t="str">
        <f t="shared" si="5"/>
        <v>-</v>
      </c>
    </row>
    <row r="365" spans="1:6" s="8" customFormat="1" x14ac:dyDescent="0.2">
      <c r="A365" s="145">
        <v>4126</v>
      </c>
      <c r="B365" s="146" t="s">
        <v>2596</v>
      </c>
      <c r="C365" s="345">
        <v>353</v>
      </c>
      <c r="D365" s="149"/>
      <c r="E365" s="149"/>
      <c r="F365" s="148" t="str">
        <f t="shared" ref="F365:F421" si="6">IF(D365&lt;&gt;0,IF(E365/D365&gt;=100,"&gt;&gt;100",E365/D365*100),"-")</f>
        <v>-</v>
      </c>
    </row>
    <row r="366" spans="1:6" s="8" customFormat="1" x14ac:dyDescent="0.2">
      <c r="A366" s="145">
        <v>42</v>
      </c>
      <c r="B366" s="151" t="s">
        <v>3023</v>
      </c>
      <c r="C366" s="345">
        <v>354</v>
      </c>
      <c r="D366" s="147">
        <f>D367+D372+D381+D386+D391+D394</f>
        <v>49837</v>
      </c>
      <c r="E366" s="147">
        <f>E367+E372+E381+E386+E391+E394</f>
        <v>1450</v>
      </c>
      <c r="F366" s="150">
        <f t="shared" si="6"/>
        <v>2.9094849208419449</v>
      </c>
    </row>
    <row r="367" spans="1:6" s="8" customFormat="1" x14ac:dyDescent="0.2">
      <c r="A367" s="145">
        <v>421</v>
      </c>
      <c r="B367" s="146" t="s">
        <v>1980</v>
      </c>
      <c r="C367" s="345">
        <v>355</v>
      </c>
      <c r="D367" s="147">
        <f>SUM(D368:D371)</f>
        <v>0</v>
      </c>
      <c r="E367" s="147">
        <f>SUM(E368:E371)</f>
        <v>0</v>
      </c>
      <c r="F367" s="150" t="str">
        <f t="shared" si="6"/>
        <v>-</v>
      </c>
    </row>
    <row r="368" spans="1:6" s="8" customFormat="1" x14ac:dyDescent="0.2">
      <c r="A368" s="145">
        <v>4211</v>
      </c>
      <c r="B368" s="146" t="s">
        <v>382</v>
      </c>
      <c r="C368" s="345">
        <v>356</v>
      </c>
      <c r="D368" s="149"/>
      <c r="E368" s="149"/>
      <c r="F368" s="148" t="str">
        <f t="shared" si="6"/>
        <v>-</v>
      </c>
    </row>
    <row r="369" spans="1:6" s="8" customFormat="1" x14ac:dyDescent="0.2">
      <c r="A369" s="145">
        <v>4212</v>
      </c>
      <c r="B369" s="146" t="s">
        <v>383</v>
      </c>
      <c r="C369" s="345">
        <v>357</v>
      </c>
      <c r="D369" s="149"/>
      <c r="E369" s="149"/>
      <c r="F369" s="148" t="str">
        <f t="shared" si="6"/>
        <v>-</v>
      </c>
    </row>
    <row r="370" spans="1:6" s="8" customFormat="1" x14ac:dyDescent="0.2">
      <c r="A370" s="145">
        <v>4213</v>
      </c>
      <c r="B370" s="146" t="s">
        <v>2882</v>
      </c>
      <c r="C370" s="345">
        <v>358</v>
      </c>
      <c r="D370" s="149"/>
      <c r="E370" s="149"/>
      <c r="F370" s="148" t="str">
        <f t="shared" si="6"/>
        <v>-</v>
      </c>
    </row>
    <row r="371" spans="1:6" s="8" customFormat="1" x14ac:dyDescent="0.2">
      <c r="A371" s="145">
        <v>4214</v>
      </c>
      <c r="B371" s="146" t="s">
        <v>384</v>
      </c>
      <c r="C371" s="345">
        <v>359</v>
      </c>
      <c r="D371" s="149"/>
      <c r="E371" s="149"/>
      <c r="F371" s="148" t="str">
        <f t="shared" si="6"/>
        <v>-</v>
      </c>
    </row>
    <row r="372" spans="1:6" s="8" customFormat="1" x14ac:dyDescent="0.2">
      <c r="A372" s="145">
        <v>422</v>
      </c>
      <c r="B372" s="146" t="s">
        <v>1981</v>
      </c>
      <c r="C372" s="345">
        <v>360</v>
      </c>
      <c r="D372" s="147">
        <f>SUM(D373:D380)</f>
        <v>45997</v>
      </c>
      <c r="E372" s="147">
        <f>SUM(E373:E380)</f>
        <v>800</v>
      </c>
      <c r="F372" s="150">
        <f t="shared" si="6"/>
        <v>1.7392438637302432</v>
      </c>
    </row>
    <row r="373" spans="1:6" s="8" customFormat="1" x14ac:dyDescent="0.2">
      <c r="A373" s="145">
        <v>4221</v>
      </c>
      <c r="B373" s="146" t="s">
        <v>3941</v>
      </c>
      <c r="C373" s="345">
        <v>361</v>
      </c>
      <c r="D373" s="149">
        <v>14997</v>
      </c>
      <c r="E373" s="149"/>
      <c r="F373" s="148">
        <f t="shared" si="6"/>
        <v>0</v>
      </c>
    </row>
    <row r="374" spans="1:6" s="8" customFormat="1" x14ac:dyDescent="0.2">
      <c r="A374" s="145">
        <v>4222</v>
      </c>
      <c r="B374" s="146" t="s">
        <v>3965</v>
      </c>
      <c r="C374" s="345">
        <v>362</v>
      </c>
      <c r="D374" s="149"/>
      <c r="E374" s="149"/>
      <c r="F374" s="148" t="str">
        <f t="shared" si="6"/>
        <v>-</v>
      </c>
    </row>
    <row r="375" spans="1:6" s="8" customFormat="1" x14ac:dyDescent="0.2">
      <c r="A375" s="145">
        <v>4223</v>
      </c>
      <c r="B375" s="146" t="s">
        <v>3943</v>
      </c>
      <c r="C375" s="345">
        <v>363</v>
      </c>
      <c r="D375" s="149"/>
      <c r="E375" s="149"/>
      <c r="F375" s="148" t="str">
        <f t="shared" si="6"/>
        <v>-</v>
      </c>
    </row>
    <row r="376" spans="1:6" s="8" customFormat="1" x14ac:dyDescent="0.2">
      <c r="A376" s="145">
        <v>4224</v>
      </c>
      <c r="B376" s="146" t="s">
        <v>3944</v>
      </c>
      <c r="C376" s="345">
        <v>364</v>
      </c>
      <c r="D376" s="149"/>
      <c r="E376" s="149"/>
      <c r="F376" s="148" t="str">
        <f t="shared" si="6"/>
        <v>-</v>
      </c>
    </row>
    <row r="377" spans="1:6" s="8" customFormat="1" x14ac:dyDescent="0.2">
      <c r="A377" s="145">
        <v>4225</v>
      </c>
      <c r="B377" s="146" t="s">
        <v>3945</v>
      </c>
      <c r="C377" s="345">
        <v>365</v>
      </c>
      <c r="D377" s="149"/>
      <c r="E377" s="149"/>
      <c r="F377" s="148" t="str">
        <f t="shared" si="6"/>
        <v>-</v>
      </c>
    </row>
    <row r="378" spans="1:6" s="8" customFormat="1" x14ac:dyDescent="0.2">
      <c r="A378" s="145">
        <v>4226</v>
      </c>
      <c r="B378" s="146" t="s">
        <v>3946</v>
      </c>
      <c r="C378" s="345">
        <v>366</v>
      </c>
      <c r="D378" s="149"/>
      <c r="E378" s="149"/>
      <c r="F378" s="148" t="str">
        <f t="shared" si="6"/>
        <v>-</v>
      </c>
    </row>
    <row r="379" spans="1:6" s="8" customFormat="1" x14ac:dyDescent="0.2">
      <c r="A379" s="145">
        <v>4227</v>
      </c>
      <c r="B379" s="151" t="s">
        <v>3947</v>
      </c>
      <c r="C379" s="345">
        <v>367</v>
      </c>
      <c r="D379" s="149">
        <v>31000</v>
      </c>
      <c r="E379" s="149">
        <v>800</v>
      </c>
      <c r="F379" s="148">
        <f t="shared" si="6"/>
        <v>2.5806451612903225</v>
      </c>
    </row>
    <row r="380" spans="1:6" s="8" customFormat="1" x14ac:dyDescent="0.2">
      <c r="A380" s="145" t="s">
        <v>1466</v>
      </c>
      <c r="B380" s="151" t="s">
        <v>4034</v>
      </c>
      <c r="C380" s="345">
        <v>368</v>
      </c>
      <c r="D380" s="149"/>
      <c r="E380" s="149"/>
      <c r="F380" s="148" t="str">
        <f t="shared" si="6"/>
        <v>-</v>
      </c>
    </row>
    <row r="381" spans="1:6" s="8" customFormat="1" x14ac:dyDescent="0.2">
      <c r="A381" s="145">
        <v>423</v>
      </c>
      <c r="B381" s="146" t="s">
        <v>1982</v>
      </c>
      <c r="C381" s="345">
        <v>369</v>
      </c>
      <c r="D381" s="147">
        <f>SUM(D382:D385)</f>
        <v>0</v>
      </c>
      <c r="E381" s="147">
        <f>SUM(E382:E385)</f>
        <v>0</v>
      </c>
      <c r="F381" s="150" t="str">
        <f t="shared" si="6"/>
        <v>-</v>
      </c>
    </row>
    <row r="382" spans="1:6" s="8" customFormat="1" x14ac:dyDescent="0.2">
      <c r="A382" s="145">
        <v>4231</v>
      </c>
      <c r="B382" s="146" t="s">
        <v>3948</v>
      </c>
      <c r="C382" s="345">
        <v>370</v>
      </c>
      <c r="D382" s="149"/>
      <c r="E382" s="149"/>
      <c r="F382" s="148" t="str">
        <f t="shared" si="6"/>
        <v>-</v>
      </c>
    </row>
    <row r="383" spans="1:6" s="8" customFormat="1" x14ac:dyDescent="0.2">
      <c r="A383" s="145">
        <v>4232</v>
      </c>
      <c r="B383" s="146" t="s">
        <v>3949</v>
      </c>
      <c r="C383" s="345">
        <v>371</v>
      </c>
      <c r="D383" s="149"/>
      <c r="E383" s="149"/>
      <c r="F383" s="148" t="str">
        <f t="shared" si="6"/>
        <v>-</v>
      </c>
    </row>
    <row r="384" spans="1:6" s="8" customFormat="1" x14ac:dyDescent="0.2">
      <c r="A384" s="145">
        <v>4233</v>
      </c>
      <c r="B384" s="146" t="s">
        <v>1977</v>
      </c>
      <c r="C384" s="345">
        <v>372</v>
      </c>
      <c r="D384" s="149"/>
      <c r="E384" s="149"/>
      <c r="F384" s="148" t="str">
        <f t="shared" si="6"/>
        <v>-</v>
      </c>
    </row>
    <row r="385" spans="1:6" s="8" customFormat="1" x14ac:dyDescent="0.2">
      <c r="A385" s="145">
        <v>4234</v>
      </c>
      <c r="B385" s="151" t="s">
        <v>3257</v>
      </c>
      <c r="C385" s="345">
        <v>373</v>
      </c>
      <c r="D385" s="149"/>
      <c r="E385" s="149"/>
      <c r="F385" s="148" t="str">
        <f t="shared" si="6"/>
        <v>-</v>
      </c>
    </row>
    <row r="386" spans="1:6" s="8" customFormat="1" x14ac:dyDescent="0.2">
      <c r="A386" s="145">
        <v>424</v>
      </c>
      <c r="B386" s="146" t="s">
        <v>1983</v>
      </c>
      <c r="C386" s="345">
        <v>374</v>
      </c>
      <c r="D386" s="147">
        <f>SUM(D387:D390)</f>
        <v>3840</v>
      </c>
      <c r="E386" s="147">
        <f>SUM(E387:E390)</f>
        <v>650</v>
      </c>
      <c r="F386" s="150">
        <f t="shared" si="6"/>
        <v>16.927083333333336</v>
      </c>
    </row>
    <row r="387" spans="1:6" s="8" customFormat="1" x14ac:dyDescent="0.2">
      <c r="A387" s="145">
        <v>4241</v>
      </c>
      <c r="B387" s="146" t="s">
        <v>2886</v>
      </c>
      <c r="C387" s="345">
        <v>375</v>
      </c>
      <c r="D387" s="149"/>
      <c r="E387" s="149"/>
      <c r="F387" s="148" t="str">
        <f t="shared" si="6"/>
        <v>-</v>
      </c>
    </row>
    <row r="388" spans="1:6" s="8" customFormat="1" x14ac:dyDescent="0.2">
      <c r="A388" s="145">
        <v>4242</v>
      </c>
      <c r="B388" s="146" t="s">
        <v>2884</v>
      </c>
      <c r="C388" s="345">
        <v>376</v>
      </c>
      <c r="D388" s="149"/>
      <c r="E388" s="149"/>
      <c r="F388" s="148" t="str">
        <f t="shared" si="6"/>
        <v>-</v>
      </c>
    </row>
    <row r="389" spans="1:6" s="8" customFormat="1" x14ac:dyDescent="0.2">
      <c r="A389" s="145">
        <v>4243</v>
      </c>
      <c r="B389" s="146" t="s">
        <v>3515</v>
      </c>
      <c r="C389" s="345">
        <v>377</v>
      </c>
      <c r="D389" s="149">
        <v>3840</v>
      </c>
      <c r="E389" s="149">
        <v>650</v>
      </c>
      <c r="F389" s="148">
        <f t="shared" si="6"/>
        <v>16.927083333333336</v>
      </c>
    </row>
    <row r="390" spans="1:6" s="8" customFormat="1" x14ac:dyDescent="0.2">
      <c r="A390" s="145">
        <v>4244</v>
      </c>
      <c r="B390" s="146" t="s">
        <v>3516</v>
      </c>
      <c r="C390" s="345">
        <v>378</v>
      </c>
      <c r="D390" s="149"/>
      <c r="E390" s="149"/>
      <c r="F390" s="148" t="str">
        <f t="shared" si="6"/>
        <v>-</v>
      </c>
    </row>
    <row r="391" spans="1:6" s="8" customFormat="1" x14ac:dyDescent="0.2">
      <c r="A391" s="145">
        <v>425</v>
      </c>
      <c r="B391" s="146" t="s">
        <v>1984</v>
      </c>
      <c r="C391" s="345">
        <v>379</v>
      </c>
      <c r="D391" s="147">
        <f>SUM(D392:D393)</f>
        <v>0</v>
      </c>
      <c r="E391" s="147">
        <f>SUM(E392:E393)</f>
        <v>0</v>
      </c>
      <c r="F391" s="150" t="str">
        <f t="shared" si="6"/>
        <v>-</v>
      </c>
    </row>
    <row r="392" spans="1:6" s="8" customFormat="1" x14ac:dyDescent="0.2">
      <c r="A392" s="145">
        <v>4251</v>
      </c>
      <c r="B392" s="146" t="s">
        <v>3966</v>
      </c>
      <c r="C392" s="345">
        <v>380</v>
      </c>
      <c r="D392" s="149"/>
      <c r="E392" s="149"/>
      <c r="F392" s="148" t="str">
        <f t="shared" si="6"/>
        <v>-</v>
      </c>
    </row>
    <row r="393" spans="1:6" s="8" customFormat="1" x14ac:dyDescent="0.2">
      <c r="A393" s="145">
        <v>4252</v>
      </c>
      <c r="B393" s="146" t="s">
        <v>3473</v>
      </c>
      <c r="C393" s="345">
        <v>381</v>
      </c>
      <c r="D393" s="149"/>
      <c r="E393" s="149"/>
      <c r="F393" s="148" t="str">
        <f t="shared" si="6"/>
        <v>-</v>
      </c>
    </row>
    <row r="394" spans="1:6" s="8" customFormat="1" x14ac:dyDescent="0.2">
      <c r="A394" s="145">
        <v>426</v>
      </c>
      <c r="B394" s="146" t="s">
        <v>1985</v>
      </c>
      <c r="C394" s="345">
        <v>382</v>
      </c>
      <c r="D394" s="147">
        <f>SUM(D395:D398)</f>
        <v>0</v>
      </c>
      <c r="E394" s="147">
        <f>SUM(E395:E398)</f>
        <v>0</v>
      </c>
      <c r="F394" s="150" t="str">
        <f t="shared" si="6"/>
        <v>-</v>
      </c>
    </row>
    <row r="395" spans="1:6" s="8" customFormat="1" x14ac:dyDescent="0.2">
      <c r="A395" s="145">
        <v>4261</v>
      </c>
      <c r="B395" s="146" t="s">
        <v>2885</v>
      </c>
      <c r="C395" s="345">
        <v>383</v>
      </c>
      <c r="D395" s="149"/>
      <c r="E395" s="149"/>
      <c r="F395" s="148" t="str">
        <f t="shared" si="6"/>
        <v>-</v>
      </c>
    </row>
    <row r="396" spans="1:6" s="8" customFormat="1" x14ac:dyDescent="0.2">
      <c r="A396" s="145">
        <v>4262</v>
      </c>
      <c r="B396" s="146" t="s">
        <v>3548</v>
      </c>
      <c r="C396" s="345">
        <v>384</v>
      </c>
      <c r="D396" s="149"/>
      <c r="E396" s="149"/>
      <c r="F396" s="148" t="str">
        <f t="shared" si="6"/>
        <v>-</v>
      </c>
    </row>
    <row r="397" spans="1:6" s="8" customFormat="1" x14ac:dyDescent="0.2">
      <c r="A397" s="145">
        <v>4263</v>
      </c>
      <c r="B397" s="146" t="s">
        <v>3549</v>
      </c>
      <c r="C397" s="345">
        <v>385</v>
      </c>
      <c r="D397" s="149"/>
      <c r="E397" s="149"/>
      <c r="F397" s="148" t="str">
        <f t="shared" si="6"/>
        <v>-</v>
      </c>
    </row>
    <row r="398" spans="1:6" s="8" customFormat="1" x14ac:dyDescent="0.2">
      <c r="A398" s="145">
        <v>4264</v>
      </c>
      <c r="B398" s="146" t="s">
        <v>3550</v>
      </c>
      <c r="C398" s="345">
        <v>386</v>
      </c>
      <c r="D398" s="149"/>
      <c r="E398" s="149"/>
      <c r="F398" s="148" t="str">
        <f t="shared" si="6"/>
        <v>-</v>
      </c>
    </row>
    <row r="399" spans="1:6" s="8" customFormat="1" x14ac:dyDescent="0.2">
      <c r="A399" s="145">
        <v>43</v>
      </c>
      <c r="B399" s="146" t="s">
        <v>1986</v>
      </c>
      <c r="C399" s="345">
        <v>387</v>
      </c>
      <c r="D399" s="147">
        <f>D400</f>
        <v>0</v>
      </c>
      <c r="E399" s="147">
        <f>E400</f>
        <v>0</v>
      </c>
      <c r="F399" s="150" t="str">
        <f t="shared" si="6"/>
        <v>-</v>
      </c>
    </row>
    <row r="400" spans="1:6" s="8" customFormat="1" x14ac:dyDescent="0.2">
      <c r="A400" s="145">
        <v>431</v>
      </c>
      <c r="B400" s="146" t="s">
        <v>1987</v>
      </c>
      <c r="C400" s="345">
        <v>388</v>
      </c>
      <c r="D400" s="147">
        <f>SUM(D401:D402)</f>
        <v>0</v>
      </c>
      <c r="E400" s="147">
        <f>SUM(E401:E402)</f>
        <v>0</v>
      </c>
      <c r="F400" s="150" t="str">
        <f t="shared" si="6"/>
        <v>-</v>
      </c>
    </row>
    <row r="401" spans="1:6" s="8" customFormat="1" x14ac:dyDescent="0.2">
      <c r="A401" s="145">
        <v>4311</v>
      </c>
      <c r="B401" s="146" t="s">
        <v>3551</v>
      </c>
      <c r="C401" s="345">
        <v>389</v>
      </c>
      <c r="D401" s="149"/>
      <c r="E401" s="149"/>
      <c r="F401" s="148" t="str">
        <f t="shared" si="6"/>
        <v>-</v>
      </c>
    </row>
    <row r="402" spans="1:6" s="8" customFormat="1" x14ac:dyDescent="0.2">
      <c r="A402" s="145">
        <v>4312</v>
      </c>
      <c r="B402" s="146" t="s">
        <v>3552</v>
      </c>
      <c r="C402" s="345">
        <v>390</v>
      </c>
      <c r="D402" s="149"/>
      <c r="E402" s="149"/>
      <c r="F402" s="148" t="str">
        <f t="shared" si="6"/>
        <v>-</v>
      </c>
    </row>
    <row r="403" spans="1:6" s="8" customFormat="1" x14ac:dyDescent="0.2">
      <c r="A403" s="145">
        <v>44</v>
      </c>
      <c r="B403" s="146" t="s">
        <v>1988</v>
      </c>
      <c r="C403" s="345">
        <v>391</v>
      </c>
      <c r="D403" s="147">
        <f>D404</f>
        <v>0</v>
      </c>
      <c r="E403" s="147">
        <f>E404</f>
        <v>0</v>
      </c>
      <c r="F403" s="150" t="str">
        <f t="shared" si="6"/>
        <v>-</v>
      </c>
    </row>
    <row r="404" spans="1:6" s="8" customFormat="1" x14ac:dyDescent="0.2">
      <c r="A404" s="145">
        <v>441</v>
      </c>
      <c r="B404" s="146" t="s">
        <v>1989</v>
      </c>
      <c r="C404" s="345">
        <v>392</v>
      </c>
      <c r="D404" s="149"/>
      <c r="E404" s="149"/>
      <c r="F404" s="148" t="str">
        <f t="shared" si="6"/>
        <v>-</v>
      </c>
    </row>
    <row r="405" spans="1:6" s="8" customFormat="1" x14ac:dyDescent="0.2">
      <c r="A405" s="145">
        <v>45</v>
      </c>
      <c r="B405" s="146" t="s">
        <v>1990</v>
      </c>
      <c r="C405" s="345">
        <v>393</v>
      </c>
      <c r="D405" s="147">
        <f>SUM(D406:D409)</f>
        <v>0</v>
      </c>
      <c r="E405" s="147">
        <f>SUM(E406:E409)</f>
        <v>0</v>
      </c>
      <c r="F405" s="150" t="str">
        <f t="shared" si="6"/>
        <v>-</v>
      </c>
    </row>
    <row r="406" spans="1:6" s="8" customFormat="1" x14ac:dyDescent="0.2">
      <c r="A406" s="145">
        <v>451</v>
      </c>
      <c r="B406" s="146" t="s">
        <v>2199</v>
      </c>
      <c r="C406" s="345">
        <v>394</v>
      </c>
      <c r="D406" s="149"/>
      <c r="E406" s="149"/>
      <c r="F406" s="148" t="str">
        <f t="shared" si="6"/>
        <v>-</v>
      </c>
    </row>
    <row r="407" spans="1:6" s="8" customFormat="1" x14ac:dyDescent="0.2">
      <c r="A407" s="145">
        <v>452</v>
      </c>
      <c r="B407" s="146" t="s">
        <v>1129</v>
      </c>
      <c r="C407" s="345">
        <v>395</v>
      </c>
      <c r="D407" s="149"/>
      <c r="E407" s="149"/>
      <c r="F407" s="148" t="str">
        <f t="shared" si="6"/>
        <v>-</v>
      </c>
    </row>
    <row r="408" spans="1:6" s="8" customFormat="1" x14ac:dyDescent="0.2">
      <c r="A408" s="145">
        <v>453</v>
      </c>
      <c r="B408" s="146" t="s">
        <v>1130</v>
      </c>
      <c r="C408" s="345">
        <v>396</v>
      </c>
      <c r="D408" s="149"/>
      <c r="E408" s="149"/>
      <c r="F408" s="148" t="str">
        <f t="shared" si="6"/>
        <v>-</v>
      </c>
    </row>
    <row r="409" spans="1:6" s="8" customFormat="1" x14ac:dyDescent="0.2">
      <c r="A409" s="145">
        <v>454</v>
      </c>
      <c r="B409" s="146" t="s">
        <v>1131</v>
      </c>
      <c r="C409" s="345">
        <v>397</v>
      </c>
      <c r="D409" s="149"/>
      <c r="E409" s="149"/>
      <c r="F409" s="148" t="str">
        <f t="shared" si="6"/>
        <v>-</v>
      </c>
    </row>
    <row r="410" spans="1:6" s="8" customFormat="1" x14ac:dyDescent="0.2">
      <c r="A410" s="145" t="s">
        <v>1215</v>
      </c>
      <c r="B410" s="146" t="s">
        <v>4205</v>
      </c>
      <c r="C410" s="345">
        <v>398</v>
      </c>
      <c r="D410" s="147">
        <f>IF(D301&gt;=D353, D301-D353, 0)</f>
        <v>0</v>
      </c>
      <c r="E410" s="147">
        <f>IF(E301&gt;=E353, E301-E353, 0)</f>
        <v>0</v>
      </c>
      <c r="F410" s="150" t="str">
        <f t="shared" si="6"/>
        <v>-</v>
      </c>
    </row>
    <row r="411" spans="1:6" s="8" customFormat="1" x14ac:dyDescent="0.2">
      <c r="A411" s="145" t="s">
        <v>1215</v>
      </c>
      <c r="B411" s="146" t="s">
        <v>1991</v>
      </c>
      <c r="C411" s="345">
        <v>399</v>
      </c>
      <c r="D411" s="147">
        <f>IF(D353&gt;=D301, D353-D301, 0)</f>
        <v>53368</v>
      </c>
      <c r="E411" s="147">
        <f>IF(E353&gt;=E301, E353-E301, 0)</f>
        <v>1450</v>
      </c>
      <c r="F411" s="150">
        <f t="shared" si="6"/>
        <v>2.7169839604257233</v>
      </c>
    </row>
    <row r="412" spans="1:6" s="8" customFormat="1" x14ac:dyDescent="0.2">
      <c r="A412" s="145">
        <v>92212</v>
      </c>
      <c r="B412" s="146" t="s">
        <v>1133</v>
      </c>
      <c r="C412" s="345">
        <v>400</v>
      </c>
      <c r="D412" s="149"/>
      <c r="E412" s="149"/>
      <c r="F412" s="148" t="str">
        <f t="shared" si="6"/>
        <v>-</v>
      </c>
    </row>
    <row r="413" spans="1:6" s="8" customFormat="1" x14ac:dyDescent="0.2">
      <c r="A413" s="145">
        <v>92222</v>
      </c>
      <c r="B413" s="146" t="s">
        <v>2594</v>
      </c>
      <c r="C413" s="345">
        <v>401</v>
      </c>
      <c r="D413" s="149">
        <v>52886</v>
      </c>
      <c r="E413" s="149">
        <v>96415</v>
      </c>
      <c r="F413" s="148">
        <f t="shared" si="6"/>
        <v>182.30722686533298</v>
      </c>
    </row>
    <row r="414" spans="1:6" s="8" customFormat="1" x14ac:dyDescent="0.2">
      <c r="A414" s="145">
        <v>97</v>
      </c>
      <c r="B414" s="146" t="s">
        <v>3304</v>
      </c>
      <c r="C414" s="345">
        <v>402</v>
      </c>
      <c r="D414" s="149"/>
      <c r="E414" s="149"/>
      <c r="F414" s="148" t="str">
        <f t="shared" si="6"/>
        <v>-</v>
      </c>
    </row>
    <row r="415" spans="1:6" s="8" customFormat="1" x14ac:dyDescent="0.2">
      <c r="A415" s="145" t="s">
        <v>1215</v>
      </c>
      <c r="B415" s="146" t="s">
        <v>1992</v>
      </c>
      <c r="C415" s="345">
        <v>403</v>
      </c>
      <c r="D415" s="147">
        <f>D12+D301</f>
        <v>661780</v>
      </c>
      <c r="E415" s="147">
        <f>E12+E301</f>
        <v>923082</v>
      </c>
      <c r="F415" s="150">
        <f t="shared" si="6"/>
        <v>139.48472301973464</v>
      </c>
    </row>
    <row r="416" spans="1:6" s="8" customFormat="1" x14ac:dyDescent="0.2">
      <c r="A416" s="145" t="s">
        <v>1215</v>
      </c>
      <c r="B416" s="146" t="s">
        <v>1993</v>
      </c>
      <c r="C416" s="345">
        <v>404</v>
      </c>
      <c r="D416" s="147">
        <f>D292+D353</f>
        <v>678679</v>
      </c>
      <c r="E416" s="147">
        <f>E292+E353</f>
        <v>866992</v>
      </c>
      <c r="F416" s="150">
        <f t="shared" si="6"/>
        <v>127.74699084545125</v>
      </c>
    </row>
    <row r="417" spans="1:6" s="8" customFormat="1" x14ac:dyDescent="0.2">
      <c r="A417" s="145" t="s">
        <v>1215</v>
      </c>
      <c r="B417" s="146" t="s">
        <v>1994</v>
      </c>
      <c r="C417" s="345">
        <v>405</v>
      </c>
      <c r="D417" s="147">
        <f>IF(D415&gt;=D416,D415-D416,0)</f>
        <v>0</v>
      </c>
      <c r="E417" s="147">
        <f>IF(E415&gt;=E416,E415-E416,0)</f>
        <v>56090</v>
      </c>
      <c r="F417" s="150" t="str">
        <f t="shared" si="6"/>
        <v>-</v>
      </c>
    </row>
    <row r="418" spans="1:6" s="8" customFormat="1" x14ac:dyDescent="0.2">
      <c r="A418" s="145" t="s">
        <v>1215</v>
      </c>
      <c r="B418" s="146" t="s">
        <v>1995</v>
      </c>
      <c r="C418" s="345">
        <v>406</v>
      </c>
      <c r="D418" s="147">
        <f>IF(D416&gt;=D415,D416-D415,0)</f>
        <v>16899</v>
      </c>
      <c r="E418" s="147">
        <f>IF(E416&gt;=E415,E416-E415,0)</f>
        <v>0</v>
      </c>
      <c r="F418" s="150">
        <f t="shared" si="6"/>
        <v>0</v>
      </c>
    </row>
    <row r="419" spans="1:6" s="8" customFormat="1" x14ac:dyDescent="0.2">
      <c r="A419" s="160" t="s">
        <v>1592</v>
      </c>
      <c r="B419" s="151" t="s">
        <v>1996</v>
      </c>
      <c r="C419" s="345">
        <v>407</v>
      </c>
      <c r="D419" s="147">
        <f>IF(D295-D296+D412-D413&gt;=0,D295-D296+D412-D413,0)</f>
        <v>87114</v>
      </c>
      <c r="E419" s="147">
        <f>IF(E295-E296+E412-E413&gt;=0,E295-E296+E412-E413,0)</f>
        <v>70215</v>
      </c>
      <c r="F419" s="150">
        <f t="shared" si="6"/>
        <v>80.601281079964181</v>
      </c>
    </row>
    <row r="420" spans="1:6" s="8" customFormat="1" x14ac:dyDescent="0.2">
      <c r="A420" s="160" t="s">
        <v>1592</v>
      </c>
      <c r="B420" s="146" t="s">
        <v>1997</v>
      </c>
      <c r="C420" s="345">
        <v>408</v>
      </c>
      <c r="D420" s="147">
        <f>IF(D296-D295+D413-D412&gt;=0,D296-D295+D413-D412,0)</f>
        <v>0</v>
      </c>
      <c r="E420" s="147">
        <f>IF(E296-E295+E413-E412&gt;=0,E296-E295+E413-E412,0)</f>
        <v>0</v>
      </c>
      <c r="F420" s="150" t="str">
        <f t="shared" si="6"/>
        <v>-</v>
      </c>
    </row>
    <row r="421" spans="1:6" s="8" customFormat="1" x14ac:dyDescent="0.2">
      <c r="A421" s="156" t="s">
        <v>1593</v>
      </c>
      <c r="B421" s="157" t="s">
        <v>1998</v>
      </c>
      <c r="C421" s="347">
        <v>409</v>
      </c>
      <c r="D421" s="161">
        <f>D297+D414</f>
        <v>15707</v>
      </c>
      <c r="E421" s="161">
        <f>E297+E414</f>
        <v>986</v>
      </c>
      <c r="F421" s="162">
        <f t="shared" si="6"/>
        <v>6.2774559113770927</v>
      </c>
    </row>
    <row r="422" spans="1:6" s="8" customFormat="1" ht="15" customHeight="1" x14ac:dyDescent="0.2">
      <c r="A422" s="429" t="s">
        <v>1999</v>
      </c>
      <c r="B422" s="430"/>
      <c r="C422" s="348"/>
      <c r="D422" s="143"/>
      <c r="E422" s="143"/>
      <c r="F422" s="144"/>
    </row>
    <row r="423" spans="1:6" s="8" customFormat="1" x14ac:dyDescent="0.2">
      <c r="A423" s="145">
        <v>8</v>
      </c>
      <c r="B423" s="146" t="s">
        <v>2000</v>
      </c>
      <c r="C423" s="345">
        <v>410</v>
      </c>
      <c r="D423" s="147">
        <f>D424+D462+D475+D487+D518</f>
        <v>0</v>
      </c>
      <c r="E423" s="147">
        <f>E424+E462+E475+E487+E518</f>
        <v>0</v>
      </c>
      <c r="F423" s="150" t="str">
        <f t="shared" ref="F423:F486" si="7">IF(D423&lt;&gt;0,IF(E423/D423&gt;=100,"&gt;&gt;100",E423/D423*100),"-")</f>
        <v>-</v>
      </c>
    </row>
    <row r="424" spans="1:6" s="8" customFormat="1" ht="24" x14ac:dyDescent="0.2">
      <c r="A424" s="145">
        <v>81</v>
      </c>
      <c r="B424" s="154" t="s">
        <v>2001</v>
      </c>
      <c r="C424" s="345">
        <v>411</v>
      </c>
      <c r="D424" s="147">
        <f>D425+D430+D433+D437+D438+D445+D450+D458</f>
        <v>0</v>
      </c>
      <c r="E424" s="147">
        <f>E425+E430+E433+E437+E438+E445+E450+E458</f>
        <v>0</v>
      </c>
      <c r="F424" s="150" t="str">
        <f t="shared" si="7"/>
        <v>-</v>
      </c>
    </row>
    <row r="425" spans="1:6" s="8" customFormat="1" ht="24" x14ac:dyDescent="0.2">
      <c r="A425" s="145">
        <v>811</v>
      </c>
      <c r="B425" s="146" t="s">
        <v>2002</v>
      </c>
      <c r="C425" s="345">
        <v>412</v>
      </c>
      <c r="D425" s="147">
        <f>SUM(D426:D429)</f>
        <v>0</v>
      </c>
      <c r="E425" s="147">
        <f>SUM(E426:E429)</f>
        <v>0</v>
      </c>
      <c r="F425" s="150" t="str">
        <f t="shared" si="7"/>
        <v>-</v>
      </c>
    </row>
    <row r="426" spans="1:6" s="8" customFormat="1" x14ac:dyDescent="0.2">
      <c r="A426" s="145">
        <v>8113</v>
      </c>
      <c r="B426" s="146" t="s">
        <v>1443</v>
      </c>
      <c r="C426" s="345">
        <v>413</v>
      </c>
      <c r="D426" s="149"/>
      <c r="E426" s="149"/>
      <c r="F426" s="148" t="str">
        <f t="shared" si="7"/>
        <v>-</v>
      </c>
    </row>
    <row r="427" spans="1:6" s="8" customFormat="1" x14ac:dyDescent="0.2">
      <c r="A427" s="145">
        <v>8114</v>
      </c>
      <c r="B427" s="146" t="s">
        <v>2022</v>
      </c>
      <c r="C427" s="345">
        <v>414</v>
      </c>
      <c r="D427" s="149"/>
      <c r="E427" s="149"/>
      <c r="F427" s="148" t="str">
        <f t="shared" si="7"/>
        <v>-</v>
      </c>
    </row>
    <row r="428" spans="1:6" s="8" customFormat="1" x14ac:dyDescent="0.2">
      <c r="A428" s="145">
        <v>8115</v>
      </c>
      <c r="B428" s="146" t="s">
        <v>2023</v>
      </c>
      <c r="C428" s="345">
        <v>415</v>
      </c>
      <c r="D428" s="149"/>
      <c r="E428" s="149"/>
      <c r="F428" s="148" t="str">
        <f t="shared" si="7"/>
        <v>-</v>
      </c>
    </row>
    <row r="429" spans="1:6" s="8" customFormat="1" x14ac:dyDescent="0.2">
      <c r="A429" s="145">
        <v>8116</v>
      </c>
      <c r="B429" s="146" t="s">
        <v>2024</v>
      </c>
      <c r="C429" s="345">
        <v>416</v>
      </c>
      <c r="D429" s="149"/>
      <c r="E429" s="149"/>
      <c r="F429" s="148" t="str">
        <f t="shared" si="7"/>
        <v>-</v>
      </c>
    </row>
    <row r="430" spans="1:6" s="8" customFormat="1" ht="24" x14ac:dyDescent="0.2">
      <c r="A430" s="145">
        <v>812</v>
      </c>
      <c r="B430" s="146" t="s">
        <v>2003</v>
      </c>
      <c r="C430" s="345">
        <v>417</v>
      </c>
      <c r="D430" s="147">
        <f>SUM(D431:D432)</f>
        <v>0</v>
      </c>
      <c r="E430" s="147">
        <f>SUM(E431:E432)</f>
        <v>0</v>
      </c>
      <c r="F430" s="150" t="str">
        <f t="shared" si="7"/>
        <v>-</v>
      </c>
    </row>
    <row r="431" spans="1:6" s="8" customFormat="1" x14ac:dyDescent="0.2">
      <c r="A431" s="145">
        <v>8121</v>
      </c>
      <c r="B431" s="151" t="s">
        <v>1627</v>
      </c>
      <c r="C431" s="345">
        <v>418</v>
      </c>
      <c r="D431" s="149"/>
      <c r="E431" s="149"/>
      <c r="F431" s="148" t="str">
        <f t="shared" si="7"/>
        <v>-</v>
      </c>
    </row>
    <row r="432" spans="1:6" s="8" customFormat="1" x14ac:dyDescent="0.2">
      <c r="A432" s="145">
        <v>8122</v>
      </c>
      <c r="B432" s="151" t="s">
        <v>1628</v>
      </c>
      <c r="C432" s="345">
        <v>419</v>
      </c>
      <c r="D432" s="149"/>
      <c r="E432" s="149"/>
      <c r="F432" s="148" t="str">
        <f t="shared" si="7"/>
        <v>-</v>
      </c>
    </row>
    <row r="433" spans="1:6" s="8" customFormat="1" ht="24" x14ac:dyDescent="0.2">
      <c r="A433" s="145">
        <v>813</v>
      </c>
      <c r="B433" s="146" t="s">
        <v>2004</v>
      </c>
      <c r="C433" s="345">
        <v>420</v>
      </c>
      <c r="D433" s="147">
        <f>SUM(D434:D436)</f>
        <v>0</v>
      </c>
      <c r="E433" s="147">
        <f>SUM(E434:E436)</f>
        <v>0</v>
      </c>
      <c r="F433" s="150" t="str">
        <f t="shared" si="7"/>
        <v>-</v>
      </c>
    </row>
    <row r="434" spans="1:6" s="8" customFormat="1" x14ac:dyDescent="0.2">
      <c r="A434" s="145">
        <v>8132</v>
      </c>
      <c r="B434" s="146" t="s">
        <v>2607</v>
      </c>
      <c r="C434" s="345">
        <v>421</v>
      </c>
      <c r="D434" s="149"/>
      <c r="E434" s="149"/>
      <c r="F434" s="148" t="str">
        <f t="shared" si="7"/>
        <v>-</v>
      </c>
    </row>
    <row r="435" spans="1:6" s="8" customFormat="1" x14ac:dyDescent="0.2">
      <c r="A435" s="145">
        <v>8133</v>
      </c>
      <c r="B435" s="146" t="s">
        <v>727</v>
      </c>
      <c r="C435" s="345">
        <v>422</v>
      </c>
      <c r="D435" s="149"/>
      <c r="E435" s="149"/>
      <c r="F435" s="148" t="str">
        <f t="shared" si="7"/>
        <v>-</v>
      </c>
    </row>
    <row r="436" spans="1:6" s="8" customFormat="1" x14ac:dyDescent="0.2">
      <c r="A436" s="145">
        <v>8134</v>
      </c>
      <c r="B436" s="146" t="s">
        <v>728</v>
      </c>
      <c r="C436" s="345">
        <v>423</v>
      </c>
      <c r="D436" s="149"/>
      <c r="E436" s="149"/>
      <c r="F436" s="148" t="str">
        <f t="shared" si="7"/>
        <v>-</v>
      </c>
    </row>
    <row r="437" spans="1:6" s="8" customFormat="1" x14ac:dyDescent="0.2">
      <c r="A437" s="145">
        <v>814</v>
      </c>
      <c r="B437" s="151" t="s">
        <v>2005</v>
      </c>
      <c r="C437" s="345">
        <v>424</v>
      </c>
      <c r="D437" s="149"/>
      <c r="E437" s="149"/>
      <c r="F437" s="148" t="str">
        <f t="shared" si="7"/>
        <v>-</v>
      </c>
    </row>
    <row r="438" spans="1:6" s="8" customFormat="1" ht="24" x14ac:dyDescent="0.2">
      <c r="A438" s="145">
        <v>815</v>
      </c>
      <c r="B438" s="146" t="s">
        <v>2006</v>
      </c>
      <c r="C438" s="345">
        <v>425</v>
      </c>
      <c r="D438" s="147">
        <f>SUM(D439:D444)</f>
        <v>0</v>
      </c>
      <c r="E438" s="147">
        <f>SUM(E439:E444)</f>
        <v>0</v>
      </c>
      <c r="F438" s="150" t="str">
        <f t="shared" si="7"/>
        <v>-</v>
      </c>
    </row>
    <row r="439" spans="1:6" s="8" customFormat="1" x14ac:dyDescent="0.2">
      <c r="A439" s="145">
        <v>8153</v>
      </c>
      <c r="B439" s="146" t="s">
        <v>729</v>
      </c>
      <c r="C439" s="345">
        <v>426</v>
      </c>
      <c r="D439" s="149"/>
      <c r="E439" s="149"/>
      <c r="F439" s="148" t="str">
        <f t="shared" si="7"/>
        <v>-</v>
      </c>
    </row>
    <row r="440" spans="1:6" s="8" customFormat="1" x14ac:dyDescent="0.2">
      <c r="A440" s="145">
        <v>8154</v>
      </c>
      <c r="B440" s="146" t="s">
        <v>730</v>
      </c>
      <c r="C440" s="345">
        <v>427</v>
      </c>
      <c r="D440" s="149"/>
      <c r="E440" s="149"/>
      <c r="F440" s="148" t="str">
        <f t="shared" si="7"/>
        <v>-</v>
      </c>
    </row>
    <row r="441" spans="1:6" s="8" customFormat="1" x14ac:dyDescent="0.2">
      <c r="A441" s="145">
        <v>8155</v>
      </c>
      <c r="B441" s="146" t="s">
        <v>731</v>
      </c>
      <c r="C441" s="345">
        <v>428</v>
      </c>
      <c r="D441" s="149"/>
      <c r="E441" s="149"/>
      <c r="F441" s="148" t="str">
        <f t="shared" si="7"/>
        <v>-</v>
      </c>
    </row>
    <row r="442" spans="1:6" s="8" customFormat="1" x14ac:dyDescent="0.2">
      <c r="A442" s="145">
        <v>8156</v>
      </c>
      <c r="B442" s="146" t="s">
        <v>732</v>
      </c>
      <c r="C442" s="345">
        <v>429</v>
      </c>
      <c r="D442" s="149"/>
      <c r="E442" s="149"/>
      <c r="F442" s="148" t="str">
        <f t="shared" si="7"/>
        <v>-</v>
      </c>
    </row>
    <row r="443" spans="1:6" s="8" customFormat="1" x14ac:dyDescent="0.2">
      <c r="A443" s="145">
        <v>8157</v>
      </c>
      <c r="B443" s="146" t="s">
        <v>733</v>
      </c>
      <c r="C443" s="345">
        <v>430</v>
      </c>
      <c r="D443" s="149"/>
      <c r="E443" s="149"/>
      <c r="F443" s="148" t="str">
        <f t="shared" si="7"/>
        <v>-</v>
      </c>
    </row>
    <row r="444" spans="1:6" s="8" customFormat="1" x14ac:dyDescent="0.2">
      <c r="A444" s="145">
        <v>8158</v>
      </c>
      <c r="B444" s="146" t="s">
        <v>8</v>
      </c>
      <c r="C444" s="345">
        <v>431</v>
      </c>
      <c r="D444" s="149"/>
      <c r="E444" s="149"/>
      <c r="F444" s="148" t="str">
        <f t="shared" si="7"/>
        <v>-</v>
      </c>
    </row>
    <row r="445" spans="1:6" s="8" customFormat="1" ht="24" x14ac:dyDescent="0.2">
      <c r="A445" s="145">
        <v>816</v>
      </c>
      <c r="B445" s="146" t="s">
        <v>2007</v>
      </c>
      <c r="C445" s="345">
        <v>432</v>
      </c>
      <c r="D445" s="147">
        <f>SUM(D446:D449)</f>
        <v>0</v>
      </c>
      <c r="E445" s="147">
        <f>SUM(E446:E449)</f>
        <v>0</v>
      </c>
      <c r="F445" s="150" t="str">
        <f t="shared" si="7"/>
        <v>-</v>
      </c>
    </row>
    <row r="446" spans="1:6" s="8" customFormat="1" x14ac:dyDescent="0.2">
      <c r="A446" s="145">
        <v>8163</v>
      </c>
      <c r="B446" s="146" t="s">
        <v>9</v>
      </c>
      <c r="C446" s="345">
        <v>433</v>
      </c>
      <c r="D446" s="149"/>
      <c r="E446" s="149"/>
      <c r="F446" s="148" t="str">
        <f t="shared" si="7"/>
        <v>-</v>
      </c>
    </row>
    <row r="447" spans="1:6" s="8" customFormat="1" x14ac:dyDescent="0.2">
      <c r="A447" s="145">
        <v>8164</v>
      </c>
      <c r="B447" s="146" t="s">
        <v>10</v>
      </c>
      <c r="C447" s="345">
        <v>434</v>
      </c>
      <c r="D447" s="149"/>
      <c r="E447" s="149"/>
      <c r="F447" s="148" t="str">
        <f t="shared" si="7"/>
        <v>-</v>
      </c>
    </row>
    <row r="448" spans="1:6" s="8" customFormat="1" x14ac:dyDescent="0.2">
      <c r="A448" s="145">
        <v>8165</v>
      </c>
      <c r="B448" s="146" t="s">
        <v>11</v>
      </c>
      <c r="C448" s="345">
        <v>435</v>
      </c>
      <c r="D448" s="149"/>
      <c r="E448" s="149"/>
      <c r="F448" s="148" t="str">
        <f t="shared" si="7"/>
        <v>-</v>
      </c>
    </row>
    <row r="449" spans="1:6" s="8" customFormat="1" x14ac:dyDescent="0.2">
      <c r="A449" s="145">
        <v>8166</v>
      </c>
      <c r="B449" s="146" t="s">
        <v>12</v>
      </c>
      <c r="C449" s="345">
        <v>436</v>
      </c>
      <c r="D449" s="149"/>
      <c r="E449" s="149"/>
      <c r="F449" s="148" t="str">
        <f t="shared" si="7"/>
        <v>-</v>
      </c>
    </row>
    <row r="450" spans="1:6" s="8" customFormat="1" x14ac:dyDescent="0.2">
      <c r="A450" s="145">
        <v>817</v>
      </c>
      <c r="B450" s="146" t="s">
        <v>2008</v>
      </c>
      <c r="C450" s="345">
        <v>437</v>
      </c>
      <c r="D450" s="147">
        <f>SUM(D451:D457)</f>
        <v>0</v>
      </c>
      <c r="E450" s="147">
        <f>SUM(E451:E457)</f>
        <v>0</v>
      </c>
      <c r="F450" s="150" t="str">
        <f t="shared" si="7"/>
        <v>-</v>
      </c>
    </row>
    <row r="451" spans="1:6" s="8" customFormat="1" x14ac:dyDescent="0.2">
      <c r="A451" s="145">
        <v>8171</v>
      </c>
      <c r="B451" s="146" t="s">
        <v>2614</v>
      </c>
      <c r="C451" s="345">
        <v>438</v>
      </c>
      <c r="D451" s="149"/>
      <c r="E451" s="149"/>
      <c r="F451" s="148" t="str">
        <f t="shared" si="7"/>
        <v>-</v>
      </c>
    </row>
    <row r="452" spans="1:6" s="8" customFormat="1" x14ac:dyDescent="0.2">
      <c r="A452" s="145">
        <v>8172</v>
      </c>
      <c r="B452" s="146" t="s">
        <v>2615</v>
      </c>
      <c r="C452" s="345">
        <v>439</v>
      </c>
      <c r="D452" s="149"/>
      <c r="E452" s="149"/>
      <c r="F452" s="148" t="str">
        <f t="shared" si="7"/>
        <v>-</v>
      </c>
    </row>
    <row r="453" spans="1:6" s="8" customFormat="1" x14ac:dyDescent="0.2">
      <c r="A453" s="145">
        <v>8173</v>
      </c>
      <c r="B453" s="146" t="s">
        <v>2616</v>
      </c>
      <c r="C453" s="345">
        <v>440</v>
      </c>
      <c r="D453" s="149"/>
      <c r="E453" s="149"/>
      <c r="F453" s="148" t="str">
        <f t="shared" si="7"/>
        <v>-</v>
      </c>
    </row>
    <row r="454" spans="1:6" s="8" customFormat="1" x14ac:dyDescent="0.2">
      <c r="A454" s="145">
        <v>8174</v>
      </c>
      <c r="B454" s="146" t="s">
        <v>2617</v>
      </c>
      <c r="C454" s="345">
        <v>441</v>
      </c>
      <c r="D454" s="149"/>
      <c r="E454" s="149"/>
      <c r="F454" s="148" t="str">
        <f t="shared" si="7"/>
        <v>-</v>
      </c>
    </row>
    <row r="455" spans="1:6" s="8" customFormat="1" x14ac:dyDescent="0.2">
      <c r="A455" s="145">
        <v>8175</v>
      </c>
      <c r="B455" s="146" t="s">
        <v>2618</v>
      </c>
      <c r="C455" s="345">
        <v>442</v>
      </c>
      <c r="D455" s="149"/>
      <c r="E455" s="149"/>
      <c r="F455" s="148" t="str">
        <f t="shared" si="7"/>
        <v>-</v>
      </c>
    </row>
    <row r="456" spans="1:6" s="8" customFormat="1" x14ac:dyDescent="0.2">
      <c r="A456" s="145">
        <v>8176</v>
      </c>
      <c r="B456" s="146" t="s">
        <v>2619</v>
      </c>
      <c r="C456" s="345">
        <v>443</v>
      </c>
      <c r="D456" s="149"/>
      <c r="E456" s="149"/>
      <c r="F456" s="148" t="str">
        <f t="shared" si="7"/>
        <v>-</v>
      </c>
    </row>
    <row r="457" spans="1:6" s="8" customFormat="1" ht="24" x14ac:dyDescent="0.2">
      <c r="A457" s="145">
        <v>8177</v>
      </c>
      <c r="B457" s="154" t="s">
        <v>2620</v>
      </c>
      <c r="C457" s="345">
        <v>444</v>
      </c>
      <c r="D457" s="149"/>
      <c r="E457" s="149"/>
      <c r="F457" s="148" t="str">
        <f t="shared" si="7"/>
        <v>-</v>
      </c>
    </row>
    <row r="458" spans="1:6" s="8" customFormat="1" x14ac:dyDescent="0.2">
      <c r="A458" s="145" t="s">
        <v>3284</v>
      </c>
      <c r="B458" s="151" t="s">
        <v>2009</v>
      </c>
      <c r="C458" s="345">
        <v>445</v>
      </c>
      <c r="D458" s="147">
        <f>SUM(D459:D461)</f>
        <v>0</v>
      </c>
      <c r="E458" s="147">
        <f>SUM(E459:E461)</f>
        <v>0</v>
      </c>
      <c r="F458" s="150" t="str">
        <f t="shared" si="7"/>
        <v>-</v>
      </c>
    </row>
    <row r="459" spans="1:6" s="8" customFormat="1" x14ac:dyDescent="0.2">
      <c r="A459" s="145" t="s">
        <v>3285</v>
      </c>
      <c r="B459" s="151" t="s">
        <v>3286</v>
      </c>
      <c r="C459" s="345">
        <v>446</v>
      </c>
      <c r="D459" s="149"/>
      <c r="E459" s="149"/>
      <c r="F459" s="148" t="str">
        <f t="shared" si="7"/>
        <v>-</v>
      </c>
    </row>
    <row r="460" spans="1:6" s="8" customFormat="1" x14ac:dyDescent="0.2">
      <c r="A460" s="145" t="s">
        <v>3287</v>
      </c>
      <c r="B460" s="151" t="s">
        <v>3288</v>
      </c>
      <c r="C460" s="345">
        <v>447</v>
      </c>
      <c r="D460" s="149"/>
      <c r="E460" s="149"/>
      <c r="F460" s="148" t="str">
        <f t="shared" si="7"/>
        <v>-</v>
      </c>
    </row>
    <row r="461" spans="1:6" s="8" customFormat="1" x14ac:dyDescent="0.2">
      <c r="A461" s="145" t="s">
        <v>3289</v>
      </c>
      <c r="B461" s="151" t="s">
        <v>3290</v>
      </c>
      <c r="C461" s="345">
        <v>448</v>
      </c>
      <c r="D461" s="149"/>
      <c r="E461" s="149"/>
      <c r="F461" s="148" t="str">
        <f t="shared" si="7"/>
        <v>-</v>
      </c>
    </row>
    <row r="462" spans="1:6" s="8" customFormat="1" x14ac:dyDescent="0.2">
      <c r="A462" s="145">
        <v>82</v>
      </c>
      <c r="B462" s="146" t="s">
        <v>2010</v>
      </c>
      <c r="C462" s="345">
        <v>449</v>
      </c>
      <c r="D462" s="147">
        <f>D463+D466+D469+D472</f>
        <v>0</v>
      </c>
      <c r="E462" s="147">
        <f>E463+E466+E469+E472</f>
        <v>0</v>
      </c>
      <c r="F462" s="150" t="str">
        <f t="shared" si="7"/>
        <v>-</v>
      </c>
    </row>
    <row r="463" spans="1:6" s="8" customFormat="1" x14ac:dyDescent="0.2">
      <c r="A463" s="145">
        <v>821</v>
      </c>
      <c r="B463" s="146" t="s">
        <v>2011</v>
      </c>
      <c r="C463" s="345">
        <v>450</v>
      </c>
      <c r="D463" s="147">
        <f>SUM(D464:D465)</f>
        <v>0</v>
      </c>
      <c r="E463" s="147">
        <f>SUM(E464:E465)</f>
        <v>0</v>
      </c>
      <c r="F463" s="150" t="str">
        <f t="shared" si="7"/>
        <v>-</v>
      </c>
    </row>
    <row r="464" spans="1:6" s="8" customFormat="1" x14ac:dyDescent="0.2">
      <c r="A464" s="145">
        <v>8211</v>
      </c>
      <c r="B464" s="146" t="s">
        <v>2621</v>
      </c>
      <c r="C464" s="345">
        <v>451</v>
      </c>
      <c r="D464" s="149"/>
      <c r="E464" s="149"/>
      <c r="F464" s="148" t="str">
        <f t="shared" si="7"/>
        <v>-</v>
      </c>
    </row>
    <row r="465" spans="1:6" s="8" customFormat="1" x14ac:dyDescent="0.2">
      <c r="A465" s="145">
        <v>8212</v>
      </c>
      <c r="B465" s="146" t="s">
        <v>2622</v>
      </c>
      <c r="C465" s="345">
        <v>452</v>
      </c>
      <c r="D465" s="149"/>
      <c r="E465" s="149"/>
      <c r="F465" s="148" t="str">
        <f t="shared" si="7"/>
        <v>-</v>
      </c>
    </row>
    <row r="466" spans="1:6" s="8" customFormat="1" x14ac:dyDescent="0.2">
      <c r="A466" s="145">
        <v>822</v>
      </c>
      <c r="B466" s="146" t="s">
        <v>2012</v>
      </c>
      <c r="C466" s="345">
        <v>453</v>
      </c>
      <c r="D466" s="147">
        <f>SUM(D467:D468)</f>
        <v>0</v>
      </c>
      <c r="E466" s="147">
        <f>SUM(E467:E468)</f>
        <v>0</v>
      </c>
      <c r="F466" s="150" t="str">
        <f t="shared" si="7"/>
        <v>-</v>
      </c>
    </row>
    <row r="467" spans="1:6" s="8" customFormat="1" x14ac:dyDescent="0.2">
      <c r="A467" s="145">
        <v>8221</v>
      </c>
      <c r="B467" s="146" t="s">
        <v>4162</v>
      </c>
      <c r="C467" s="345">
        <v>454</v>
      </c>
      <c r="D467" s="149"/>
      <c r="E467" s="149"/>
      <c r="F467" s="148" t="str">
        <f t="shared" si="7"/>
        <v>-</v>
      </c>
    </row>
    <row r="468" spans="1:6" s="8" customFormat="1" x14ac:dyDescent="0.2">
      <c r="A468" s="145">
        <v>8222</v>
      </c>
      <c r="B468" s="146" t="s">
        <v>391</v>
      </c>
      <c r="C468" s="345">
        <v>455</v>
      </c>
      <c r="D468" s="149"/>
      <c r="E468" s="149"/>
      <c r="F468" s="148" t="str">
        <f t="shared" si="7"/>
        <v>-</v>
      </c>
    </row>
    <row r="469" spans="1:6" s="8" customFormat="1" x14ac:dyDescent="0.2">
      <c r="A469" s="145">
        <v>823</v>
      </c>
      <c r="B469" s="146" t="s">
        <v>2013</v>
      </c>
      <c r="C469" s="345">
        <v>456</v>
      </c>
      <c r="D469" s="147">
        <f>SUM(D470:D471)</f>
        <v>0</v>
      </c>
      <c r="E469" s="147">
        <f>SUM(E470:E471)</f>
        <v>0</v>
      </c>
      <c r="F469" s="150" t="str">
        <f t="shared" si="7"/>
        <v>-</v>
      </c>
    </row>
    <row r="470" spans="1:6" s="8" customFormat="1" x14ac:dyDescent="0.2">
      <c r="A470" s="145">
        <v>8231</v>
      </c>
      <c r="B470" s="146" t="s">
        <v>59</v>
      </c>
      <c r="C470" s="345">
        <v>457</v>
      </c>
      <c r="D470" s="149"/>
      <c r="E470" s="149"/>
      <c r="F470" s="148" t="str">
        <f t="shared" si="7"/>
        <v>-</v>
      </c>
    </row>
    <row r="471" spans="1:6" s="8" customFormat="1" x14ac:dyDescent="0.2">
      <c r="A471" s="145">
        <v>8232</v>
      </c>
      <c r="B471" s="146" t="s">
        <v>60</v>
      </c>
      <c r="C471" s="345">
        <v>458</v>
      </c>
      <c r="D471" s="149"/>
      <c r="E471" s="149"/>
      <c r="F471" s="148" t="str">
        <f t="shared" si="7"/>
        <v>-</v>
      </c>
    </row>
    <row r="472" spans="1:6" s="8" customFormat="1" x14ac:dyDescent="0.2">
      <c r="A472" s="145">
        <v>824</v>
      </c>
      <c r="B472" s="146" t="s">
        <v>2014</v>
      </c>
      <c r="C472" s="345">
        <v>459</v>
      </c>
      <c r="D472" s="147">
        <f>SUM(D473:D474)</f>
        <v>0</v>
      </c>
      <c r="E472" s="147">
        <f>SUM(E473:E474)</f>
        <v>0</v>
      </c>
      <c r="F472" s="150" t="str">
        <f t="shared" si="7"/>
        <v>-</v>
      </c>
    </row>
    <row r="473" spans="1:6" s="8" customFormat="1" x14ac:dyDescent="0.2">
      <c r="A473" s="145">
        <v>8241</v>
      </c>
      <c r="B473" s="146" t="s">
        <v>61</v>
      </c>
      <c r="C473" s="345">
        <v>460</v>
      </c>
      <c r="D473" s="149"/>
      <c r="E473" s="149"/>
      <c r="F473" s="148" t="str">
        <f t="shared" si="7"/>
        <v>-</v>
      </c>
    </row>
    <row r="474" spans="1:6" s="8" customFormat="1" x14ac:dyDescent="0.2">
      <c r="A474" s="145">
        <v>8242</v>
      </c>
      <c r="B474" s="146" t="s">
        <v>2211</v>
      </c>
      <c r="C474" s="345">
        <v>461</v>
      </c>
      <c r="D474" s="149"/>
      <c r="E474" s="149"/>
      <c r="F474" s="148" t="str">
        <f t="shared" si="7"/>
        <v>-</v>
      </c>
    </row>
    <row r="475" spans="1:6" s="8" customFormat="1" x14ac:dyDescent="0.2">
      <c r="A475" s="145">
        <v>83</v>
      </c>
      <c r="B475" s="146" t="s">
        <v>2015</v>
      </c>
      <c r="C475" s="345">
        <v>462</v>
      </c>
      <c r="D475" s="147">
        <f>D476+D480+D481+D484</f>
        <v>0</v>
      </c>
      <c r="E475" s="147">
        <f>E476+E480+E481+E484</f>
        <v>0</v>
      </c>
      <c r="F475" s="150" t="str">
        <f t="shared" si="7"/>
        <v>-</v>
      </c>
    </row>
    <row r="476" spans="1:6" s="8" customFormat="1" ht="24" x14ac:dyDescent="0.2">
      <c r="A476" s="145">
        <v>831</v>
      </c>
      <c r="B476" s="146" t="s">
        <v>2755</v>
      </c>
      <c r="C476" s="345">
        <v>463</v>
      </c>
      <c r="D476" s="147">
        <f>SUM(D477:D479)</f>
        <v>0</v>
      </c>
      <c r="E476" s="147">
        <f>SUM(E477:E479)</f>
        <v>0</v>
      </c>
      <c r="F476" s="150" t="str">
        <f t="shared" si="7"/>
        <v>-</v>
      </c>
    </row>
    <row r="477" spans="1:6" s="8" customFormat="1" x14ac:dyDescent="0.2">
      <c r="A477" s="145">
        <v>8312</v>
      </c>
      <c r="B477" s="146" t="s">
        <v>2623</v>
      </c>
      <c r="C477" s="345">
        <v>464</v>
      </c>
      <c r="D477" s="149"/>
      <c r="E477" s="149"/>
      <c r="F477" s="148" t="str">
        <f t="shared" si="7"/>
        <v>-</v>
      </c>
    </row>
    <row r="478" spans="1:6" s="8" customFormat="1" x14ac:dyDescent="0.2">
      <c r="A478" s="145">
        <v>8313</v>
      </c>
      <c r="B478" s="146" t="s">
        <v>1806</v>
      </c>
      <c r="C478" s="345">
        <v>465</v>
      </c>
      <c r="D478" s="149"/>
      <c r="E478" s="149"/>
      <c r="F478" s="148" t="str">
        <f t="shared" si="7"/>
        <v>-</v>
      </c>
    </row>
    <row r="479" spans="1:6" s="8" customFormat="1" x14ac:dyDescent="0.2">
      <c r="A479" s="145">
        <v>8314</v>
      </c>
      <c r="B479" s="146" t="s">
        <v>3445</v>
      </c>
      <c r="C479" s="345">
        <v>466</v>
      </c>
      <c r="D479" s="149"/>
      <c r="E479" s="149"/>
      <c r="F479" s="148" t="str">
        <f t="shared" si="7"/>
        <v>-</v>
      </c>
    </row>
    <row r="480" spans="1:6" s="8" customFormat="1" x14ac:dyDescent="0.2">
      <c r="A480" s="145">
        <v>832</v>
      </c>
      <c r="B480" s="154" t="s">
        <v>2756</v>
      </c>
      <c r="C480" s="345">
        <v>467</v>
      </c>
      <c r="D480" s="149"/>
      <c r="E480" s="149"/>
      <c r="F480" s="148" t="str">
        <f t="shared" si="7"/>
        <v>-</v>
      </c>
    </row>
    <row r="481" spans="1:6" s="8" customFormat="1" ht="24" x14ac:dyDescent="0.2">
      <c r="A481" s="145">
        <v>833</v>
      </c>
      <c r="B481" s="146" t="s">
        <v>705</v>
      </c>
      <c r="C481" s="345">
        <v>468</v>
      </c>
      <c r="D481" s="147">
        <f>SUM(D482:D483)</f>
        <v>0</v>
      </c>
      <c r="E481" s="147">
        <f>SUM(E482:E483)</f>
        <v>0</v>
      </c>
      <c r="F481" s="150" t="str">
        <f t="shared" si="7"/>
        <v>-</v>
      </c>
    </row>
    <row r="482" spans="1:6" s="8" customFormat="1" x14ac:dyDescent="0.2">
      <c r="A482" s="145">
        <v>8331</v>
      </c>
      <c r="B482" s="151" t="s">
        <v>393</v>
      </c>
      <c r="C482" s="345">
        <v>469</v>
      </c>
      <c r="D482" s="149"/>
      <c r="E482" s="149"/>
      <c r="F482" s="148" t="str">
        <f t="shared" si="7"/>
        <v>-</v>
      </c>
    </row>
    <row r="483" spans="1:6" s="8" customFormat="1" x14ac:dyDescent="0.2">
      <c r="A483" s="145">
        <v>8332</v>
      </c>
      <c r="B483" s="146" t="s">
        <v>531</v>
      </c>
      <c r="C483" s="345">
        <v>470</v>
      </c>
      <c r="D483" s="149"/>
      <c r="E483" s="149"/>
      <c r="F483" s="148" t="str">
        <f t="shared" si="7"/>
        <v>-</v>
      </c>
    </row>
    <row r="484" spans="1:6" s="8" customFormat="1" ht="24" x14ac:dyDescent="0.2">
      <c r="A484" s="145">
        <v>834</v>
      </c>
      <c r="B484" s="146" t="s">
        <v>706</v>
      </c>
      <c r="C484" s="345">
        <v>471</v>
      </c>
      <c r="D484" s="147">
        <f>SUM(D485:D486)</f>
        <v>0</v>
      </c>
      <c r="E484" s="147">
        <f>SUM(E485:E486)</f>
        <v>0</v>
      </c>
      <c r="F484" s="150" t="str">
        <f t="shared" si="7"/>
        <v>-</v>
      </c>
    </row>
    <row r="485" spans="1:6" s="8" customFormat="1" x14ac:dyDescent="0.2">
      <c r="A485" s="145">
        <v>8341</v>
      </c>
      <c r="B485" s="146" t="s">
        <v>1211</v>
      </c>
      <c r="C485" s="345">
        <v>472</v>
      </c>
      <c r="D485" s="149"/>
      <c r="E485" s="149"/>
      <c r="F485" s="148" t="str">
        <f t="shared" si="7"/>
        <v>-</v>
      </c>
    </row>
    <row r="486" spans="1:6" s="8" customFormat="1" x14ac:dyDescent="0.2">
      <c r="A486" s="145">
        <v>8342</v>
      </c>
      <c r="B486" s="146" t="s">
        <v>1212</v>
      </c>
      <c r="C486" s="345">
        <v>473</v>
      </c>
      <c r="D486" s="149"/>
      <c r="E486" s="149"/>
      <c r="F486" s="148" t="str">
        <f t="shared" si="7"/>
        <v>-</v>
      </c>
    </row>
    <row r="487" spans="1:6" s="8" customFormat="1" x14ac:dyDescent="0.2">
      <c r="A487" s="145">
        <v>84</v>
      </c>
      <c r="B487" s="146" t="s">
        <v>2757</v>
      </c>
      <c r="C487" s="345">
        <v>474</v>
      </c>
      <c r="D487" s="147">
        <f>D488+D493+D497+D498+D505+D510</f>
        <v>0</v>
      </c>
      <c r="E487" s="147">
        <f>E488+E493+E497+E498+E505+E510</f>
        <v>0</v>
      </c>
      <c r="F487" s="150" t="str">
        <f t="shared" ref="F487:F550" si="8">IF(D487&lt;&gt;0,IF(E487/D487&gt;=100,"&gt;&gt;100",E487/D487*100),"-")</f>
        <v>-</v>
      </c>
    </row>
    <row r="488" spans="1:6" s="8" customFormat="1" ht="24" x14ac:dyDescent="0.2">
      <c r="A488" s="145">
        <v>841</v>
      </c>
      <c r="B488" s="146" t="s">
        <v>707</v>
      </c>
      <c r="C488" s="345">
        <v>475</v>
      </c>
      <c r="D488" s="147">
        <f>SUM(D489:D492)</f>
        <v>0</v>
      </c>
      <c r="E488" s="147">
        <f>SUM(E489:E492)</f>
        <v>0</v>
      </c>
      <c r="F488" s="150" t="str">
        <f t="shared" si="8"/>
        <v>-</v>
      </c>
    </row>
    <row r="489" spans="1:6" s="8" customFormat="1" x14ac:dyDescent="0.2">
      <c r="A489" s="145">
        <v>8413</v>
      </c>
      <c r="B489" s="146" t="s">
        <v>2794</v>
      </c>
      <c r="C489" s="345">
        <v>476</v>
      </c>
      <c r="D489" s="149"/>
      <c r="E489" s="149"/>
      <c r="F489" s="148" t="str">
        <f t="shared" si="8"/>
        <v>-</v>
      </c>
    </row>
    <row r="490" spans="1:6" s="8" customFormat="1" x14ac:dyDescent="0.2">
      <c r="A490" s="145">
        <v>8414</v>
      </c>
      <c r="B490" s="146" t="s">
        <v>532</v>
      </c>
      <c r="C490" s="345">
        <v>477</v>
      </c>
      <c r="D490" s="149"/>
      <c r="E490" s="149"/>
      <c r="F490" s="148" t="str">
        <f t="shared" si="8"/>
        <v>-</v>
      </c>
    </row>
    <row r="491" spans="1:6" s="8" customFormat="1" x14ac:dyDescent="0.2">
      <c r="A491" s="145">
        <v>8415</v>
      </c>
      <c r="B491" s="146" t="s">
        <v>677</v>
      </c>
      <c r="C491" s="345">
        <v>478</v>
      </c>
      <c r="D491" s="149"/>
      <c r="E491" s="149"/>
      <c r="F491" s="148" t="str">
        <f t="shared" si="8"/>
        <v>-</v>
      </c>
    </row>
    <row r="492" spans="1:6" s="8" customFormat="1" x14ac:dyDescent="0.2">
      <c r="A492" s="145">
        <v>8416</v>
      </c>
      <c r="B492" s="146" t="s">
        <v>2722</v>
      </c>
      <c r="C492" s="345">
        <v>479</v>
      </c>
      <c r="D492" s="149"/>
      <c r="E492" s="149"/>
      <c r="F492" s="148" t="str">
        <f t="shared" si="8"/>
        <v>-</v>
      </c>
    </row>
    <row r="493" spans="1:6" s="8" customFormat="1" ht="24" x14ac:dyDescent="0.2">
      <c r="A493" s="145">
        <v>842</v>
      </c>
      <c r="B493" s="146" t="s">
        <v>708</v>
      </c>
      <c r="C493" s="345">
        <v>480</v>
      </c>
      <c r="D493" s="147">
        <f>SUM(D494:D496)</f>
        <v>0</v>
      </c>
      <c r="E493" s="147">
        <f>SUM(E494:E496)</f>
        <v>0</v>
      </c>
      <c r="F493" s="150" t="str">
        <f t="shared" si="8"/>
        <v>-</v>
      </c>
    </row>
    <row r="494" spans="1:6" s="8" customFormat="1" x14ac:dyDescent="0.2">
      <c r="A494" s="145">
        <v>8422</v>
      </c>
      <c r="B494" s="146" t="s">
        <v>2723</v>
      </c>
      <c r="C494" s="345">
        <v>481</v>
      </c>
      <c r="D494" s="149"/>
      <c r="E494" s="149"/>
      <c r="F494" s="148" t="str">
        <f t="shared" si="8"/>
        <v>-</v>
      </c>
    </row>
    <row r="495" spans="1:6" s="8" customFormat="1" x14ac:dyDescent="0.2">
      <c r="A495" s="145">
        <v>8423</v>
      </c>
      <c r="B495" s="146" t="s">
        <v>2724</v>
      </c>
      <c r="C495" s="345">
        <v>482</v>
      </c>
      <c r="D495" s="149"/>
      <c r="E495" s="149"/>
      <c r="F495" s="148" t="str">
        <f t="shared" si="8"/>
        <v>-</v>
      </c>
    </row>
    <row r="496" spans="1:6" s="8" customFormat="1" x14ac:dyDescent="0.2">
      <c r="A496" s="145">
        <v>8424</v>
      </c>
      <c r="B496" s="146" t="s">
        <v>2725</v>
      </c>
      <c r="C496" s="345">
        <v>483</v>
      </c>
      <c r="D496" s="149"/>
      <c r="E496" s="149"/>
      <c r="F496" s="148" t="str">
        <f t="shared" si="8"/>
        <v>-</v>
      </c>
    </row>
    <row r="497" spans="1:6" s="8" customFormat="1" x14ac:dyDescent="0.2">
      <c r="A497" s="145">
        <v>843</v>
      </c>
      <c r="B497" s="146" t="s">
        <v>2198</v>
      </c>
      <c r="C497" s="345">
        <v>484</v>
      </c>
      <c r="D497" s="149"/>
      <c r="E497" s="149"/>
      <c r="F497" s="148" t="str">
        <f t="shared" si="8"/>
        <v>-</v>
      </c>
    </row>
    <row r="498" spans="1:6" s="8" customFormat="1" ht="24" x14ac:dyDescent="0.2">
      <c r="A498" s="145">
        <v>844</v>
      </c>
      <c r="B498" s="146" t="s">
        <v>68</v>
      </c>
      <c r="C498" s="345">
        <v>485</v>
      </c>
      <c r="D498" s="147">
        <f>SUM(D499:D504)</f>
        <v>0</v>
      </c>
      <c r="E498" s="147">
        <f>SUM(E499:E504)</f>
        <v>0</v>
      </c>
      <c r="F498" s="150" t="str">
        <f t="shared" si="8"/>
        <v>-</v>
      </c>
    </row>
    <row r="499" spans="1:6" s="8" customFormat="1" x14ac:dyDescent="0.2">
      <c r="A499" s="145">
        <v>8443</v>
      </c>
      <c r="B499" s="146" t="s">
        <v>2726</v>
      </c>
      <c r="C499" s="345">
        <v>486</v>
      </c>
      <c r="D499" s="149"/>
      <c r="E499" s="149"/>
      <c r="F499" s="148" t="str">
        <f t="shared" si="8"/>
        <v>-</v>
      </c>
    </row>
    <row r="500" spans="1:6" s="8" customFormat="1" x14ac:dyDescent="0.2">
      <c r="A500" s="145">
        <v>8444</v>
      </c>
      <c r="B500" s="146" t="s">
        <v>2727</v>
      </c>
      <c r="C500" s="345">
        <v>487</v>
      </c>
      <c r="D500" s="149"/>
      <c r="E500" s="149"/>
      <c r="F500" s="148" t="str">
        <f t="shared" si="8"/>
        <v>-</v>
      </c>
    </row>
    <row r="501" spans="1:6" s="8" customFormat="1" x14ac:dyDescent="0.2">
      <c r="A501" s="145">
        <v>8445</v>
      </c>
      <c r="B501" s="146" t="s">
        <v>2728</v>
      </c>
      <c r="C501" s="345">
        <v>488</v>
      </c>
      <c r="D501" s="149"/>
      <c r="E501" s="149"/>
      <c r="F501" s="148" t="str">
        <f t="shared" si="8"/>
        <v>-</v>
      </c>
    </row>
    <row r="502" spans="1:6" s="8" customFormat="1" x14ac:dyDescent="0.2">
      <c r="A502" s="145">
        <v>8446</v>
      </c>
      <c r="B502" s="146" t="s">
        <v>2729</v>
      </c>
      <c r="C502" s="345">
        <v>489</v>
      </c>
      <c r="D502" s="149"/>
      <c r="E502" s="149"/>
      <c r="F502" s="148" t="str">
        <f t="shared" si="8"/>
        <v>-</v>
      </c>
    </row>
    <row r="503" spans="1:6" s="8" customFormat="1" x14ac:dyDescent="0.2">
      <c r="A503" s="145">
        <v>8447</v>
      </c>
      <c r="B503" s="146" t="s">
        <v>2730</v>
      </c>
      <c r="C503" s="345">
        <v>490</v>
      </c>
      <c r="D503" s="149"/>
      <c r="E503" s="149"/>
      <c r="F503" s="148" t="str">
        <f t="shared" si="8"/>
        <v>-</v>
      </c>
    </row>
    <row r="504" spans="1:6" s="8" customFormat="1" x14ac:dyDescent="0.2">
      <c r="A504" s="145">
        <v>8448</v>
      </c>
      <c r="B504" s="146" t="s">
        <v>2731</v>
      </c>
      <c r="C504" s="345">
        <v>491</v>
      </c>
      <c r="D504" s="149"/>
      <c r="E504" s="149"/>
      <c r="F504" s="148" t="str">
        <f t="shared" si="8"/>
        <v>-</v>
      </c>
    </row>
    <row r="505" spans="1:6" s="8" customFormat="1" x14ac:dyDescent="0.2">
      <c r="A505" s="145">
        <v>845</v>
      </c>
      <c r="B505" s="151" t="s">
        <v>4198</v>
      </c>
      <c r="C505" s="345">
        <v>492</v>
      </c>
      <c r="D505" s="147">
        <f>SUM(D506:D509)</f>
        <v>0</v>
      </c>
      <c r="E505" s="147">
        <f>SUM(E506:E509)</f>
        <v>0</v>
      </c>
      <c r="F505" s="150" t="str">
        <f t="shared" si="8"/>
        <v>-</v>
      </c>
    </row>
    <row r="506" spans="1:6" s="8" customFormat="1" x14ac:dyDescent="0.2">
      <c r="A506" s="145">
        <v>8453</v>
      </c>
      <c r="B506" s="146" t="s">
        <v>369</v>
      </c>
      <c r="C506" s="345">
        <v>493</v>
      </c>
      <c r="D506" s="149"/>
      <c r="E506" s="149"/>
      <c r="F506" s="148" t="str">
        <f t="shared" si="8"/>
        <v>-</v>
      </c>
    </row>
    <row r="507" spans="1:6" s="8" customFormat="1" x14ac:dyDescent="0.2">
      <c r="A507" s="145">
        <v>8454</v>
      </c>
      <c r="B507" s="146" t="s">
        <v>2016</v>
      </c>
      <c r="C507" s="345">
        <v>494</v>
      </c>
      <c r="D507" s="149"/>
      <c r="E507" s="149"/>
      <c r="F507" s="148" t="str">
        <f t="shared" si="8"/>
        <v>-</v>
      </c>
    </row>
    <row r="508" spans="1:6" s="8" customFormat="1" x14ac:dyDescent="0.2">
      <c r="A508" s="145">
        <v>8455</v>
      </c>
      <c r="B508" s="146" t="s">
        <v>2017</v>
      </c>
      <c r="C508" s="345">
        <v>495</v>
      </c>
      <c r="D508" s="149"/>
      <c r="E508" s="149"/>
      <c r="F508" s="148" t="str">
        <f t="shared" si="8"/>
        <v>-</v>
      </c>
    </row>
    <row r="509" spans="1:6" s="8" customFormat="1" x14ac:dyDescent="0.2">
      <c r="A509" s="145">
        <v>8456</v>
      </c>
      <c r="B509" s="146" t="s">
        <v>2018</v>
      </c>
      <c r="C509" s="345">
        <v>496</v>
      </c>
      <c r="D509" s="149"/>
      <c r="E509" s="149"/>
      <c r="F509" s="148" t="str">
        <f t="shared" si="8"/>
        <v>-</v>
      </c>
    </row>
    <row r="510" spans="1:6" s="8" customFormat="1" x14ac:dyDescent="0.2">
      <c r="A510" s="145">
        <v>847</v>
      </c>
      <c r="B510" s="146" t="s">
        <v>4199</v>
      </c>
      <c r="C510" s="345">
        <v>497</v>
      </c>
      <c r="D510" s="147">
        <f>SUM(D511:D517)</f>
        <v>0</v>
      </c>
      <c r="E510" s="147">
        <f>SUM(E511:E517)</f>
        <v>0</v>
      </c>
      <c r="F510" s="150" t="str">
        <f t="shared" si="8"/>
        <v>-</v>
      </c>
    </row>
    <row r="511" spans="1:6" s="8" customFormat="1" x14ac:dyDescent="0.2">
      <c r="A511" s="145">
        <v>8471</v>
      </c>
      <c r="B511" s="146" t="s">
        <v>2019</v>
      </c>
      <c r="C511" s="345">
        <v>498</v>
      </c>
      <c r="D511" s="149"/>
      <c r="E511" s="149"/>
      <c r="F511" s="148" t="str">
        <f t="shared" si="8"/>
        <v>-</v>
      </c>
    </row>
    <row r="512" spans="1:6" s="8" customFormat="1" x14ac:dyDescent="0.2">
      <c r="A512" s="145">
        <v>8472</v>
      </c>
      <c r="B512" s="146" t="s">
        <v>2020</v>
      </c>
      <c r="C512" s="345">
        <v>499</v>
      </c>
      <c r="D512" s="149"/>
      <c r="E512" s="149"/>
      <c r="F512" s="148" t="str">
        <f t="shared" si="8"/>
        <v>-</v>
      </c>
    </row>
    <row r="513" spans="1:6" s="8" customFormat="1" x14ac:dyDescent="0.2">
      <c r="A513" s="145">
        <v>8473</v>
      </c>
      <c r="B513" s="146" t="s">
        <v>33</v>
      </c>
      <c r="C513" s="345">
        <v>500</v>
      </c>
      <c r="D513" s="149"/>
      <c r="E513" s="149"/>
      <c r="F513" s="148" t="str">
        <f t="shared" si="8"/>
        <v>-</v>
      </c>
    </row>
    <row r="514" spans="1:6" s="8" customFormat="1" x14ac:dyDescent="0.2">
      <c r="A514" s="145">
        <v>8474</v>
      </c>
      <c r="B514" s="146" t="s">
        <v>34</v>
      </c>
      <c r="C514" s="345">
        <v>501</v>
      </c>
      <c r="D514" s="149"/>
      <c r="E514" s="149"/>
      <c r="F514" s="148" t="str">
        <f t="shared" si="8"/>
        <v>-</v>
      </c>
    </row>
    <row r="515" spans="1:6" s="8" customFormat="1" x14ac:dyDescent="0.2">
      <c r="A515" s="145">
        <v>8475</v>
      </c>
      <c r="B515" s="146" t="s">
        <v>35</v>
      </c>
      <c r="C515" s="345">
        <v>502</v>
      </c>
      <c r="D515" s="149"/>
      <c r="E515" s="149"/>
      <c r="F515" s="148" t="str">
        <f t="shared" si="8"/>
        <v>-</v>
      </c>
    </row>
    <row r="516" spans="1:6" s="8" customFormat="1" x14ac:dyDescent="0.2">
      <c r="A516" s="145">
        <v>8476</v>
      </c>
      <c r="B516" s="146" t="s">
        <v>3054</v>
      </c>
      <c r="C516" s="345">
        <v>503</v>
      </c>
      <c r="D516" s="149"/>
      <c r="E516" s="149"/>
      <c r="F516" s="148" t="str">
        <f t="shared" si="8"/>
        <v>-</v>
      </c>
    </row>
    <row r="517" spans="1:6" s="8" customFormat="1" ht="24" x14ac:dyDescent="0.2">
      <c r="A517" s="145" t="s">
        <v>3055</v>
      </c>
      <c r="B517" s="146" t="s">
        <v>3056</v>
      </c>
      <c r="C517" s="345">
        <v>504</v>
      </c>
      <c r="D517" s="149"/>
      <c r="E517" s="149"/>
      <c r="F517" s="148" t="str">
        <f t="shared" si="8"/>
        <v>-</v>
      </c>
    </row>
    <row r="518" spans="1:6" s="8" customFormat="1" x14ac:dyDescent="0.2">
      <c r="A518" s="145">
        <v>85</v>
      </c>
      <c r="B518" s="146" t="s">
        <v>4200</v>
      </c>
      <c r="C518" s="345">
        <v>505</v>
      </c>
      <c r="D518" s="147">
        <f>D519+D522+D525+D528</f>
        <v>0</v>
      </c>
      <c r="E518" s="147">
        <f>E519+E522+E525+E528</f>
        <v>0</v>
      </c>
      <c r="F518" s="150" t="str">
        <f t="shared" si="8"/>
        <v>-</v>
      </c>
    </row>
    <row r="519" spans="1:6" s="8" customFormat="1" x14ac:dyDescent="0.2">
      <c r="A519" s="145">
        <v>851</v>
      </c>
      <c r="B519" s="146" t="s">
        <v>4201</v>
      </c>
      <c r="C519" s="345">
        <v>506</v>
      </c>
      <c r="D519" s="147">
        <f>SUM(D520:D521)</f>
        <v>0</v>
      </c>
      <c r="E519" s="147">
        <f>SUM(E520:E521)</f>
        <v>0</v>
      </c>
      <c r="F519" s="150" t="str">
        <f t="shared" si="8"/>
        <v>-</v>
      </c>
    </row>
    <row r="520" spans="1:6" s="8" customFormat="1" x14ac:dyDescent="0.2">
      <c r="A520" s="145">
        <v>8511</v>
      </c>
      <c r="B520" s="146" t="s">
        <v>36</v>
      </c>
      <c r="C520" s="345">
        <v>507</v>
      </c>
      <c r="D520" s="149"/>
      <c r="E520" s="149"/>
      <c r="F520" s="148" t="str">
        <f t="shared" si="8"/>
        <v>-</v>
      </c>
    </row>
    <row r="521" spans="1:6" s="8" customFormat="1" x14ac:dyDescent="0.2">
      <c r="A521" s="145">
        <v>8512</v>
      </c>
      <c r="B521" s="146" t="s">
        <v>37</v>
      </c>
      <c r="C521" s="345">
        <v>508</v>
      </c>
      <c r="D521" s="149"/>
      <c r="E521" s="149"/>
      <c r="F521" s="148" t="str">
        <f t="shared" si="8"/>
        <v>-</v>
      </c>
    </row>
    <row r="522" spans="1:6" s="8" customFormat="1" x14ac:dyDescent="0.2">
      <c r="A522" s="145">
        <v>852</v>
      </c>
      <c r="B522" s="146" t="s">
        <v>4202</v>
      </c>
      <c r="C522" s="345">
        <v>509</v>
      </c>
      <c r="D522" s="147">
        <f>SUM(D523:D524)</f>
        <v>0</v>
      </c>
      <c r="E522" s="147">
        <f>SUM(E523:E524)</f>
        <v>0</v>
      </c>
      <c r="F522" s="150" t="str">
        <f t="shared" si="8"/>
        <v>-</v>
      </c>
    </row>
    <row r="523" spans="1:6" s="8" customFormat="1" x14ac:dyDescent="0.2">
      <c r="A523" s="145">
        <v>8521</v>
      </c>
      <c r="B523" s="146" t="s">
        <v>38</v>
      </c>
      <c r="C523" s="345">
        <v>510</v>
      </c>
      <c r="D523" s="149"/>
      <c r="E523" s="149"/>
      <c r="F523" s="148" t="str">
        <f t="shared" si="8"/>
        <v>-</v>
      </c>
    </row>
    <row r="524" spans="1:6" s="8" customFormat="1" x14ac:dyDescent="0.2">
      <c r="A524" s="145">
        <v>8522</v>
      </c>
      <c r="B524" s="146" t="s">
        <v>39</v>
      </c>
      <c r="C524" s="345">
        <v>511</v>
      </c>
      <c r="D524" s="149"/>
      <c r="E524" s="149"/>
      <c r="F524" s="148" t="str">
        <f t="shared" si="8"/>
        <v>-</v>
      </c>
    </row>
    <row r="525" spans="1:6" s="8" customFormat="1" x14ac:dyDescent="0.2">
      <c r="A525" s="145">
        <v>853</v>
      </c>
      <c r="B525" s="146" t="s">
        <v>4203</v>
      </c>
      <c r="C525" s="345">
        <v>512</v>
      </c>
      <c r="D525" s="147">
        <f>SUM(D526:D527)</f>
        <v>0</v>
      </c>
      <c r="E525" s="147">
        <f>SUM(E526:E527)</f>
        <v>0</v>
      </c>
      <c r="F525" s="150" t="str">
        <f t="shared" si="8"/>
        <v>-</v>
      </c>
    </row>
    <row r="526" spans="1:6" s="8" customFormat="1" x14ac:dyDescent="0.2">
      <c r="A526" s="145">
        <v>8531</v>
      </c>
      <c r="B526" s="146" t="s">
        <v>40</v>
      </c>
      <c r="C526" s="345">
        <v>513</v>
      </c>
      <c r="D526" s="149"/>
      <c r="E526" s="149"/>
      <c r="F526" s="148" t="str">
        <f t="shared" si="8"/>
        <v>-</v>
      </c>
    </row>
    <row r="527" spans="1:6" s="8" customFormat="1" x14ac:dyDescent="0.2">
      <c r="A527" s="145">
        <v>8532</v>
      </c>
      <c r="B527" s="146" t="s">
        <v>2070</v>
      </c>
      <c r="C527" s="345">
        <v>514</v>
      </c>
      <c r="D527" s="149"/>
      <c r="E527" s="149"/>
      <c r="F527" s="148" t="str">
        <f t="shared" si="8"/>
        <v>-</v>
      </c>
    </row>
    <row r="528" spans="1:6" s="8" customFormat="1" x14ac:dyDescent="0.2">
      <c r="A528" s="145">
        <v>854</v>
      </c>
      <c r="B528" s="146" t="s">
        <v>4204</v>
      </c>
      <c r="C528" s="345">
        <v>515</v>
      </c>
      <c r="D528" s="147">
        <f>SUM(D529:D530)</f>
        <v>0</v>
      </c>
      <c r="E528" s="147">
        <f>SUM(E529:E530)</f>
        <v>0</v>
      </c>
      <c r="F528" s="150" t="str">
        <f t="shared" si="8"/>
        <v>-</v>
      </c>
    </row>
    <row r="529" spans="1:6" s="8" customFormat="1" x14ac:dyDescent="0.2">
      <c r="A529" s="145">
        <v>8541</v>
      </c>
      <c r="B529" s="146" t="s">
        <v>3073</v>
      </c>
      <c r="C529" s="345">
        <v>516</v>
      </c>
      <c r="D529" s="149"/>
      <c r="E529" s="149"/>
      <c r="F529" s="148" t="str">
        <f t="shared" si="8"/>
        <v>-</v>
      </c>
    </row>
    <row r="530" spans="1:6" s="8" customFormat="1" x14ac:dyDescent="0.2">
      <c r="A530" s="145">
        <v>8542</v>
      </c>
      <c r="B530" s="146" t="s">
        <v>817</v>
      </c>
      <c r="C530" s="345">
        <v>517</v>
      </c>
      <c r="D530" s="149"/>
      <c r="E530" s="149"/>
      <c r="F530" s="148" t="str">
        <f t="shared" si="8"/>
        <v>-</v>
      </c>
    </row>
    <row r="531" spans="1:6" s="8" customFormat="1" x14ac:dyDescent="0.2">
      <c r="A531" s="145">
        <v>5</v>
      </c>
      <c r="B531" s="146" t="s">
        <v>3293</v>
      </c>
      <c r="C531" s="345">
        <v>518</v>
      </c>
      <c r="D531" s="147">
        <f>D532+D570+D583+D596+D628</f>
        <v>0</v>
      </c>
      <c r="E531" s="147">
        <f>E532+E570+E583+E596+E628</f>
        <v>0</v>
      </c>
      <c r="F531" s="150" t="str">
        <f t="shared" si="8"/>
        <v>-</v>
      </c>
    </row>
    <row r="532" spans="1:6" s="8" customFormat="1" x14ac:dyDescent="0.2">
      <c r="A532" s="145">
        <v>51</v>
      </c>
      <c r="B532" s="146" t="s">
        <v>3294</v>
      </c>
      <c r="C532" s="345">
        <v>519</v>
      </c>
      <c r="D532" s="147">
        <f>D533+D538+D541+D545+D546+D553+D558+D566</f>
        <v>0</v>
      </c>
      <c r="E532" s="147">
        <f>E533+E538+E541+E545+E546+E553+E558+E566</f>
        <v>0</v>
      </c>
      <c r="F532" s="150" t="str">
        <f t="shared" si="8"/>
        <v>-</v>
      </c>
    </row>
    <row r="533" spans="1:6" s="8" customFormat="1" ht="24" x14ac:dyDescent="0.2">
      <c r="A533" s="145">
        <v>511</v>
      </c>
      <c r="B533" s="146" t="s">
        <v>3295</v>
      </c>
      <c r="C533" s="345">
        <v>520</v>
      </c>
      <c r="D533" s="147">
        <f>SUM(D534:D537)</f>
        <v>0</v>
      </c>
      <c r="E533" s="147">
        <f>SUM(E534:E537)</f>
        <v>0</v>
      </c>
      <c r="F533" s="150" t="str">
        <f t="shared" si="8"/>
        <v>-</v>
      </c>
    </row>
    <row r="534" spans="1:6" s="8" customFormat="1" x14ac:dyDescent="0.2">
      <c r="A534" s="145">
        <v>5113</v>
      </c>
      <c r="B534" s="146" t="s">
        <v>3933</v>
      </c>
      <c r="C534" s="345">
        <v>521</v>
      </c>
      <c r="D534" s="149"/>
      <c r="E534" s="149"/>
      <c r="F534" s="148" t="str">
        <f t="shared" si="8"/>
        <v>-</v>
      </c>
    </row>
    <row r="535" spans="1:6" s="8" customFormat="1" x14ac:dyDescent="0.2">
      <c r="A535" s="145">
        <v>5114</v>
      </c>
      <c r="B535" s="146" t="s">
        <v>3074</v>
      </c>
      <c r="C535" s="345">
        <v>522</v>
      </c>
      <c r="D535" s="149"/>
      <c r="E535" s="149"/>
      <c r="F535" s="148" t="str">
        <f t="shared" si="8"/>
        <v>-</v>
      </c>
    </row>
    <row r="536" spans="1:6" s="8" customFormat="1" x14ac:dyDescent="0.2">
      <c r="A536" s="145">
        <v>5115</v>
      </c>
      <c r="B536" s="146" t="s">
        <v>3075</v>
      </c>
      <c r="C536" s="345">
        <v>523</v>
      </c>
      <c r="D536" s="149"/>
      <c r="E536" s="149"/>
      <c r="F536" s="148" t="str">
        <f t="shared" si="8"/>
        <v>-</v>
      </c>
    </row>
    <row r="537" spans="1:6" s="8" customFormat="1" x14ac:dyDescent="0.2">
      <c r="A537" s="145">
        <v>5116</v>
      </c>
      <c r="B537" s="146" t="s">
        <v>3076</v>
      </c>
      <c r="C537" s="345">
        <v>524</v>
      </c>
      <c r="D537" s="149"/>
      <c r="E537" s="149"/>
      <c r="F537" s="148" t="str">
        <f t="shared" si="8"/>
        <v>-</v>
      </c>
    </row>
    <row r="538" spans="1:6" s="8" customFormat="1" x14ac:dyDescent="0.2">
      <c r="A538" s="145">
        <v>512</v>
      </c>
      <c r="B538" s="151" t="s">
        <v>3296</v>
      </c>
      <c r="C538" s="345">
        <v>525</v>
      </c>
      <c r="D538" s="147">
        <f>SUM(D539:D540)</f>
        <v>0</v>
      </c>
      <c r="E538" s="147">
        <f>SUM(E539:E540)</f>
        <v>0</v>
      </c>
      <c r="F538" s="150" t="str">
        <f t="shared" si="8"/>
        <v>-</v>
      </c>
    </row>
    <row r="539" spans="1:6" s="8" customFormat="1" x14ac:dyDescent="0.2">
      <c r="A539" s="145">
        <v>5121</v>
      </c>
      <c r="B539" s="146" t="s">
        <v>3934</v>
      </c>
      <c r="C539" s="345">
        <v>526</v>
      </c>
      <c r="D539" s="149"/>
      <c r="E539" s="149"/>
      <c r="F539" s="148" t="str">
        <f t="shared" si="8"/>
        <v>-</v>
      </c>
    </row>
    <row r="540" spans="1:6" s="8" customFormat="1" x14ac:dyDescent="0.2">
      <c r="A540" s="145">
        <v>5122</v>
      </c>
      <c r="B540" s="146" t="s">
        <v>3935</v>
      </c>
      <c r="C540" s="345">
        <v>527</v>
      </c>
      <c r="D540" s="149"/>
      <c r="E540" s="149"/>
      <c r="F540" s="148" t="str">
        <f t="shared" si="8"/>
        <v>-</v>
      </c>
    </row>
    <row r="541" spans="1:6" s="8" customFormat="1" ht="24" x14ac:dyDescent="0.2">
      <c r="A541" s="145">
        <v>513</v>
      </c>
      <c r="B541" s="146" t="s">
        <v>3297</v>
      </c>
      <c r="C541" s="345">
        <v>528</v>
      </c>
      <c r="D541" s="147">
        <f>SUM(D542:D544)</f>
        <v>0</v>
      </c>
      <c r="E541" s="147">
        <f>SUM(E542:E544)</f>
        <v>0</v>
      </c>
      <c r="F541" s="150" t="str">
        <f t="shared" si="8"/>
        <v>-</v>
      </c>
    </row>
    <row r="542" spans="1:6" s="8" customFormat="1" x14ac:dyDescent="0.2">
      <c r="A542" s="145">
        <v>5132</v>
      </c>
      <c r="B542" s="146" t="s">
        <v>44</v>
      </c>
      <c r="C542" s="345">
        <v>529</v>
      </c>
      <c r="D542" s="149"/>
      <c r="E542" s="149"/>
      <c r="F542" s="148" t="str">
        <f t="shared" si="8"/>
        <v>-</v>
      </c>
    </row>
    <row r="543" spans="1:6" s="8" customFormat="1" x14ac:dyDescent="0.2">
      <c r="A543" s="160">
        <v>5133</v>
      </c>
      <c r="B543" s="146" t="s">
        <v>45</v>
      </c>
      <c r="C543" s="345">
        <v>530</v>
      </c>
      <c r="D543" s="149"/>
      <c r="E543" s="149"/>
      <c r="F543" s="148" t="str">
        <f t="shared" si="8"/>
        <v>-</v>
      </c>
    </row>
    <row r="544" spans="1:6" s="8" customFormat="1" x14ac:dyDescent="0.2">
      <c r="A544" s="160">
        <v>5134</v>
      </c>
      <c r="B544" s="146" t="s">
        <v>46</v>
      </c>
      <c r="C544" s="345">
        <v>531</v>
      </c>
      <c r="D544" s="149"/>
      <c r="E544" s="149"/>
      <c r="F544" s="148" t="str">
        <f t="shared" si="8"/>
        <v>-</v>
      </c>
    </row>
    <row r="545" spans="1:6" s="8" customFormat="1" x14ac:dyDescent="0.2">
      <c r="A545" s="145">
        <v>514</v>
      </c>
      <c r="B545" s="151" t="s">
        <v>3298</v>
      </c>
      <c r="C545" s="345">
        <v>532</v>
      </c>
      <c r="D545" s="149"/>
      <c r="E545" s="149"/>
      <c r="F545" s="148" t="str">
        <f t="shared" si="8"/>
        <v>-</v>
      </c>
    </row>
    <row r="546" spans="1:6" s="8" customFormat="1" ht="24" x14ac:dyDescent="0.2">
      <c r="A546" s="145">
        <v>515</v>
      </c>
      <c r="B546" s="146" t="s">
        <v>3700</v>
      </c>
      <c r="C546" s="345">
        <v>533</v>
      </c>
      <c r="D546" s="147">
        <f>SUM(D547:D552)</f>
        <v>0</v>
      </c>
      <c r="E546" s="147">
        <f>SUM(E547:E552)</f>
        <v>0</v>
      </c>
      <c r="F546" s="150" t="str">
        <f t="shared" si="8"/>
        <v>-</v>
      </c>
    </row>
    <row r="547" spans="1:6" s="8" customFormat="1" x14ac:dyDescent="0.2">
      <c r="A547" s="145">
        <v>5153</v>
      </c>
      <c r="B547" s="146" t="s">
        <v>47</v>
      </c>
      <c r="C547" s="345">
        <v>534</v>
      </c>
      <c r="D547" s="149"/>
      <c r="E547" s="149"/>
      <c r="F547" s="148" t="str">
        <f t="shared" si="8"/>
        <v>-</v>
      </c>
    </row>
    <row r="548" spans="1:6" s="8" customFormat="1" x14ac:dyDescent="0.2">
      <c r="A548" s="145">
        <v>5154</v>
      </c>
      <c r="B548" s="146" t="s">
        <v>48</v>
      </c>
      <c r="C548" s="345">
        <v>535</v>
      </c>
      <c r="D548" s="149"/>
      <c r="E548" s="149"/>
      <c r="F548" s="148" t="str">
        <f t="shared" si="8"/>
        <v>-</v>
      </c>
    </row>
    <row r="549" spans="1:6" s="8" customFormat="1" x14ac:dyDescent="0.2">
      <c r="A549" s="145">
        <v>5155</v>
      </c>
      <c r="B549" s="146" t="s">
        <v>49</v>
      </c>
      <c r="C549" s="345">
        <v>536</v>
      </c>
      <c r="D549" s="149"/>
      <c r="E549" s="149"/>
      <c r="F549" s="148" t="str">
        <f t="shared" si="8"/>
        <v>-</v>
      </c>
    </row>
    <row r="550" spans="1:6" s="8" customFormat="1" x14ac:dyDescent="0.2">
      <c r="A550" s="145">
        <v>5156</v>
      </c>
      <c r="B550" s="146" t="s">
        <v>1847</v>
      </c>
      <c r="C550" s="345">
        <v>537</v>
      </c>
      <c r="D550" s="149"/>
      <c r="E550" s="149"/>
      <c r="F550" s="148" t="str">
        <f t="shared" si="8"/>
        <v>-</v>
      </c>
    </row>
    <row r="551" spans="1:6" s="8" customFormat="1" x14ac:dyDescent="0.2">
      <c r="A551" s="145">
        <v>5157</v>
      </c>
      <c r="B551" s="146" t="s">
        <v>1848</v>
      </c>
      <c r="C551" s="345">
        <v>538</v>
      </c>
      <c r="D551" s="149"/>
      <c r="E551" s="149"/>
      <c r="F551" s="148" t="str">
        <f t="shared" ref="F551:F614" si="9">IF(D551&lt;&gt;0,IF(E551/D551&gt;=100,"&gt;&gt;100",E551/D551*100),"-")</f>
        <v>-</v>
      </c>
    </row>
    <row r="552" spans="1:6" s="8" customFormat="1" x14ac:dyDescent="0.2">
      <c r="A552" s="145">
        <v>5158</v>
      </c>
      <c r="B552" s="146" t="s">
        <v>1849</v>
      </c>
      <c r="C552" s="345">
        <v>539</v>
      </c>
      <c r="D552" s="149"/>
      <c r="E552" s="149"/>
      <c r="F552" s="148" t="str">
        <f t="shared" si="9"/>
        <v>-</v>
      </c>
    </row>
    <row r="553" spans="1:6" s="8" customFormat="1" x14ac:dyDescent="0.2">
      <c r="A553" s="145">
        <v>516</v>
      </c>
      <c r="B553" s="151" t="s">
        <v>3701</v>
      </c>
      <c r="C553" s="345">
        <v>540</v>
      </c>
      <c r="D553" s="147">
        <f>SUM(D554:D557)</f>
        <v>0</v>
      </c>
      <c r="E553" s="147">
        <f>SUM(E554:E557)</f>
        <v>0</v>
      </c>
      <c r="F553" s="150" t="str">
        <f t="shared" si="9"/>
        <v>-</v>
      </c>
    </row>
    <row r="554" spans="1:6" s="8" customFormat="1" x14ac:dyDescent="0.2">
      <c r="A554" s="145">
        <v>5163</v>
      </c>
      <c r="B554" s="146" t="s">
        <v>1850</v>
      </c>
      <c r="C554" s="345">
        <v>541</v>
      </c>
      <c r="D554" s="149"/>
      <c r="E554" s="149"/>
      <c r="F554" s="148" t="str">
        <f t="shared" si="9"/>
        <v>-</v>
      </c>
    </row>
    <row r="555" spans="1:6" s="8" customFormat="1" x14ac:dyDescent="0.2">
      <c r="A555" s="145">
        <v>5164</v>
      </c>
      <c r="B555" s="146" t="s">
        <v>1851</v>
      </c>
      <c r="C555" s="345">
        <v>542</v>
      </c>
      <c r="D555" s="149"/>
      <c r="E555" s="149"/>
      <c r="F555" s="148" t="str">
        <f t="shared" si="9"/>
        <v>-</v>
      </c>
    </row>
    <row r="556" spans="1:6" s="8" customFormat="1" x14ac:dyDescent="0.2">
      <c r="A556" s="145">
        <v>5165</v>
      </c>
      <c r="B556" s="146" t="s">
        <v>1852</v>
      </c>
      <c r="C556" s="345">
        <v>543</v>
      </c>
      <c r="D556" s="149"/>
      <c r="E556" s="149"/>
      <c r="F556" s="148" t="str">
        <f t="shared" si="9"/>
        <v>-</v>
      </c>
    </row>
    <row r="557" spans="1:6" s="8" customFormat="1" x14ac:dyDescent="0.2">
      <c r="A557" s="145">
        <v>5166</v>
      </c>
      <c r="B557" s="146" t="s">
        <v>1853</v>
      </c>
      <c r="C557" s="345">
        <v>544</v>
      </c>
      <c r="D557" s="149"/>
      <c r="E557" s="149"/>
      <c r="F557" s="148" t="str">
        <f t="shared" si="9"/>
        <v>-</v>
      </c>
    </row>
    <row r="558" spans="1:6" s="8" customFormat="1" x14ac:dyDescent="0.2">
      <c r="A558" s="145">
        <v>517</v>
      </c>
      <c r="B558" s="146" t="s">
        <v>3702</v>
      </c>
      <c r="C558" s="345">
        <v>545</v>
      </c>
      <c r="D558" s="147">
        <f>SUM(D559:D565)</f>
        <v>0</v>
      </c>
      <c r="E558" s="147">
        <f>SUM(E559:E565)</f>
        <v>0</v>
      </c>
      <c r="F558" s="150" t="str">
        <f t="shared" si="9"/>
        <v>-</v>
      </c>
    </row>
    <row r="559" spans="1:6" s="8" customFormat="1" x14ac:dyDescent="0.2">
      <c r="A559" s="145">
        <v>5171</v>
      </c>
      <c r="B559" s="146" t="s">
        <v>1854</v>
      </c>
      <c r="C559" s="345">
        <v>546</v>
      </c>
      <c r="D559" s="149"/>
      <c r="E559" s="149"/>
      <c r="F559" s="148" t="str">
        <f t="shared" si="9"/>
        <v>-</v>
      </c>
    </row>
    <row r="560" spans="1:6" s="8" customFormat="1" x14ac:dyDescent="0.2">
      <c r="A560" s="145">
        <v>5172</v>
      </c>
      <c r="B560" s="146" t="s">
        <v>1855</v>
      </c>
      <c r="C560" s="345">
        <v>547</v>
      </c>
      <c r="D560" s="149"/>
      <c r="E560" s="149"/>
      <c r="F560" s="148" t="str">
        <f t="shared" si="9"/>
        <v>-</v>
      </c>
    </row>
    <row r="561" spans="1:6" s="8" customFormat="1" x14ac:dyDescent="0.2">
      <c r="A561" s="145">
        <v>5173</v>
      </c>
      <c r="B561" s="146" t="s">
        <v>1856</v>
      </c>
      <c r="C561" s="345">
        <v>548</v>
      </c>
      <c r="D561" s="149"/>
      <c r="E561" s="149"/>
      <c r="F561" s="148" t="str">
        <f t="shared" si="9"/>
        <v>-</v>
      </c>
    </row>
    <row r="562" spans="1:6" s="8" customFormat="1" x14ac:dyDescent="0.2">
      <c r="A562" s="145">
        <v>5174</v>
      </c>
      <c r="B562" s="146" t="s">
        <v>822</v>
      </c>
      <c r="C562" s="345">
        <v>549</v>
      </c>
      <c r="D562" s="149"/>
      <c r="E562" s="149"/>
      <c r="F562" s="148" t="str">
        <f t="shared" si="9"/>
        <v>-</v>
      </c>
    </row>
    <row r="563" spans="1:6" s="8" customFormat="1" x14ac:dyDescent="0.2">
      <c r="A563" s="145">
        <v>5175</v>
      </c>
      <c r="B563" s="146" t="s">
        <v>823</v>
      </c>
      <c r="C563" s="345">
        <v>550</v>
      </c>
      <c r="D563" s="149"/>
      <c r="E563" s="149"/>
      <c r="F563" s="148" t="str">
        <f t="shared" si="9"/>
        <v>-</v>
      </c>
    </row>
    <row r="564" spans="1:6" s="8" customFormat="1" x14ac:dyDescent="0.2">
      <c r="A564" s="145">
        <v>5176</v>
      </c>
      <c r="B564" s="146" t="s">
        <v>62</v>
      </c>
      <c r="C564" s="345">
        <v>551</v>
      </c>
      <c r="D564" s="149"/>
      <c r="E564" s="149"/>
      <c r="F564" s="148" t="str">
        <f t="shared" si="9"/>
        <v>-</v>
      </c>
    </row>
    <row r="565" spans="1:6" s="8" customFormat="1" x14ac:dyDescent="0.2">
      <c r="A565" s="145">
        <v>5177</v>
      </c>
      <c r="B565" s="151" t="s">
        <v>63</v>
      </c>
      <c r="C565" s="345">
        <v>552</v>
      </c>
      <c r="D565" s="149"/>
      <c r="E565" s="149"/>
      <c r="F565" s="148" t="str">
        <f t="shared" si="9"/>
        <v>-</v>
      </c>
    </row>
    <row r="566" spans="1:6" s="8" customFormat="1" x14ac:dyDescent="0.2">
      <c r="A566" s="145" t="s">
        <v>1629</v>
      </c>
      <c r="B566" s="146" t="s">
        <v>3703</v>
      </c>
      <c r="C566" s="345">
        <v>553</v>
      </c>
      <c r="D566" s="147">
        <f>SUM(D567:D569)</f>
        <v>0</v>
      </c>
      <c r="E566" s="147">
        <f>SUM(E567:E569)</f>
        <v>0</v>
      </c>
      <c r="F566" s="150" t="str">
        <f t="shared" si="9"/>
        <v>-</v>
      </c>
    </row>
    <row r="567" spans="1:6" s="8" customFormat="1" x14ac:dyDescent="0.2">
      <c r="A567" s="145" t="s">
        <v>1630</v>
      </c>
      <c r="B567" s="146" t="s">
        <v>1631</v>
      </c>
      <c r="C567" s="345">
        <v>554</v>
      </c>
      <c r="D567" s="149"/>
      <c r="E567" s="149"/>
      <c r="F567" s="148" t="str">
        <f t="shared" si="9"/>
        <v>-</v>
      </c>
    </row>
    <row r="568" spans="1:6" s="8" customFormat="1" x14ac:dyDescent="0.2">
      <c r="A568" s="145" t="s">
        <v>1632</v>
      </c>
      <c r="B568" s="146" t="s">
        <v>1633</v>
      </c>
      <c r="C568" s="345">
        <v>555</v>
      </c>
      <c r="D568" s="149"/>
      <c r="E568" s="149"/>
      <c r="F568" s="148" t="str">
        <f t="shared" si="9"/>
        <v>-</v>
      </c>
    </row>
    <row r="569" spans="1:6" s="8" customFormat="1" x14ac:dyDescent="0.2">
      <c r="A569" s="145" t="s">
        <v>1634</v>
      </c>
      <c r="B569" s="146" t="s">
        <v>1635</v>
      </c>
      <c r="C569" s="345">
        <v>556</v>
      </c>
      <c r="D569" s="149"/>
      <c r="E569" s="149"/>
      <c r="F569" s="148" t="str">
        <f t="shared" si="9"/>
        <v>-</v>
      </c>
    </row>
    <row r="570" spans="1:6" s="8" customFormat="1" x14ac:dyDescent="0.2">
      <c r="A570" s="145">
        <v>52</v>
      </c>
      <c r="B570" s="146" t="s">
        <v>3704</v>
      </c>
      <c r="C570" s="345">
        <v>557</v>
      </c>
      <c r="D570" s="147">
        <f>D571+D574+D577+D580</f>
        <v>0</v>
      </c>
      <c r="E570" s="147">
        <f>E571+E574+E577+E580</f>
        <v>0</v>
      </c>
      <c r="F570" s="150" t="str">
        <f t="shared" si="9"/>
        <v>-</v>
      </c>
    </row>
    <row r="571" spans="1:6" s="8" customFormat="1" x14ac:dyDescent="0.2">
      <c r="A571" s="145">
        <v>521</v>
      </c>
      <c r="B571" s="146" t="s">
        <v>3705</v>
      </c>
      <c r="C571" s="345">
        <v>558</v>
      </c>
      <c r="D571" s="147">
        <f>SUM(D572:D573)</f>
        <v>0</v>
      </c>
      <c r="E571" s="147">
        <f>SUM(E572:E573)</f>
        <v>0</v>
      </c>
      <c r="F571" s="150" t="str">
        <f t="shared" si="9"/>
        <v>-</v>
      </c>
    </row>
    <row r="572" spans="1:6" s="8" customFormat="1" x14ac:dyDescent="0.2">
      <c r="A572" s="145">
        <v>5211</v>
      </c>
      <c r="B572" s="146" t="s">
        <v>2300</v>
      </c>
      <c r="C572" s="345">
        <v>559</v>
      </c>
      <c r="D572" s="149"/>
      <c r="E572" s="149"/>
      <c r="F572" s="148" t="str">
        <f t="shared" si="9"/>
        <v>-</v>
      </c>
    </row>
    <row r="573" spans="1:6" s="8" customFormat="1" x14ac:dyDescent="0.2">
      <c r="A573" s="145">
        <v>5212</v>
      </c>
      <c r="B573" s="146" t="s">
        <v>1764</v>
      </c>
      <c r="C573" s="345">
        <v>560</v>
      </c>
      <c r="D573" s="149"/>
      <c r="E573" s="149"/>
      <c r="F573" s="148" t="str">
        <f t="shared" si="9"/>
        <v>-</v>
      </c>
    </row>
    <row r="574" spans="1:6" s="8" customFormat="1" x14ac:dyDescent="0.2">
      <c r="A574" s="145">
        <v>522</v>
      </c>
      <c r="B574" s="146" t="s">
        <v>3706</v>
      </c>
      <c r="C574" s="345">
        <v>561</v>
      </c>
      <c r="D574" s="147">
        <f>SUM(D575:D576)</f>
        <v>0</v>
      </c>
      <c r="E574" s="147">
        <f>SUM(E575:E576)</f>
        <v>0</v>
      </c>
      <c r="F574" s="150" t="str">
        <f t="shared" si="9"/>
        <v>-</v>
      </c>
    </row>
    <row r="575" spans="1:6" s="8" customFormat="1" x14ac:dyDescent="0.2">
      <c r="A575" s="145">
        <v>5221</v>
      </c>
      <c r="B575" s="146" t="s">
        <v>4162</v>
      </c>
      <c r="C575" s="345">
        <v>562</v>
      </c>
      <c r="D575" s="149"/>
      <c r="E575" s="149"/>
      <c r="F575" s="148" t="str">
        <f t="shared" si="9"/>
        <v>-</v>
      </c>
    </row>
    <row r="576" spans="1:6" s="8" customFormat="1" x14ac:dyDescent="0.2">
      <c r="A576" s="145">
        <v>5222</v>
      </c>
      <c r="B576" s="146" t="s">
        <v>391</v>
      </c>
      <c r="C576" s="345">
        <v>563</v>
      </c>
      <c r="D576" s="149"/>
      <c r="E576" s="149"/>
      <c r="F576" s="148" t="str">
        <f t="shared" si="9"/>
        <v>-</v>
      </c>
    </row>
    <row r="577" spans="1:6" s="8" customFormat="1" x14ac:dyDescent="0.2">
      <c r="A577" s="145">
        <v>523</v>
      </c>
      <c r="B577" s="146" t="s">
        <v>2303</v>
      </c>
      <c r="C577" s="345">
        <v>564</v>
      </c>
      <c r="D577" s="147">
        <f>SUM(D578:D579)</f>
        <v>0</v>
      </c>
      <c r="E577" s="147">
        <f>SUM(E578:E579)</f>
        <v>0</v>
      </c>
      <c r="F577" s="148" t="str">
        <f t="shared" si="9"/>
        <v>-</v>
      </c>
    </row>
    <row r="578" spans="1:6" s="8" customFormat="1" x14ac:dyDescent="0.2">
      <c r="A578" s="145">
        <v>5231</v>
      </c>
      <c r="B578" s="146" t="s">
        <v>59</v>
      </c>
      <c r="C578" s="345">
        <v>565</v>
      </c>
      <c r="D578" s="149"/>
      <c r="E578" s="149"/>
      <c r="F578" s="148" t="str">
        <f t="shared" si="9"/>
        <v>-</v>
      </c>
    </row>
    <row r="579" spans="1:6" s="8" customFormat="1" x14ac:dyDescent="0.2">
      <c r="A579" s="145">
        <v>5232</v>
      </c>
      <c r="B579" s="146" t="s">
        <v>60</v>
      </c>
      <c r="C579" s="345">
        <v>566</v>
      </c>
      <c r="D579" s="149"/>
      <c r="E579" s="149"/>
      <c r="F579" s="148" t="str">
        <f t="shared" si="9"/>
        <v>-</v>
      </c>
    </row>
    <row r="580" spans="1:6" s="8" customFormat="1" x14ac:dyDescent="0.2">
      <c r="A580" s="145">
        <v>524</v>
      </c>
      <c r="B580" s="146" t="s">
        <v>2304</v>
      </c>
      <c r="C580" s="345">
        <v>567</v>
      </c>
      <c r="D580" s="147">
        <f>SUM(D581:D582)</f>
        <v>0</v>
      </c>
      <c r="E580" s="147">
        <f>SUM(E581:E582)</f>
        <v>0</v>
      </c>
      <c r="F580" s="148" t="str">
        <f t="shared" si="9"/>
        <v>-</v>
      </c>
    </row>
    <row r="581" spans="1:6" s="8" customFormat="1" x14ac:dyDescent="0.2">
      <c r="A581" s="160">
        <v>5241</v>
      </c>
      <c r="B581" s="146" t="s">
        <v>952</v>
      </c>
      <c r="C581" s="345">
        <v>568</v>
      </c>
      <c r="D581" s="149"/>
      <c r="E581" s="149"/>
      <c r="F581" s="148" t="str">
        <f t="shared" si="9"/>
        <v>-</v>
      </c>
    </row>
    <row r="582" spans="1:6" s="8" customFormat="1" x14ac:dyDescent="0.2">
      <c r="A582" s="160">
        <v>5242</v>
      </c>
      <c r="B582" s="146" t="s">
        <v>817</v>
      </c>
      <c r="C582" s="345">
        <v>569</v>
      </c>
      <c r="D582" s="149"/>
      <c r="E582" s="149"/>
      <c r="F582" s="148" t="str">
        <f t="shared" si="9"/>
        <v>-</v>
      </c>
    </row>
    <row r="583" spans="1:6" s="8" customFormat="1" x14ac:dyDescent="0.2">
      <c r="A583" s="145">
        <v>53</v>
      </c>
      <c r="B583" s="146" t="s">
        <v>2305</v>
      </c>
      <c r="C583" s="345">
        <v>570</v>
      </c>
      <c r="D583" s="147">
        <f>D584+D588+D590+D593</f>
        <v>0</v>
      </c>
      <c r="E583" s="147">
        <f>E584+E588+E590+E593</f>
        <v>0</v>
      </c>
      <c r="F583" s="148" t="str">
        <f t="shared" si="9"/>
        <v>-</v>
      </c>
    </row>
    <row r="584" spans="1:6" s="8" customFormat="1" ht="24" x14ac:dyDescent="0.2">
      <c r="A584" s="145">
        <v>531</v>
      </c>
      <c r="B584" s="154" t="s">
        <v>2306</v>
      </c>
      <c r="C584" s="345">
        <v>571</v>
      </c>
      <c r="D584" s="147">
        <f>SUM(D585:D587)</f>
        <v>0</v>
      </c>
      <c r="E584" s="147">
        <f>SUM(E585:E587)</f>
        <v>0</v>
      </c>
      <c r="F584" s="148" t="str">
        <f t="shared" si="9"/>
        <v>-</v>
      </c>
    </row>
    <row r="585" spans="1:6" s="8" customFormat="1" x14ac:dyDescent="0.2">
      <c r="A585" s="145">
        <v>5312</v>
      </c>
      <c r="B585" s="146" t="s">
        <v>2623</v>
      </c>
      <c r="C585" s="345">
        <v>572</v>
      </c>
      <c r="D585" s="149"/>
      <c r="E585" s="149"/>
      <c r="F585" s="148" t="str">
        <f t="shared" si="9"/>
        <v>-</v>
      </c>
    </row>
    <row r="586" spans="1:6" s="8" customFormat="1" x14ac:dyDescent="0.2">
      <c r="A586" s="145">
        <v>5313</v>
      </c>
      <c r="B586" s="146" t="s">
        <v>1806</v>
      </c>
      <c r="C586" s="345">
        <v>573</v>
      </c>
      <c r="D586" s="149"/>
      <c r="E586" s="149"/>
      <c r="F586" s="148" t="str">
        <f t="shared" si="9"/>
        <v>-</v>
      </c>
    </row>
    <row r="587" spans="1:6" s="8" customFormat="1" x14ac:dyDescent="0.2">
      <c r="A587" s="145">
        <v>5314</v>
      </c>
      <c r="B587" s="146" t="s">
        <v>3445</v>
      </c>
      <c r="C587" s="345">
        <v>574</v>
      </c>
      <c r="D587" s="149"/>
      <c r="E587" s="149"/>
      <c r="F587" s="148" t="str">
        <f t="shared" si="9"/>
        <v>-</v>
      </c>
    </row>
    <row r="588" spans="1:6" s="8" customFormat="1" x14ac:dyDescent="0.2">
      <c r="A588" s="145">
        <v>532</v>
      </c>
      <c r="B588" s="146" t="s">
        <v>1072</v>
      </c>
      <c r="C588" s="345">
        <v>575</v>
      </c>
      <c r="D588" s="147">
        <f>D589</f>
        <v>0</v>
      </c>
      <c r="E588" s="147">
        <f>E589</f>
        <v>0</v>
      </c>
      <c r="F588" s="148" t="str">
        <f t="shared" si="9"/>
        <v>-</v>
      </c>
    </row>
    <row r="589" spans="1:6" s="8" customFormat="1" x14ac:dyDescent="0.2">
      <c r="A589" s="145">
        <v>5321</v>
      </c>
      <c r="B589" s="146" t="s">
        <v>2381</v>
      </c>
      <c r="C589" s="345">
        <v>576</v>
      </c>
      <c r="D589" s="149"/>
      <c r="E589" s="149"/>
      <c r="F589" s="148" t="str">
        <f t="shared" si="9"/>
        <v>-</v>
      </c>
    </row>
    <row r="590" spans="1:6" s="8" customFormat="1" ht="24" x14ac:dyDescent="0.2">
      <c r="A590" s="145">
        <v>533</v>
      </c>
      <c r="B590" s="146" t="s">
        <v>2529</v>
      </c>
      <c r="C590" s="345">
        <v>577</v>
      </c>
      <c r="D590" s="147">
        <f>SUM(D591:D592)</f>
        <v>0</v>
      </c>
      <c r="E590" s="147">
        <f>SUM(E591:E592)</f>
        <v>0</v>
      </c>
      <c r="F590" s="148" t="str">
        <f t="shared" si="9"/>
        <v>-</v>
      </c>
    </row>
    <row r="591" spans="1:6" s="8" customFormat="1" ht="24" x14ac:dyDescent="0.2">
      <c r="A591" s="145">
        <v>5331</v>
      </c>
      <c r="B591" s="154" t="s">
        <v>3521</v>
      </c>
      <c r="C591" s="345">
        <v>578</v>
      </c>
      <c r="D591" s="149"/>
      <c r="E591" s="149"/>
      <c r="F591" s="148" t="str">
        <f t="shared" si="9"/>
        <v>-</v>
      </c>
    </row>
    <row r="592" spans="1:6" s="8" customFormat="1" x14ac:dyDescent="0.2">
      <c r="A592" s="145">
        <v>5332</v>
      </c>
      <c r="B592" s="146" t="s">
        <v>719</v>
      </c>
      <c r="C592" s="345">
        <v>579</v>
      </c>
      <c r="D592" s="149"/>
      <c r="E592" s="149"/>
      <c r="F592" s="148" t="str">
        <f t="shared" si="9"/>
        <v>-</v>
      </c>
    </row>
    <row r="593" spans="1:6" s="8" customFormat="1" x14ac:dyDescent="0.2">
      <c r="A593" s="160">
        <v>534</v>
      </c>
      <c r="B593" s="146" t="s">
        <v>2530</v>
      </c>
      <c r="C593" s="345">
        <v>580</v>
      </c>
      <c r="D593" s="147">
        <f>SUM(D594:D595)</f>
        <v>0</v>
      </c>
      <c r="E593" s="147">
        <f>SUM(E594:E595)</f>
        <v>0</v>
      </c>
      <c r="F593" s="148" t="str">
        <f t="shared" si="9"/>
        <v>-</v>
      </c>
    </row>
    <row r="594" spans="1:6" s="8" customFormat="1" x14ac:dyDescent="0.2">
      <c r="A594" s="145">
        <v>5341</v>
      </c>
      <c r="B594" s="146" t="s">
        <v>711</v>
      </c>
      <c r="C594" s="345">
        <v>581</v>
      </c>
      <c r="D594" s="149"/>
      <c r="E594" s="149"/>
      <c r="F594" s="148" t="str">
        <f t="shared" si="9"/>
        <v>-</v>
      </c>
    </row>
    <row r="595" spans="1:6" s="8" customFormat="1" x14ac:dyDescent="0.2">
      <c r="A595" s="145">
        <v>5342</v>
      </c>
      <c r="B595" s="146" t="s">
        <v>1212</v>
      </c>
      <c r="C595" s="345">
        <v>582</v>
      </c>
      <c r="D595" s="149"/>
      <c r="E595" s="149"/>
      <c r="F595" s="148" t="str">
        <f t="shared" si="9"/>
        <v>-</v>
      </c>
    </row>
    <row r="596" spans="1:6" s="8" customFormat="1" x14ac:dyDescent="0.2">
      <c r="A596" s="145">
        <v>54</v>
      </c>
      <c r="B596" s="151" t="s">
        <v>2531</v>
      </c>
      <c r="C596" s="345">
        <v>583</v>
      </c>
      <c r="D596" s="147">
        <f>D597+D602+D606+D608+D615+D620</f>
        <v>0</v>
      </c>
      <c r="E596" s="147">
        <f>E597+E602+E606+E608+E615+E620</f>
        <v>0</v>
      </c>
      <c r="F596" s="148" t="str">
        <f t="shared" si="9"/>
        <v>-</v>
      </c>
    </row>
    <row r="597" spans="1:6" s="8" customFormat="1" ht="24" x14ac:dyDescent="0.2">
      <c r="A597" s="145">
        <v>541</v>
      </c>
      <c r="B597" s="146" t="s">
        <v>2532</v>
      </c>
      <c r="C597" s="345">
        <v>584</v>
      </c>
      <c r="D597" s="147">
        <f>SUM(D598:D601)</f>
        <v>0</v>
      </c>
      <c r="E597" s="147">
        <f>SUM(E598:E601)</f>
        <v>0</v>
      </c>
      <c r="F597" s="148" t="str">
        <f t="shared" si="9"/>
        <v>-</v>
      </c>
    </row>
    <row r="598" spans="1:6" s="8" customFormat="1" x14ac:dyDescent="0.2">
      <c r="A598" s="145">
        <v>5413</v>
      </c>
      <c r="B598" s="146" t="s">
        <v>953</v>
      </c>
      <c r="C598" s="345">
        <v>585</v>
      </c>
      <c r="D598" s="149"/>
      <c r="E598" s="149"/>
      <c r="F598" s="148" t="str">
        <f t="shared" si="9"/>
        <v>-</v>
      </c>
    </row>
    <row r="599" spans="1:6" s="8" customFormat="1" x14ac:dyDescent="0.2">
      <c r="A599" s="145">
        <v>5414</v>
      </c>
      <c r="B599" s="146" t="s">
        <v>32</v>
      </c>
      <c r="C599" s="345">
        <v>586</v>
      </c>
      <c r="D599" s="149"/>
      <c r="E599" s="149"/>
      <c r="F599" s="148" t="str">
        <f t="shared" si="9"/>
        <v>-</v>
      </c>
    </row>
    <row r="600" spans="1:6" s="8" customFormat="1" x14ac:dyDescent="0.2">
      <c r="A600" s="145">
        <v>5415</v>
      </c>
      <c r="B600" s="146" t="s">
        <v>1961</v>
      </c>
      <c r="C600" s="345">
        <v>587</v>
      </c>
      <c r="D600" s="149"/>
      <c r="E600" s="149"/>
      <c r="F600" s="148" t="str">
        <f t="shared" si="9"/>
        <v>-</v>
      </c>
    </row>
    <row r="601" spans="1:6" s="8" customFormat="1" x14ac:dyDescent="0.2">
      <c r="A601" s="145">
        <v>5416</v>
      </c>
      <c r="B601" s="146" t="s">
        <v>1962</v>
      </c>
      <c r="C601" s="345">
        <v>588</v>
      </c>
      <c r="D601" s="149"/>
      <c r="E601" s="149"/>
      <c r="F601" s="148" t="str">
        <f t="shared" si="9"/>
        <v>-</v>
      </c>
    </row>
    <row r="602" spans="1:6" s="8" customFormat="1" ht="24" x14ac:dyDescent="0.2">
      <c r="A602" s="145">
        <v>542</v>
      </c>
      <c r="B602" s="146" t="s">
        <v>2533</v>
      </c>
      <c r="C602" s="345">
        <v>589</v>
      </c>
      <c r="D602" s="147">
        <f>SUM(D603:D605)</f>
        <v>0</v>
      </c>
      <c r="E602" s="147">
        <f>SUM(E603:E605)</f>
        <v>0</v>
      </c>
      <c r="F602" s="148" t="str">
        <f t="shared" si="9"/>
        <v>-</v>
      </c>
    </row>
    <row r="603" spans="1:6" s="8" customFormat="1" x14ac:dyDescent="0.2">
      <c r="A603" s="145">
        <v>5422</v>
      </c>
      <c r="B603" s="146" t="s">
        <v>1963</v>
      </c>
      <c r="C603" s="345">
        <v>590</v>
      </c>
      <c r="D603" s="149"/>
      <c r="E603" s="149"/>
      <c r="F603" s="148" t="str">
        <f t="shared" si="9"/>
        <v>-</v>
      </c>
    </row>
    <row r="604" spans="1:6" s="8" customFormat="1" x14ac:dyDescent="0.2">
      <c r="A604" s="145">
        <v>5423</v>
      </c>
      <c r="B604" s="146" t="s">
        <v>1964</v>
      </c>
      <c r="C604" s="345">
        <v>591</v>
      </c>
      <c r="D604" s="149"/>
      <c r="E604" s="149"/>
      <c r="F604" s="148" t="str">
        <f t="shared" si="9"/>
        <v>-</v>
      </c>
    </row>
    <row r="605" spans="1:6" s="8" customFormat="1" x14ac:dyDescent="0.2">
      <c r="A605" s="145">
        <v>5424</v>
      </c>
      <c r="B605" s="146" t="s">
        <v>3332</v>
      </c>
      <c r="C605" s="345">
        <v>592</v>
      </c>
      <c r="D605" s="149"/>
      <c r="E605" s="149"/>
      <c r="F605" s="148" t="str">
        <f t="shared" si="9"/>
        <v>-</v>
      </c>
    </row>
    <row r="606" spans="1:6" s="8" customFormat="1" x14ac:dyDescent="0.2">
      <c r="A606" s="145">
        <v>543</v>
      </c>
      <c r="B606" s="146" t="s">
        <v>2534</v>
      </c>
      <c r="C606" s="345">
        <v>593</v>
      </c>
      <c r="D606" s="147">
        <f>D607</f>
        <v>0</v>
      </c>
      <c r="E606" s="147">
        <f>E607</f>
        <v>0</v>
      </c>
      <c r="F606" s="148" t="str">
        <f t="shared" si="9"/>
        <v>-</v>
      </c>
    </row>
    <row r="607" spans="1:6" s="8" customFormat="1" x14ac:dyDescent="0.2">
      <c r="A607" s="145">
        <v>5431</v>
      </c>
      <c r="B607" s="146" t="s">
        <v>2940</v>
      </c>
      <c r="C607" s="345">
        <v>594</v>
      </c>
      <c r="D607" s="149"/>
      <c r="E607" s="149"/>
      <c r="F607" s="148" t="str">
        <f t="shared" si="9"/>
        <v>-</v>
      </c>
    </row>
    <row r="608" spans="1:6" s="8" customFormat="1" ht="24" x14ac:dyDescent="0.2">
      <c r="A608" s="145">
        <v>544</v>
      </c>
      <c r="B608" s="146" t="s">
        <v>1236</v>
      </c>
      <c r="C608" s="345">
        <v>595</v>
      </c>
      <c r="D608" s="147">
        <f>SUM(D609:D614)</f>
        <v>0</v>
      </c>
      <c r="E608" s="147">
        <f>SUM(E609:E614)</f>
        <v>0</v>
      </c>
      <c r="F608" s="148" t="str">
        <f t="shared" si="9"/>
        <v>-</v>
      </c>
    </row>
    <row r="609" spans="1:6" s="8" customFormat="1" x14ac:dyDescent="0.2">
      <c r="A609" s="145">
        <v>5443</v>
      </c>
      <c r="B609" s="146" t="s">
        <v>3333</v>
      </c>
      <c r="C609" s="345">
        <v>596</v>
      </c>
      <c r="D609" s="149"/>
      <c r="E609" s="149"/>
      <c r="F609" s="148" t="str">
        <f t="shared" si="9"/>
        <v>-</v>
      </c>
    </row>
    <row r="610" spans="1:6" s="8" customFormat="1" x14ac:dyDescent="0.2">
      <c r="A610" s="145">
        <v>5444</v>
      </c>
      <c r="B610" s="151" t="s">
        <v>3334</v>
      </c>
      <c r="C610" s="345">
        <v>597</v>
      </c>
      <c r="D610" s="149"/>
      <c r="E610" s="149"/>
      <c r="F610" s="148" t="str">
        <f t="shared" si="9"/>
        <v>-</v>
      </c>
    </row>
    <row r="611" spans="1:6" s="8" customFormat="1" ht="24" x14ac:dyDescent="0.2">
      <c r="A611" s="160">
        <v>5445</v>
      </c>
      <c r="B611" s="146" t="s">
        <v>2124</v>
      </c>
      <c r="C611" s="345">
        <v>598</v>
      </c>
      <c r="D611" s="149"/>
      <c r="E611" s="149"/>
      <c r="F611" s="148" t="str">
        <f t="shared" si="9"/>
        <v>-</v>
      </c>
    </row>
    <row r="612" spans="1:6" s="8" customFormat="1" x14ac:dyDescent="0.2">
      <c r="A612" s="145">
        <v>5446</v>
      </c>
      <c r="B612" s="146" t="s">
        <v>3335</v>
      </c>
      <c r="C612" s="345">
        <v>599</v>
      </c>
      <c r="D612" s="149"/>
      <c r="E612" s="149"/>
      <c r="F612" s="148" t="str">
        <f t="shared" si="9"/>
        <v>-</v>
      </c>
    </row>
    <row r="613" spans="1:6" s="8" customFormat="1" x14ac:dyDescent="0.2">
      <c r="A613" s="145">
        <v>5447</v>
      </c>
      <c r="B613" s="146" t="s">
        <v>3336</v>
      </c>
      <c r="C613" s="345">
        <v>600</v>
      </c>
      <c r="D613" s="149"/>
      <c r="E613" s="149"/>
      <c r="F613" s="148" t="str">
        <f t="shared" si="9"/>
        <v>-</v>
      </c>
    </row>
    <row r="614" spans="1:6" s="8" customFormat="1" x14ac:dyDescent="0.2">
      <c r="A614" s="145">
        <v>5448</v>
      </c>
      <c r="B614" s="146" t="s">
        <v>3927</v>
      </c>
      <c r="C614" s="345">
        <v>601</v>
      </c>
      <c r="D614" s="149"/>
      <c r="E614" s="149"/>
      <c r="F614" s="148" t="str">
        <f t="shared" si="9"/>
        <v>-</v>
      </c>
    </row>
    <row r="615" spans="1:6" s="8" customFormat="1" ht="24" x14ac:dyDescent="0.2">
      <c r="A615" s="145">
        <v>545</v>
      </c>
      <c r="B615" s="146" t="s">
        <v>1237</v>
      </c>
      <c r="C615" s="345">
        <v>602</v>
      </c>
      <c r="D615" s="147">
        <f>SUM(D616:D619)</f>
        <v>0</v>
      </c>
      <c r="E615" s="147">
        <f>SUM(E616:E619)</f>
        <v>0</v>
      </c>
      <c r="F615" s="148" t="str">
        <f t="shared" ref="F615:F650" si="10">IF(D615&lt;&gt;0,IF(E615/D615&gt;=100,"&gt;&gt;100",E615/D615*100),"-")</f>
        <v>-</v>
      </c>
    </row>
    <row r="616" spans="1:6" s="8" customFormat="1" x14ac:dyDescent="0.2">
      <c r="A616" s="145">
        <v>5453</v>
      </c>
      <c r="B616" s="151" t="s">
        <v>1659</v>
      </c>
      <c r="C616" s="345">
        <v>603</v>
      </c>
      <c r="D616" s="149"/>
      <c r="E616" s="149"/>
      <c r="F616" s="148" t="str">
        <f t="shared" si="10"/>
        <v>-</v>
      </c>
    </row>
    <row r="617" spans="1:6" s="8" customFormat="1" x14ac:dyDescent="0.2">
      <c r="A617" s="145">
        <v>5454</v>
      </c>
      <c r="B617" s="146" t="s">
        <v>1660</v>
      </c>
      <c r="C617" s="345">
        <v>604</v>
      </c>
      <c r="D617" s="149"/>
      <c r="E617" s="149"/>
      <c r="F617" s="148" t="str">
        <f t="shared" si="10"/>
        <v>-</v>
      </c>
    </row>
    <row r="618" spans="1:6" s="8" customFormat="1" x14ac:dyDescent="0.2">
      <c r="A618" s="145">
        <v>5455</v>
      </c>
      <c r="B618" s="146" t="s">
        <v>1661</v>
      </c>
      <c r="C618" s="345">
        <v>605</v>
      </c>
      <c r="D618" s="149"/>
      <c r="E618" s="149"/>
      <c r="F618" s="148" t="str">
        <f t="shared" si="10"/>
        <v>-</v>
      </c>
    </row>
    <row r="619" spans="1:6" s="8" customFormat="1" x14ac:dyDescent="0.2">
      <c r="A619" s="145">
        <v>5456</v>
      </c>
      <c r="B619" s="146" t="s">
        <v>1662</v>
      </c>
      <c r="C619" s="345">
        <v>606</v>
      </c>
      <c r="D619" s="149"/>
      <c r="E619" s="149"/>
      <c r="F619" s="148" t="str">
        <f t="shared" si="10"/>
        <v>-</v>
      </c>
    </row>
    <row r="620" spans="1:6" s="8" customFormat="1" x14ac:dyDescent="0.2">
      <c r="A620" s="145">
        <v>547</v>
      </c>
      <c r="B620" s="146" t="s">
        <v>1238</v>
      </c>
      <c r="C620" s="345">
        <v>607</v>
      </c>
      <c r="D620" s="147">
        <f>SUM(D621:D627)</f>
        <v>0</v>
      </c>
      <c r="E620" s="147">
        <f>SUM(E621:E627)</f>
        <v>0</v>
      </c>
      <c r="F620" s="148" t="str">
        <f t="shared" si="10"/>
        <v>-</v>
      </c>
    </row>
    <row r="621" spans="1:6" s="8" customFormat="1" x14ac:dyDescent="0.2">
      <c r="A621" s="145">
        <v>5471</v>
      </c>
      <c r="B621" s="146" t="s">
        <v>1663</v>
      </c>
      <c r="C621" s="345">
        <v>608</v>
      </c>
      <c r="D621" s="149"/>
      <c r="E621" s="149"/>
      <c r="F621" s="148" t="str">
        <f t="shared" si="10"/>
        <v>-</v>
      </c>
    </row>
    <row r="622" spans="1:6" s="8" customFormat="1" x14ac:dyDescent="0.2">
      <c r="A622" s="145">
        <v>5472</v>
      </c>
      <c r="B622" s="146" t="s">
        <v>1664</v>
      </c>
      <c r="C622" s="345">
        <v>609</v>
      </c>
      <c r="D622" s="149"/>
      <c r="E622" s="149"/>
      <c r="F622" s="148" t="str">
        <f t="shared" si="10"/>
        <v>-</v>
      </c>
    </row>
    <row r="623" spans="1:6" s="8" customFormat="1" x14ac:dyDescent="0.2">
      <c r="A623" s="145">
        <v>5473</v>
      </c>
      <c r="B623" s="146" t="s">
        <v>1665</v>
      </c>
      <c r="C623" s="345">
        <v>610</v>
      </c>
      <c r="D623" s="149"/>
      <c r="E623" s="149"/>
      <c r="F623" s="148" t="str">
        <f t="shared" si="10"/>
        <v>-</v>
      </c>
    </row>
    <row r="624" spans="1:6" s="8" customFormat="1" x14ac:dyDescent="0.2">
      <c r="A624" s="145">
        <v>5474</v>
      </c>
      <c r="B624" s="146" t="s">
        <v>1353</v>
      </c>
      <c r="C624" s="345">
        <v>611</v>
      </c>
      <c r="D624" s="149"/>
      <c r="E624" s="149"/>
      <c r="F624" s="148" t="str">
        <f t="shared" si="10"/>
        <v>-</v>
      </c>
    </row>
    <row r="625" spans="1:6" s="8" customFormat="1" x14ac:dyDescent="0.2">
      <c r="A625" s="145">
        <v>5475</v>
      </c>
      <c r="B625" s="146" t="s">
        <v>1354</v>
      </c>
      <c r="C625" s="345">
        <v>612</v>
      </c>
      <c r="D625" s="149"/>
      <c r="E625" s="149"/>
      <c r="F625" s="148" t="str">
        <f t="shared" si="10"/>
        <v>-</v>
      </c>
    </row>
    <row r="626" spans="1:6" s="8" customFormat="1" ht="24" x14ac:dyDescent="0.2">
      <c r="A626" s="145">
        <v>5476</v>
      </c>
      <c r="B626" s="146" t="s">
        <v>31</v>
      </c>
      <c r="C626" s="345">
        <v>613</v>
      </c>
      <c r="D626" s="149"/>
      <c r="E626" s="149"/>
      <c r="F626" s="148" t="str">
        <f t="shared" si="10"/>
        <v>-</v>
      </c>
    </row>
    <row r="627" spans="1:6" s="8" customFormat="1" ht="24" x14ac:dyDescent="0.2">
      <c r="A627" s="145">
        <v>5477</v>
      </c>
      <c r="B627" s="146" t="s">
        <v>392</v>
      </c>
      <c r="C627" s="345">
        <v>614</v>
      </c>
      <c r="D627" s="149"/>
      <c r="E627" s="149"/>
      <c r="F627" s="148" t="str">
        <f t="shared" si="10"/>
        <v>-</v>
      </c>
    </row>
    <row r="628" spans="1:6" s="8" customFormat="1" x14ac:dyDescent="0.2">
      <c r="A628" s="145">
        <v>55</v>
      </c>
      <c r="B628" s="146" t="s">
        <v>1239</v>
      </c>
      <c r="C628" s="345">
        <v>615</v>
      </c>
      <c r="D628" s="147">
        <f>D629+D632+D635</f>
        <v>0</v>
      </c>
      <c r="E628" s="147">
        <f>E629+E632+E635</f>
        <v>0</v>
      </c>
      <c r="F628" s="148" t="str">
        <f t="shared" si="10"/>
        <v>-</v>
      </c>
    </row>
    <row r="629" spans="1:6" s="8" customFormat="1" x14ac:dyDescent="0.2">
      <c r="A629" s="145">
        <v>551</v>
      </c>
      <c r="B629" s="146" t="s">
        <v>1240</v>
      </c>
      <c r="C629" s="345">
        <v>616</v>
      </c>
      <c r="D629" s="147">
        <f>SUM(D630:D631)</f>
        <v>0</v>
      </c>
      <c r="E629" s="147">
        <f>SUM(E630:E631)</f>
        <v>0</v>
      </c>
      <c r="F629" s="148" t="str">
        <f t="shared" si="10"/>
        <v>-</v>
      </c>
    </row>
    <row r="630" spans="1:6" s="8" customFormat="1" x14ac:dyDescent="0.2">
      <c r="A630" s="145">
        <v>5511</v>
      </c>
      <c r="B630" s="146" t="s">
        <v>4059</v>
      </c>
      <c r="C630" s="345">
        <v>617</v>
      </c>
      <c r="D630" s="149"/>
      <c r="E630" s="149"/>
      <c r="F630" s="148" t="str">
        <f t="shared" si="10"/>
        <v>-</v>
      </c>
    </row>
    <row r="631" spans="1:6" s="8" customFormat="1" x14ac:dyDescent="0.2">
      <c r="A631" s="145">
        <v>5512</v>
      </c>
      <c r="B631" s="146" t="s">
        <v>2941</v>
      </c>
      <c r="C631" s="345">
        <v>618</v>
      </c>
      <c r="D631" s="149"/>
      <c r="E631" s="149"/>
      <c r="F631" s="148" t="str">
        <f t="shared" si="10"/>
        <v>-</v>
      </c>
    </row>
    <row r="632" spans="1:6" s="8" customFormat="1" x14ac:dyDescent="0.2">
      <c r="A632" s="145">
        <v>552</v>
      </c>
      <c r="B632" s="146" t="s">
        <v>1241</v>
      </c>
      <c r="C632" s="345">
        <v>619</v>
      </c>
      <c r="D632" s="147">
        <f>SUM(D633:D634)</f>
        <v>0</v>
      </c>
      <c r="E632" s="147">
        <f>SUM(E633:E634)</f>
        <v>0</v>
      </c>
      <c r="F632" s="148" t="str">
        <f t="shared" si="10"/>
        <v>-</v>
      </c>
    </row>
    <row r="633" spans="1:6" s="8" customFormat="1" x14ac:dyDescent="0.2">
      <c r="A633" s="145">
        <v>5521</v>
      </c>
      <c r="B633" s="146" t="s">
        <v>2942</v>
      </c>
      <c r="C633" s="345">
        <v>620</v>
      </c>
      <c r="D633" s="149"/>
      <c r="E633" s="149"/>
      <c r="F633" s="148" t="str">
        <f t="shared" si="10"/>
        <v>-</v>
      </c>
    </row>
    <row r="634" spans="1:6" s="8" customFormat="1" x14ac:dyDescent="0.2">
      <c r="A634" s="145">
        <v>5522</v>
      </c>
      <c r="B634" s="146" t="s">
        <v>1620</v>
      </c>
      <c r="C634" s="345">
        <v>621</v>
      </c>
      <c r="D634" s="149"/>
      <c r="E634" s="149"/>
      <c r="F634" s="148" t="str">
        <f t="shared" si="10"/>
        <v>-</v>
      </c>
    </row>
    <row r="635" spans="1:6" s="8" customFormat="1" x14ac:dyDescent="0.2">
      <c r="A635" s="145">
        <v>553</v>
      </c>
      <c r="B635" s="146" t="s">
        <v>1242</v>
      </c>
      <c r="C635" s="345">
        <v>622</v>
      </c>
      <c r="D635" s="147">
        <f>SUM(D636:D637)</f>
        <v>0</v>
      </c>
      <c r="E635" s="147">
        <f>SUM(E636:E637)</f>
        <v>0</v>
      </c>
      <c r="F635" s="148" t="str">
        <f t="shared" si="10"/>
        <v>-</v>
      </c>
    </row>
    <row r="636" spans="1:6" s="8" customFormat="1" x14ac:dyDescent="0.2">
      <c r="A636" s="145">
        <v>5531</v>
      </c>
      <c r="B636" s="151" t="s">
        <v>1621</v>
      </c>
      <c r="C636" s="345">
        <v>623</v>
      </c>
      <c r="D636" s="149"/>
      <c r="E636" s="149"/>
      <c r="F636" s="148" t="str">
        <f t="shared" si="10"/>
        <v>-</v>
      </c>
    </row>
    <row r="637" spans="1:6" s="8" customFormat="1" x14ac:dyDescent="0.2">
      <c r="A637" s="145">
        <v>5532</v>
      </c>
      <c r="B637" s="146" t="s">
        <v>1622</v>
      </c>
      <c r="C637" s="345">
        <v>624</v>
      </c>
      <c r="D637" s="149"/>
      <c r="E637" s="149"/>
      <c r="F637" s="148" t="str">
        <f t="shared" si="10"/>
        <v>-</v>
      </c>
    </row>
    <row r="638" spans="1:6" s="8" customFormat="1" x14ac:dyDescent="0.2">
      <c r="A638" s="145" t="s">
        <v>1215</v>
      </c>
      <c r="B638" s="146" t="s">
        <v>1243</v>
      </c>
      <c r="C638" s="345">
        <v>625</v>
      </c>
      <c r="D638" s="147">
        <f>IF(D423-D531&gt;=0,D423-D531,0)</f>
        <v>0</v>
      </c>
      <c r="E638" s="147">
        <f>IF(E423-E531&gt;=0,E423-E531,0)</f>
        <v>0</v>
      </c>
      <c r="F638" s="148" t="str">
        <f t="shared" si="10"/>
        <v>-</v>
      </c>
    </row>
    <row r="639" spans="1:6" s="8" customFormat="1" x14ac:dyDescent="0.2">
      <c r="A639" s="145" t="s">
        <v>1215</v>
      </c>
      <c r="B639" s="146" t="s">
        <v>1244</v>
      </c>
      <c r="C639" s="345">
        <v>626</v>
      </c>
      <c r="D639" s="147">
        <f>IF(D531-D423&gt;=0,D531-D423,0)</f>
        <v>0</v>
      </c>
      <c r="E639" s="147">
        <f>IF(E531-E423&gt;=0,E531-E423,0)</f>
        <v>0</v>
      </c>
      <c r="F639" s="148" t="str">
        <f t="shared" si="10"/>
        <v>-</v>
      </c>
    </row>
    <row r="640" spans="1:6" s="8" customFormat="1" x14ac:dyDescent="0.2">
      <c r="A640" s="145">
        <v>92213</v>
      </c>
      <c r="B640" s="146" t="s">
        <v>1929</v>
      </c>
      <c r="C640" s="345">
        <v>627</v>
      </c>
      <c r="D640" s="149"/>
      <c r="E640" s="149"/>
      <c r="F640" s="148" t="str">
        <f t="shared" si="10"/>
        <v>-</v>
      </c>
    </row>
    <row r="641" spans="1:6" s="8" customFormat="1" x14ac:dyDescent="0.2">
      <c r="A641" s="145">
        <v>92223</v>
      </c>
      <c r="B641" s="146" t="s">
        <v>1931</v>
      </c>
      <c r="C641" s="345">
        <v>628</v>
      </c>
      <c r="D641" s="149"/>
      <c r="E641" s="149"/>
      <c r="F641" s="148" t="str">
        <f t="shared" si="10"/>
        <v>-</v>
      </c>
    </row>
    <row r="642" spans="1:6" s="8" customFormat="1" x14ac:dyDescent="0.2">
      <c r="A642" s="145" t="s">
        <v>1215</v>
      </c>
      <c r="B642" s="146" t="s">
        <v>1245</v>
      </c>
      <c r="C642" s="345">
        <v>629</v>
      </c>
      <c r="D642" s="147">
        <f>D415+D423</f>
        <v>661780</v>
      </c>
      <c r="E642" s="147">
        <f>E415+E423</f>
        <v>923082</v>
      </c>
      <c r="F642" s="148">
        <f t="shared" si="10"/>
        <v>139.48472301973464</v>
      </c>
    </row>
    <row r="643" spans="1:6" s="8" customFormat="1" x14ac:dyDescent="0.2">
      <c r="A643" s="145" t="s">
        <v>1215</v>
      </c>
      <c r="B643" s="146" t="s">
        <v>1246</v>
      </c>
      <c r="C643" s="345">
        <v>630</v>
      </c>
      <c r="D643" s="147">
        <f>D416+D531</f>
        <v>678679</v>
      </c>
      <c r="E643" s="147">
        <f>E416+E531</f>
        <v>866992</v>
      </c>
      <c r="F643" s="148">
        <f t="shared" si="10"/>
        <v>127.74699084545125</v>
      </c>
    </row>
    <row r="644" spans="1:6" s="8" customFormat="1" x14ac:dyDescent="0.2">
      <c r="A644" s="145" t="s">
        <v>1215</v>
      </c>
      <c r="B644" s="146" t="s">
        <v>1247</v>
      </c>
      <c r="C644" s="345">
        <v>631</v>
      </c>
      <c r="D644" s="147">
        <f>IF(D642&gt;=D643,D642-D643,0)</f>
        <v>0</v>
      </c>
      <c r="E644" s="147">
        <f>IF(E642&gt;=E643,E642-E643,0)</f>
        <v>56090</v>
      </c>
      <c r="F644" s="148" t="str">
        <f t="shared" si="10"/>
        <v>-</v>
      </c>
    </row>
    <row r="645" spans="1:6" s="8" customFormat="1" x14ac:dyDescent="0.2">
      <c r="A645" s="145" t="s">
        <v>1215</v>
      </c>
      <c r="B645" s="146" t="s">
        <v>1248</v>
      </c>
      <c r="C645" s="345">
        <v>632</v>
      </c>
      <c r="D645" s="147">
        <f>IF(D643&gt;=D642,D643-D642,0)</f>
        <v>16899</v>
      </c>
      <c r="E645" s="147">
        <f>IF(E643&gt;=E642,E643-E642,0)</f>
        <v>0</v>
      </c>
      <c r="F645" s="148">
        <f t="shared" si="10"/>
        <v>0</v>
      </c>
    </row>
    <row r="646" spans="1:6" s="8" customFormat="1" x14ac:dyDescent="0.2">
      <c r="A646" s="160" t="s">
        <v>2741</v>
      </c>
      <c r="B646" s="146" t="s">
        <v>1249</v>
      </c>
      <c r="C646" s="345">
        <v>633</v>
      </c>
      <c r="D646" s="147">
        <f>IF(D419-D420+D640-D641&gt;=0,D419-D420+D640-D641,0)</f>
        <v>87114</v>
      </c>
      <c r="E646" s="147">
        <f>IF(E419-E420+E640-E641&gt;=0,E419-E420+E640-E641,0)</f>
        <v>70215</v>
      </c>
      <c r="F646" s="148">
        <f t="shared" si="10"/>
        <v>80.601281079964181</v>
      </c>
    </row>
    <row r="647" spans="1:6" s="8" customFormat="1" x14ac:dyDescent="0.2">
      <c r="A647" s="160" t="s">
        <v>2742</v>
      </c>
      <c r="B647" s="146" t="s">
        <v>1250</v>
      </c>
      <c r="C647" s="345">
        <v>634</v>
      </c>
      <c r="D647" s="147">
        <f>IF(D420-D419+D641-D640&gt;=0,D420-D419+D641-D640,0)</f>
        <v>0</v>
      </c>
      <c r="E647" s="147">
        <f>IF(E420-E419+E641-E640&gt;=0,E420-E419+E641-E640,0)</f>
        <v>0</v>
      </c>
      <c r="F647" s="148" t="str">
        <f t="shared" si="10"/>
        <v>-</v>
      </c>
    </row>
    <row r="648" spans="1:6" s="8" customFormat="1" x14ac:dyDescent="0.2">
      <c r="A648" s="145" t="s">
        <v>1215</v>
      </c>
      <c r="B648" s="146" t="s">
        <v>1251</v>
      </c>
      <c r="C648" s="345">
        <v>635</v>
      </c>
      <c r="D648" s="147">
        <f>IF(D644+D646-D645-D647&gt;=0,D644+D646-D645-D647,0)</f>
        <v>70215</v>
      </c>
      <c r="E648" s="147">
        <f>IF(E644+E646-E645-E647&gt;=0,E644+E646-E645-E647,0)</f>
        <v>126305</v>
      </c>
      <c r="F648" s="148">
        <f t="shared" si="10"/>
        <v>179.88321583707184</v>
      </c>
    </row>
    <row r="649" spans="1:6" s="8" customFormat="1" x14ac:dyDescent="0.2">
      <c r="A649" s="145" t="s">
        <v>1215</v>
      </c>
      <c r="B649" s="146" t="s">
        <v>176</v>
      </c>
      <c r="C649" s="345">
        <v>636</v>
      </c>
      <c r="D649" s="147">
        <f>IF(D645+D647-D644-D646&gt;=0,D645+D647-D644-D646,0)</f>
        <v>0</v>
      </c>
      <c r="E649" s="147">
        <f>IF(E645+E647-E644-E646&gt;=0,E645+E647-E644-E646,0)</f>
        <v>0</v>
      </c>
      <c r="F649" s="148" t="str">
        <f t="shared" si="10"/>
        <v>-</v>
      </c>
    </row>
    <row r="650" spans="1:6" s="8" customFormat="1" ht="24" x14ac:dyDescent="0.2">
      <c r="A650" s="156" t="s">
        <v>3810</v>
      </c>
      <c r="B650" s="157" t="s">
        <v>177</v>
      </c>
      <c r="C650" s="347">
        <v>637</v>
      </c>
      <c r="D650" s="158"/>
      <c r="E650" s="158"/>
      <c r="F650" s="159" t="str">
        <f t="shared" si="10"/>
        <v>-</v>
      </c>
    </row>
    <row r="651" spans="1:6" s="8" customFormat="1" ht="15" customHeight="1" x14ac:dyDescent="0.2">
      <c r="A651" s="429" t="s">
        <v>178</v>
      </c>
      <c r="B651" s="430"/>
      <c r="C651" s="348"/>
      <c r="D651" s="143"/>
      <c r="E651" s="143"/>
      <c r="F651" s="144"/>
    </row>
    <row r="652" spans="1:6" s="8" customFormat="1" x14ac:dyDescent="0.2">
      <c r="A652" s="145">
        <v>11</v>
      </c>
      <c r="B652" s="146" t="s">
        <v>1207</v>
      </c>
      <c r="C652" s="345">
        <v>638</v>
      </c>
      <c r="D652" s="149">
        <v>136142</v>
      </c>
      <c r="E652" s="149"/>
      <c r="F652" s="148">
        <f t="shared" ref="F652:F677" si="11">IF(D652&lt;&gt;0,IF(E652/D652&gt;=100,"&gt;&gt;100",E652/D652*100),"-")</f>
        <v>0</v>
      </c>
    </row>
    <row r="653" spans="1:6" s="8" customFormat="1" x14ac:dyDescent="0.2">
      <c r="A653" s="145" t="s">
        <v>1208</v>
      </c>
      <c r="B653" s="146" t="s">
        <v>2750</v>
      </c>
      <c r="C653" s="345">
        <v>639</v>
      </c>
      <c r="D653" s="149">
        <v>186641</v>
      </c>
      <c r="E653" s="149"/>
      <c r="F653" s="148">
        <f t="shared" si="11"/>
        <v>0</v>
      </c>
    </row>
    <row r="654" spans="1:6" s="8" customFormat="1" x14ac:dyDescent="0.2">
      <c r="A654" s="145" t="s">
        <v>1209</v>
      </c>
      <c r="B654" s="146" t="s">
        <v>3586</v>
      </c>
      <c r="C654" s="345">
        <v>640</v>
      </c>
      <c r="D654" s="149">
        <v>322783</v>
      </c>
      <c r="E654" s="149"/>
      <c r="F654" s="148">
        <f t="shared" si="11"/>
        <v>0</v>
      </c>
    </row>
    <row r="655" spans="1:6" s="8" customFormat="1" x14ac:dyDescent="0.2">
      <c r="A655" s="145">
        <v>11</v>
      </c>
      <c r="B655" s="146" t="s">
        <v>181</v>
      </c>
      <c r="C655" s="345">
        <v>641</v>
      </c>
      <c r="D655" s="147">
        <f>+D652+D653-D654</f>
        <v>0</v>
      </c>
      <c r="E655" s="147">
        <f>+E652+E653-E654</f>
        <v>0</v>
      </c>
      <c r="F655" s="150" t="str">
        <f t="shared" si="11"/>
        <v>-</v>
      </c>
    </row>
    <row r="656" spans="1:6" s="8" customFormat="1" ht="24" x14ac:dyDescent="0.2">
      <c r="A656" s="145" t="s">
        <v>1215</v>
      </c>
      <c r="B656" s="146" t="s">
        <v>1222</v>
      </c>
      <c r="C656" s="345">
        <v>642</v>
      </c>
      <c r="D656" s="149"/>
      <c r="E656" s="149"/>
      <c r="F656" s="148" t="str">
        <f t="shared" si="11"/>
        <v>-</v>
      </c>
    </row>
    <row r="657" spans="1:6" s="8" customFormat="1" ht="24" x14ac:dyDescent="0.2">
      <c r="A657" s="145" t="s">
        <v>1215</v>
      </c>
      <c r="B657" s="146" t="s">
        <v>2433</v>
      </c>
      <c r="C657" s="345">
        <v>643</v>
      </c>
      <c r="D657" s="149">
        <v>5</v>
      </c>
      <c r="E657" s="149">
        <v>5</v>
      </c>
      <c r="F657" s="148">
        <f t="shared" si="11"/>
        <v>100</v>
      </c>
    </row>
    <row r="658" spans="1:6" s="8" customFormat="1" x14ac:dyDescent="0.2">
      <c r="A658" s="145" t="s">
        <v>1215</v>
      </c>
      <c r="B658" s="146" t="s">
        <v>3016</v>
      </c>
      <c r="C658" s="345">
        <v>644</v>
      </c>
      <c r="D658" s="149"/>
      <c r="E658" s="149"/>
      <c r="F658" s="148" t="str">
        <f t="shared" si="11"/>
        <v>-</v>
      </c>
    </row>
    <row r="659" spans="1:6" s="8" customFormat="1" x14ac:dyDescent="0.2">
      <c r="A659" s="145" t="s">
        <v>1215</v>
      </c>
      <c r="B659" s="146" t="s">
        <v>3555</v>
      </c>
      <c r="C659" s="345">
        <v>645</v>
      </c>
      <c r="D659" s="149">
        <v>4</v>
      </c>
      <c r="E659" s="149">
        <v>4</v>
      </c>
      <c r="F659" s="148">
        <f t="shared" si="11"/>
        <v>100</v>
      </c>
    </row>
    <row r="660" spans="1:6" s="8" customFormat="1" x14ac:dyDescent="0.2">
      <c r="A660" s="145" t="s">
        <v>3017</v>
      </c>
      <c r="B660" s="146" t="s">
        <v>3018</v>
      </c>
      <c r="C660" s="345">
        <v>646</v>
      </c>
      <c r="D660" s="149"/>
      <c r="E660" s="149"/>
      <c r="F660" s="148" t="str">
        <f t="shared" si="11"/>
        <v>-</v>
      </c>
    </row>
    <row r="661" spans="1:6" s="8" customFormat="1" x14ac:dyDescent="0.2">
      <c r="A661" s="145">
        <v>61315</v>
      </c>
      <c r="B661" s="146" t="s">
        <v>3556</v>
      </c>
      <c r="C661" s="345">
        <v>647</v>
      </c>
      <c r="D661" s="149"/>
      <c r="E661" s="149"/>
      <c r="F661" s="148" t="str">
        <f t="shared" si="11"/>
        <v>-</v>
      </c>
    </row>
    <row r="662" spans="1:6" s="8" customFormat="1" x14ac:dyDescent="0.2">
      <c r="A662" s="145">
        <v>61451</v>
      </c>
      <c r="B662" s="146" t="s">
        <v>3051</v>
      </c>
      <c r="C662" s="345">
        <v>648</v>
      </c>
      <c r="D662" s="149"/>
      <c r="E662" s="149"/>
      <c r="F662" s="148" t="str">
        <f t="shared" si="11"/>
        <v>-</v>
      </c>
    </row>
    <row r="663" spans="1:6" s="8" customFormat="1" x14ac:dyDescent="0.2">
      <c r="A663" s="145">
        <v>61453</v>
      </c>
      <c r="B663" s="146" t="s">
        <v>371</v>
      </c>
      <c r="C663" s="345">
        <v>649</v>
      </c>
      <c r="D663" s="149"/>
      <c r="E663" s="149"/>
      <c r="F663" s="148" t="str">
        <f t="shared" si="11"/>
        <v>-</v>
      </c>
    </row>
    <row r="664" spans="1:6" s="8" customFormat="1" x14ac:dyDescent="0.2">
      <c r="A664" s="145">
        <v>63311</v>
      </c>
      <c r="B664" s="146" t="s">
        <v>372</v>
      </c>
      <c r="C664" s="345">
        <v>650</v>
      </c>
      <c r="D664" s="149"/>
      <c r="E664" s="149"/>
      <c r="F664" s="148" t="str">
        <f t="shared" si="11"/>
        <v>-</v>
      </c>
    </row>
    <row r="665" spans="1:6" s="8" customFormat="1" x14ac:dyDescent="0.2">
      <c r="A665" s="145">
        <v>63312</v>
      </c>
      <c r="B665" s="146" t="s">
        <v>26</v>
      </c>
      <c r="C665" s="345">
        <v>651</v>
      </c>
      <c r="D665" s="149"/>
      <c r="E665" s="149"/>
      <c r="F665" s="148" t="str">
        <f t="shared" si="11"/>
        <v>-</v>
      </c>
    </row>
    <row r="666" spans="1:6" s="8" customFormat="1" x14ac:dyDescent="0.2">
      <c r="A666" s="145">
        <v>63313</v>
      </c>
      <c r="B666" s="146" t="s">
        <v>27</v>
      </c>
      <c r="C666" s="345">
        <v>652</v>
      </c>
      <c r="D666" s="149"/>
      <c r="E666" s="149"/>
      <c r="F666" s="148" t="str">
        <f t="shared" si="11"/>
        <v>-</v>
      </c>
    </row>
    <row r="667" spans="1:6" s="8" customFormat="1" x14ac:dyDescent="0.2">
      <c r="A667" s="145">
        <v>63314</v>
      </c>
      <c r="B667" s="146" t="s">
        <v>28</v>
      </c>
      <c r="C667" s="345">
        <v>653</v>
      </c>
      <c r="D667" s="149"/>
      <c r="E667" s="149"/>
      <c r="F667" s="148" t="str">
        <f t="shared" si="11"/>
        <v>-</v>
      </c>
    </row>
    <row r="668" spans="1:6" s="8" customFormat="1" x14ac:dyDescent="0.2">
      <c r="A668" s="145">
        <v>63321</v>
      </c>
      <c r="B668" s="146" t="s">
        <v>373</v>
      </c>
      <c r="C668" s="345">
        <v>654</v>
      </c>
      <c r="D668" s="149"/>
      <c r="E668" s="149"/>
      <c r="F668" s="148" t="str">
        <f t="shared" si="11"/>
        <v>-</v>
      </c>
    </row>
    <row r="669" spans="1:6" s="8" customFormat="1" x14ac:dyDescent="0.2">
      <c r="A669" s="145">
        <v>63322</v>
      </c>
      <c r="B669" s="146" t="s">
        <v>29</v>
      </c>
      <c r="C669" s="345">
        <v>655</v>
      </c>
      <c r="D669" s="149"/>
      <c r="E669" s="149"/>
      <c r="F669" s="148" t="str">
        <f t="shared" si="11"/>
        <v>-</v>
      </c>
    </row>
    <row r="670" spans="1:6" s="8" customFormat="1" x14ac:dyDescent="0.2">
      <c r="A670" s="145">
        <v>63323</v>
      </c>
      <c r="B670" s="146" t="s">
        <v>30</v>
      </c>
      <c r="C670" s="345">
        <v>656</v>
      </c>
      <c r="D670" s="149"/>
      <c r="E670" s="149"/>
      <c r="F670" s="148" t="str">
        <f t="shared" si="11"/>
        <v>-</v>
      </c>
    </row>
    <row r="671" spans="1:6" s="8" customFormat="1" x14ac:dyDescent="0.2">
      <c r="A671" s="145">
        <v>63324</v>
      </c>
      <c r="B671" s="146" t="s">
        <v>2606</v>
      </c>
      <c r="C671" s="345">
        <v>657</v>
      </c>
      <c r="D671" s="149"/>
      <c r="E671" s="149"/>
      <c r="F671" s="148" t="str">
        <f t="shared" si="11"/>
        <v>-</v>
      </c>
    </row>
    <row r="672" spans="1:6" s="8" customFormat="1" x14ac:dyDescent="0.2">
      <c r="A672" s="145">
        <v>63414</v>
      </c>
      <c r="B672" s="146" t="s">
        <v>2280</v>
      </c>
      <c r="C672" s="345">
        <v>658</v>
      </c>
      <c r="D672" s="149"/>
      <c r="E672" s="149"/>
      <c r="F672" s="148" t="str">
        <f t="shared" si="11"/>
        <v>-</v>
      </c>
    </row>
    <row r="673" spans="1:6" s="8" customFormat="1" x14ac:dyDescent="0.2">
      <c r="A673" s="145">
        <v>63415</v>
      </c>
      <c r="B673" s="146" t="s">
        <v>2281</v>
      </c>
      <c r="C673" s="345">
        <v>659</v>
      </c>
      <c r="D673" s="149"/>
      <c r="E673" s="149"/>
      <c r="F673" s="148" t="str">
        <f t="shared" si="11"/>
        <v>-</v>
      </c>
    </row>
    <row r="674" spans="1:6" s="8" customFormat="1" x14ac:dyDescent="0.2">
      <c r="A674" s="145">
        <v>63416</v>
      </c>
      <c r="B674" s="151" t="s">
        <v>2282</v>
      </c>
      <c r="C674" s="345">
        <v>660</v>
      </c>
      <c r="D674" s="149"/>
      <c r="E674" s="149"/>
      <c r="F674" s="148" t="str">
        <f t="shared" si="11"/>
        <v>-</v>
      </c>
    </row>
    <row r="675" spans="1:6" s="8" customFormat="1" x14ac:dyDescent="0.2">
      <c r="A675" s="145">
        <v>63424</v>
      </c>
      <c r="B675" s="146" t="s">
        <v>2283</v>
      </c>
      <c r="C675" s="345">
        <v>661</v>
      </c>
      <c r="D675" s="149"/>
      <c r="E675" s="149"/>
      <c r="F675" s="148" t="str">
        <f t="shared" si="11"/>
        <v>-</v>
      </c>
    </row>
    <row r="676" spans="1:6" s="8" customFormat="1" x14ac:dyDescent="0.2">
      <c r="A676" s="145">
        <v>63425</v>
      </c>
      <c r="B676" s="146" t="s">
        <v>2284</v>
      </c>
      <c r="C676" s="345">
        <v>662</v>
      </c>
      <c r="D676" s="149"/>
      <c r="E676" s="149"/>
      <c r="F676" s="148" t="str">
        <f t="shared" si="11"/>
        <v>-</v>
      </c>
    </row>
    <row r="677" spans="1:6" s="8" customFormat="1" ht="24" x14ac:dyDescent="0.2">
      <c r="A677" s="145">
        <v>63426</v>
      </c>
      <c r="B677" s="154" t="s">
        <v>2285</v>
      </c>
      <c r="C677" s="345">
        <v>663</v>
      </c>
      <c r="D677" s="149"/>
      <c r="E677" s="149"/>
      <c r="F677" s="148" t="str">
        <f t="shared" si="11"/>
        <v>-</v>
      </c>
    </row>
    <row r="678" spans="1:6" s="8" customFormat="1" x14ac:dyDescent="0.2">
      <c r="A678" s="152">
        <v>63612</v>
      </c>
      <c r="B678" s="163" t="s">
        <v>182</v>
      </c>
      <c r="C678" s="345">
        <v>664</v>
      </c>
      <c r="D678" s="149">
        <v>30000</v>
      </c>
      <c r="E678" s="149">
        <v>49000</v>
      </c>
      <c r="F678" s="148"/>
    </row>
    <row r="679" spans="1:6" s="8" customFormat="1" x14ac:dyDescent="0.2">
      <c r="A679" s="152">
        <v>63613</v>
      </c>
      <c r="B679" s="163" t="s">
        <v>4078</v>
      </c>
      <c r="C679" s="345">
        <v>665</v>
      </c>
      <c r="D679" s="149"/>
      <c r="E679" s="149"/>
      <c r="F679" s="148"/>
    </row>
    <row r="680" spans="1:6" s="8" customFormat="1" x14ac:dyDescent="0.2">
      <c r="A680" s="152">
        <v>63622</v>
      </c>
      <c r="B680" s="163" t="s">
        <v>4079</v>
      </c>
      <c r="C680" s="345">
        <v>666</v>
      </c>
      <c r="D680" s="149"/>
      <c r="E680" s="149"/>
      <c r="F680" s="148"/>
    </row>
    <row r="681" spans="1:6" s="8" customFormat="1" x14ac:dyDescent="0.2">
      <c r="A681" s="152">
        <v>63623</v>
      </c>
      <c r="B681" s="164" t="s">
        <v>3136</v>
      </c>
      <c r="C681" s="345">
        <v>667</v>
      </c>
      <c r="D681" s="149"/>
      <c r="E681" s="149"/>
      <c r="F681" s="148"/>
    </row>
    <row r="682" spans="1:6" s="8" customFormat="1" x14ac:dyDescent="0.2">
      <c r="A682" s="152">
        <v>63811</v>
      </c>
      <c r="B682" s="163" t="s">
        <v>3137</v>
      </c>
      <c r="C682" s="345">
        <v>668</v>
      </c>
      <c r="D682" s="149"/>
      <c r="E682" s="149"/>
      <c r="F682" s="148"/>
    </row>
    <row r="683" spans="1:6" s="8" customFormat="1" x14ac:dyDescent="0.2">
      <c r="A683" s="152">
        <v>63812</v>
      </c>
      <c r="B683" s="163" t="s">
        <v>3138</v>
      </c>
      <c r="C683" s="345">
        <v>669</v>
      </c>
      <c r="D683" s="149"/>
      <c r="E683" s="149"/>
      <c r="F683" s="148"/>
    </row>
    <row r="684" spans="1:6" s="8" customFormat="1" ht="24" x14ac:dyDescent="0.2">
      <c r="A684" s="152" t="s">
        <v>3139</v>
      </c>
      <c r="B684" s="163" t="s">
        <v>220</v>
      </c>
      <c r="C684" s="345">
        <v>670</v>
      </c>
      <c r="D684" s="149"/>
      <c r="E684" s="149"/>
      <c r="F684" s="148"/>
    </row>
    <row r="685" spans="1:6" s="8" customFormat="1" x14ac:dyDescent="0.2">
      <c r="A685" s="152" t="s">
        <v>221</v>
      </c>
      <c r="B685" s="163" t="s">
        <v>222</v>
      </c>
      <c r="C685" s="345">
        <v>671</v>
      </c>
      <c r="D685" s="149"/>
      <c r="E685" s="149"/>
      <c r="F685" s="148"/>
    </row>
    <row r="686" spans="1:6" s="8" customFormat="1" x14ac:dyDescent="0.2">
      <c r="A686" s="152">
        <v>63821</v>
      </c>
      <c r="B686" s="163" t="s">
        <v>223</v>
      </c>
      <c r="C686" s="345">
        <v>672</v>
      </c>
      <c r="D686" s="149"/>
      <c r="E686" s="149"/>
      <c r="F686" s="148"/>
    </row>
    <row r="687" spans="1:6" s="8" customFormat="1" x14ac:dyDescent="0.2">
      <c r="A687" s="152">
        <v>63822</v>
      </c>
      <c r="B687" s="163" t="s">
        <v>224</v>
      </c>
      <c r="C687" s="345">
        <v>673</v>
      </c>
      <c r="D687" s="149"/>
      <c r="E687" s="149"/>
      <c r="F687" s="148"/>
    </row>
    <row r="688" spans="1:6" s="8" customFormat="1" ht="24" x14ac:dyDescent="0.2">
      <c r="A688" s="152" t="s">
        <v>225</v>
      </c>
      <c r="B688" s="163" t="s">
        <v>226</v>
      </c>
      <c r="C688" s="345">
        <v>674</v>
      </c>
      <c r="D688" s="149"/>
      <c r="E688" s="149"/>
      <c r="F688" s="148"/>
    </row>
    <row r="689" spans="1:6" s="8" customFormat="1" x14ac:dyDescent="0.2">
      <c r="A689" s="152" t="s">
        <v>227</v>
      </c>
      <c r="B689" s="163" t="s">
        <v>1299</v>
      </c>
      <c r="C689" s="345">
        <v>675</v>
      </c>
      <c r="D689" s="149"/>
      <c r="E689" s="149"/>
      <c r="F689" s="148"/>
    </row>
    <row r="690" spans="1:6" s="8" customFormat="1" x14ac:dyDescent="0.2">
      <c r="A690" s="145">
        <v>64191</v>
      </c>
      <c r="B690" s="146" t="s">
        <v>2286</v>
      </c>
      <c r="C690" s="345">
        <v>676</v>
      </c>
      <c r="D690" s="149"/>
      <c r="E690" s="149"/>
      <c r="F690" s="148" t="str">
        <f t="shared" ref="F690:F699" si="12">IF(D690&lt;&gt;0,IF(E690/D690&gt;=100,"&gt;&gt;100",E690/D690*100),"-")</f>
        <v>-</v>
      </c>
    </row>
    <row r="691" spans="1:6" s="8" customFormat="1" x14ac:dyDescent="0.2">
      <c r="A691" s="145">
        <v>64371</v>
      </c>
      <c r="B691" s="146" t="s">
        <v>2287</v>
      </c>
      <c r="C691" s="345">
        <v>677</v>
      </c>
      <c r="D691" s="149"/>
      <c r="E691" s="149"/>
      <c r="F691" s="148" t="str">
        <f t="shared" si="12"/>
        <v>-</v>
      </c>
    </row>
    <row r="692" spans="1:6" s="8" customFormat="1" x14ac:dyDescent="0.2">
      <c r="A692" s="145">
        <v>64372</v>
      </c>
      <c r="B692" s="146" t="s">
        <v>2288</v>
      </c>
      <c r="C692" s="345">
        <v>678</v>
      </c>
      <c r="D692" s="149"/>
      <c r="E692" s="149"/>
      <c r="F692" s="148" t="str">
        <f t="shared" si="12"/>
        <v>-</v>
      </c>
    </row>
    <row r="693" spans="1:6" s="8" customFormat="1" x14ac:dyDescent="0.2">
      <c r="A693" s="145">
        <v>64373</v>
      </c>
      <c r="B693" s="146" t="s">
        <v>2289</v>
      </c>
      <c r="C693" s="345">
        <v>679</v>
      </c>
      <c r="D693" s="149"/>
      <c r="E693" s="149"/>
      <c r="F693" s="148" t="str">
        <f t="shared" si="12"/>
        <v>-</v>
      </c>
    </row>
    <row r="694" spans="1:6" s="8" customFormat="1" x14ac:dyDescent="0.2">
      <c r="A694" s="145">
        <v>64374</v>
      </c>
      <c r="B694" s="146" t="s">
        <v>3615</v>
      </c>
      <c r="C694" s="345">
        <v>680</v>
      </c>
      <c r="D694" s="149"/>
      <c r="E694" s="149"/>
      <c r="F694" s="148" t="str">
        <f t="shared" si="12"/>
        <v>-</v>
      </c>
    </row>
    <row r="695" spans="1:6" s="8" customFormat="1" x14ac:dyDescent="0.2">
      <c r="A695" s="145">
        <v>64375</v>
      </c>
      <c r="B695" s="146" t="s">
        <v>2640</v>
      </c>
      <c r="C695" s="345">
        <v>681</v>
      </c>
      <c r="D695" s="149"/>
      <c r="E695" s="149"/>
      <c r="F695" s="148" t="str">
        <f t="shared" si="12"/>
        <v>-</v>
      </c>
    </row>
    <row r="696" spans="1:6" s="8" customFormat="1" ht="24" x14ac:dyDescent="0.2">
      <c r="A696" s="145">
        <v>64376</v>
      </c>
      <c r="B696" s="154" t="s">
        <v>2230</v>
      </c>
      <c r="C696" s="345">
        <v>682</v>
      </c>
      <c r="D696" s="149"/>
      <c r="E696" s="149"/>
      <c r="F696" s="148" t="str">
        <f t="shared" si="12"/>
        <v>-</v>
      </c>
    </row>
    <row r="697" spans="1:6" s="8" customFormat="1" ht="24" x14ac:dyDescent="0.2">
      <c r="A697" s="145">
        <v>64377</v>
      </c>
      <c r="B697" s="146" t="s">
        <v>3896</v>
      </c>
      <c r="C697" s="345">
        <v>683</v>
      </c>
      <c r="D697" s="149"/>
      <c r="E697" s="149"/>
      <c r="F697" s="148" t="str">
        <f t="shared" si="12"/>
        <v>-</v>
      </c>
    </row>
    <row r="698" spans="1:6" s="8" customFormat="1" x14ac:dyDescent="0.2">
      <c r="A698" s="145">
        <v>65264</v>
      </c>
      <c r="B698" s="146" t="s">
        <v>1640</v>
      </c>
      <c r="C698" s="345">
        <v>684</v>
      </c>
      <c r="D698" s="149">
        <v>156141</v>
      </c>
      <c r="E698" s="149">
        <v>337920</v>
      </c>
      <c r="F698" s="148">
        <f t="shared" si="12"/>
        <v>216.4197744346456</v>
      </c>
    </row>
    <row r="699" spans="1:6" s="8" customFormat="1" x14ac:dyDescent="0.2">
      <c r="A699" s="145">
        <v>65265</v>
      </c>
      <c r="B699" s="146" t="s">
        <v>374</v>
      </c>
      <c r="C699" s="345">
        <v>685</v>
      </c>
      <c r="D699" s="149"/>
      <c r="E699" s="149"/>
      <c r="F699" s="148" t="str">
        <f t="shared" si="12"/>
        <v>-</v>
      </c>
    </row>
    <row r="700" spans="1:6" s="8" customFormat="1" x14ac:dyDescent="0.2">
      <c r="A700" s="152" t="s">
        <v>1300</v>
      </c>
      <c r="B700" s="153" t="s">
        <v>1301</v>
      </c>
      <c r="C700" s="345">
        <v>686</v>
      </c>
      <c r="D700" s="149"/>
      <c r="E700" s="149"/>
      <c r="F700" s="148"/>
    </row>
    <row r="701" spans="1:6" s="8" customFormat="1" x14ac:dyDescent="0.2">
      <c r="A701" s="145">
        <v>31214</v>
      </c>
      <c r="B701" s="146" t="s">
        <v>3796</v>
      </c>
      <c r="C701" s="345">
        <v>687</v>
      </c>
      <c r="D701" s="149"/>
      <c r="E701" s="149"/>
      <c r="F701" s="148" t="str">
        <f>IF(D701&lt;&gt;0,IF(E701/D701&gt;=100,"&gt;&gt;100",E701/D701*100),"-")</f>
        <v>-</v>
      </c>
    </row>
    <row r="702" spans="1:6" s="8" customFormat="1" x14ac:dyDescent="0.2">
      <c r="A702" s="145">
        <v>31215</v>
      </c>
      <c r="B702" s="146" t="s">
        <v>1641</v>
      </c>
      <c r="C702" s="345">
        <v>688</v>
      </c>
      <c r="D702" s="149"/>
      <c r="E702" s="149"/>
      <c r="F702" s="148" t="str">
        <f>IF(D702&lt;&gt;0,IF(E702/D702&gt;=100,"&gt;&gt;100",E702/D702*100),"-")</f>
        <v>-</v>
      </c>
    </row>
    <row r="703" spans="1:6" s="8" customFormat="1" x14ac:dyDescent="0.2">
      <c r="A703" s="145">
        <v>32121</v>
      </c>
      <c r="B703" s="146" t="s">
        <v>3797</v>
      </c>
      <c r="C703" s="345">
        <v>689</v>
      </c>
      <c r="D703" s="149">
        <v>35338</v>
      </c>
      <c r="E703" s="149">
        <v>43722</v>
      </c>
      <c r="F703" s="148">
        <f>IF(D703&lt;&gt;0,IF(E703/D703&gt;=100,"&gt;&gt;100",E703/D703*100),"-")</f>
        <v>123.72516837398835</v>
      </c>
    </row>
    <row r="704" spans="1:6" s="8" customFormat="1" x14ac:dyDescent="0.2">
      <c r="A704" s="152" t="s">
        <v>1302</v>
      </c>
      <c r="B704" s="153" t="s">
        <v>1303</v>
      </c>
      <c r="C704" s="345">
        <v>690</v>
      </c>
      <c r="D704" s="149"/>
      <c r="E704" s="149"/>
      <c r="F704" s="148"/>
    </row>
    <row r="705" spans="1:6" s="8" customFormat="1" x14ac:dyDescent="0.2">
      <c r="A705" s="145" t="s">
        <v>1642</v>
      </c>
      <c r="B705" s="146" t="s">
        <v>135</v>
      </c>
      <c r="C705" s="345">
        <v>691</v>
      </c>
      <c r="D705" s="149"/>
      <c r="E705" s="149">
        <v>698</v>
      </c>
      <c r="F705" s="148" t="str">
        <f>IF(D705&lt;&gt;0,IF(E705/D705&gt;=100,"&gt;&gt;100",E705/D705*100),"-")</f>
        <v>-</v>
      </c>
    </row>
    <row r="706" spans="1:6" s="8" customFormat="1" x14ac:dyDescent="0.2">
      <c r="A706" s="145" t="s">
        <v>3798</v>
      </c>
      <c r="B706" s="146" t="s">
        <v>3799</v>
      </c>
      <c r="C706" s="345">
        <v>692</v>
      </c>
      <c r="D706" s="149">
        <v>25613</v>
      </c>
      <c r="E706" s="149"/>
      <c r="F706" s="148">
        <f>IF(D706&lt;&gt;0,IF(E706/D706&gt;=100,"&gt;&gt;100",E706/D706*100),"-")</f>
        <v>0</v>
      </c>
    </row>
    <row r="707" spans="1:6" s="8" customFormat="1" x14ac:dyDescent="0.2">
      <c r="A707" s="145" t="s">
        <v>3800</v>
      </c>
      <c r="B707" s="146" t="s">
        <v>3801</v>
      </c>
      <c r="C707" s="345">
        <v>693</v>
      </c>
      <c r="D707" s="149">
        <v>17596</v>
      </c>
      <c r="E707" s="149">
        <v>13045</v>
      </c>
      <c r="F707" s="148">
        <f>IF(D707&lt;&gt;0,IF(E707/D707&gt;=100,"&gt;&gt;100",E707/D707*100),"-")</f>
        <v>74.136167310752441</v>
      </c>
    </row>
    <row r="708" spans="1:6" s="8" customFormat="1" x14ac:dyDescent="0.2">
      <c r="A708" s="145" t="s">
        <v>136</v>
      </c>
      <c r="B708" s="146" t="s">
        <v>1134</v>
      </c>
      <c r="C708" s="345">
        <v>694</v>
      </c>
      <c r="D708" s="149"/>
      <c r="E708" s="149"/>
      <c r="F708" s="148" t="str">
        <f>IF(D708&lt;&gt;0,IF(E708/D708&gt;=100,"&gt;&gt;100",E708/D708*100),"-")</f>
        <v>-</v>
      </c>
    </row>
    <row r="709" spans="1:6" s="8" customFormat="1" x14ac:dyDescent="0.2">
      <c r="A709" s="152" t="s">
        <v>1304</v>
      </c>
      <c r="B709" s="153" t="s">
        <v>1305</v>
      </c>
      <c r="C709" s="345">
        <v>695</v>
      </c>
      <c r="D709" s="149"/>
      <c r="E709" s="149"/>
      <c r="F709" s="148"/>
    </row>
    <row r="710" spans="1:6" s="8" customFormat="1" x14ac:dyDescent="0.2">
      <c r="A710" s="145">
        <v>32911</v>
      </c>
      <c r="B710" s="146" t="s">
        <v>2434</v>
      </c>
      <c r="C710" s="345">
        <v>696</v>
      </c>
      <c r="D710" s="149"/>
      <c r="E710" s="149"/>
      <c r="F710" s="148" t="str">
        <f t="shared" ref="F710:F773" si="13">IF(D710&lt;&gt;0,IF(E710/D710&gt;=100,"&gt;&gt;100",E710/D710*100),"-")</f>
        <v>-</v>
      </c>
    </row>
    <row r="711" spans="1:6" s="8" customFormat="1" x14ac:dyDescent="0.2">
      <c r="A711" s="145" t="s">
        <v>1135</v>
      </c>
      <c r="B711" s="146" t="s">
        <v>1136</v>
      </c>
      <c r="C711" s="345">
        <v>697</v>
      </c>
      <c r="D711" s="149">
        <v>2543</v>
      </c>
      <c r="E711" s="149">
        <v>2543</v>
      </c>
      <c r="F711" s="148">
        <f t="shared" si="13"/>
        <v>100</v>
      </c>
    </row>
    <row r="712" spans="1:6" s="8" customFormat="1" x14ac:dyDescent="0.2">
      <c r="A712" s="145">
        <v>34111</v>
      </c>
      <c r="B712" s="146" t="s">
        <v>3802</v>
      </c>
      <c r="C712" s="345">
        <v>698</v>
      </c>
      <c r="D712" s="149"/>
      <c r="E712" s="149"/>
      <c r="F712" s="148" t="str">
        <f t="shared" si="13"/>
        <v>-</v>
      </c>
    </row>
    <row r="713" spans="1:6" s="8" customFormat="1" x14ac:dyDescent="0.2">
      <c r="A713" s="145">
        <v>34112</v>
      </c>
      <c r="B713" s="146" t="s">
        <v>3050</v>
      </c>
      <c r="C713" s="345">
        <v>699</v>
      </c>
      <c r="D713" s="149"/>
      <c r="E713" s="149"/>
      <c r="F713" s="148" t="str">
        <f t="shared" si="13"/>
        <v>-</v>
      </c>
    </row>
    <row r="714" spans="1:6" s="8" customFormat="1" x14ac:dyDescent="0.2">
      <c r="A714" s="145">
        <v>34121</v>
      </c>
      <c r="B714" s="146" t="s">
        <v>4271</v>
      </c>
      <c r="C714" s="345">
        <v>700</v>
      </c>
      <c r="D714" s="149"/>
      <c r="E714" s="149"/>
      <c r="F714" s="148" t="str">
        <f t="shared" si="13"/>
        <v>-</v>
      </c>
    </row>
    <row r="715" spans="1:6" s="8" customFormat="1" x14ac:dyDescent="0.2">
      <c r="A715" s="145">
        <v>34122</v>
      </c>
      <c r="B715" s="146" t="s">
        <v>4272</v>
      </c>
      <c r="C715" s="345">
        <v>701</v>
      </c>
      <c r="D715" s="149"/>
      <c r="E715" s="149"/>
      <c r="F715" s="148" t="str">
        <f t="shared" si="13"/>
        <v>-</v>
      </c>
    </row>
    <row r="716" spans="1:6" s="8" customFormat="1" x14ac:dyDescent="0.2">
      <c r="A716" s="145">
        <v>34131</v>
      </c>
      <c r="B716" s="146" t="s">
        <v>4273</v>
      </c>
      <c r="C716" s="345">
        <v>702</v>
      </c>
      <c r="D716" s="149"/>
      <c r="E716" s="149"/>
      <c r="F716" s="148" t="str">
        <f t="shared" si="13"/>
        <v>-</v>
      </c>
    </row>
    <row r="717" spans="1:6" s="8" customFormat="1" x14ac:dyDescent="0.2">
      <c r="A717" s="145">
        <v>34132</v>
      </c>
      <c r="B717" s="146" t="s">
        <v>4274</v>
      </c>
      <c r="C717" s="345">
        <v>703</v>
      </c>
      <c r="D717" s="149"/>
      <c r="E717" s="149"/>
      <c r="F717" s="148" t="str">
        <f t="shared" si="13"/>
        <v>-</v>
      </c>
    </row>
    <row r="718" spans="1:6" s="8" customFormat="1" x14ac:dyDescent="0.2">
      <c r="A718" s="145">
        <v>34191</v>
      </c>
      <c r="B718" s="146" t="s">
        <v>4275</v>
      </c>
      <c r="C718" s="345">
        <v>704</v>
      </c>
      <c r="D718" s="149"/>
      <c r="E718" s="149"/>
      <c r="F718" s="148" t="str">
        <f t="shared" si="13"/>
        <v>-</v>
      </c>
    </row>
    <row r="719" spans="1:6" s="8" customFormat="1" x14ac:dyDescent="0.2">
      <c r="A719" s="145">
        <v>34192</v>
      </c>
      <c r="B719" s="146" t="s">
        <v>4276</v>
      </c>
      <c r="C719" s="345">
        <v>705</v>
      </c>
      <c r="D719" s="149"/>
      <c r="E719" s="149"/>
      <c r="F719" s="148" t="str">
        <f t="shared" si="13"/>
        <v>-</v>
      </c>
    </row>
    <row r="720" spans="1:6" s="8" customFormat="1" x14ac:dyDescent="0.2">
      <c r="A720" s="145">
        <v>34213</v>
      </c>
      <c r="B720" s="146" t="s">
        <v>2114</v>
      </c>
      <c r="C720" s="345">
        <v>706</v>
      </c>
      <c r="D720" s="149"/>
      <c r="E720" s="149"/>
      <c r="F720" s="148" t="str">
        <f t="shared" si="13"/>
        <v>-</v>
      </c>
    </row>
    <row r="721" spans="1:6" s="8" customFormat="1" x14ac:dyDescent="0.2">
      <c r="A721" s="145">
        <v>34214</v>
      </c>
      <c r="B721" s="146" t="s">
        <v>1137</v>
      </c>
      <c r="C721" s="345">
        <v>707</v>
      </c>
      <c r="D721" s="149"/>
      <c r="E721" s="149"/>
      <c r="F721" s="148" t="str">
        <f t="shared" si="13"/>
        <v>-</v>
      </c>
    </row>
    <row r="722" spans="1:6" s="8" customFormat="1" x14ac:dyDescent="0.2">
      <c r="A722" s="145">
        <v>34215</v>
      </c>
      <c r="B722" s="146" t="s">
        <v>1138</v>
      </c>
      <c r="C722" s="345">
        <v>708</v>
      </c>
      <c r="D722" s="149"/>
      <c r="E722" s="149"/>
      <c r="F722" s="148" t="str">
        <f t="shared" si="13"/>
        <v>-</v>
      </c>
    </row>
    <row r="723" spans="1:6" s="8" customFormat="1" x14ac:dyDescent="0.2">
      <c r="A723" s="145">
        <v>34216</v>
      </c>
      <c r="B723" s="146" t="s">
        <v>1139</v>
      </c>
      <c r="C723" s="345">
        <v>709</v>
      </c>
      <c r="D723" s="149"/>
      <c r="E723" s="149"/>
      <c r="F723" s="148" t="str">
        <f t="shared" si="13"/>
        <v>-</v>
      </c>
    </row>
    <row r="724" spans="1:6" s="8" customFormat="1" x14ac:dyDescent="0.2">
      <c r="A724" s="145">
        <v>34222</v>
      </c>
      <c r="B724" s="146" t="s">
        <v>550</v>
      </c>
      <c r="C724" s="345">
        <v>710</v>
      </c>
      <c r="D724" s="149"/>
      <c r="E724" s="149"/>
      <c r="F724" s="148" t="str">
        <f t="shared" si="13"/>
        <v>-</v>
      </c>
    </row>
    <row r="725" spans="1:6" s="8" customFormat="1" x14ac:dyDescent="0.2">
      <c r="A725" s="145">
        <v>34223</v>
      </c>
      <c r="B725" s="146" t="s">
        <v>551</v>
      </c>
      <c r="C725" s="345">
        <v>711</v>
      </c>
      <c r="D725" s="149"/>
      <c r="E725" s="149"/>
      <c r="F725" s="148" t="str">
        <f t="shared" si="13"/>
        <v>-</v>
      </c>
    </row>
    <row r="726" spans="1:6" s="8" customFormat="1" x14ac:dyDescent="0.2">
      <c r="A726" s="145">
        <v>34224</v>
      </c>
      <c r="B726" s="146" t="s">
        <v>3355</v>
      </c>
      <c r="C726" s="345">
        <v>712</v>
      </c>
      <c r="D726" s="149"/>
      <c r="E726" s="149"/>
      <c r="F726" s="148" t="str">
        <f t="shared" si="13"/>
        <v>-</v>
      </c>
    </row>
    <row r="727" spans="1:6" s="8" customFormat="1" x14ac:dyDescent="0.2">
      <c r="A727" s="145">
        <v>34233</v>
      </c>
      <c r="B727" s="146" t="s">
        <v>3356</v>
      </c>
      <c r="C727" s="345">
        <v>713</v>
      </c>
      <c r="D727" s="149"/>
      <c r="E727" s="149"/>
      <c r="F727" s="148" t="str">
        <f t="shared" si="13"/>
        <v>-</v>
      </c>
    </row>
    <row r="728" spans="1:6" s="8" customFormat="1" x14ac:dyDescent="0.2">
      <c r="A728" s="145">
        <v>34234</v>
      </c>
      <c r="B728" s="151" t="s">
        <v>3357</v>
      </c>
      <c r="C728" s="345">
        <v>714</v>
      </c>
      <c r="D728" s="149"/>
      <c r="E728" s="149"/>
      <c r="F728" s="148" t="str">
        <f t="shared" si="13"/>
        <v>-</v>
      </c>
    </row>
    <row r="729" spans="1:6" s="8" customFormat="1" ht="24" x14ac:dyDescent="0.2">
      <c r="A729" s="145">
        <v>34235</v>
      </c>
      <c r="B729" s="154" t="s">
        <v>3358</v>
      </c>
      <c r="C729" s="345">
        <v>715</v>
      </c>
      <c r="D729" s="149"/>
      <c r="E729" s="149"/>
      <c r="F729" s="148" t="str">
        <f t="shared" si="13"/>
        <v>-</v>
      </c>
    </row>
    <row r="730" spans="1:6" s="8" customFormat="1" x14ac:dyDescent="0.2">
      <c r="A730" s="145">
        <v>34236</v>
      </c>
      <c r="B730" s="146" t="s">
        <v>552</v>
      </c>
      <c r="C730" s="345">
        <v>716</v>
      </c>
      <c r="D730" s="149"/>
      <c r="E730" s="149"/>
      <c r="F730" s="148" t="str">
        <f t="shared" si="13"/>
        <v>-</v>
      </c>
    </row>
    <row r="731" spans="1:6" s="8" customFormat="1" x14ac:dyDescent="0.2">
      <c r="A731" s="145">
        <v>34237</v>
      </c>
      <c r="B731" s="146" t="s">
        <v>553</v>
      </c>
      <c r="C731" s="345">
        <v>717</v>
      </c>
      <c r="D731" s="149"/>
      <c r="E731" s="149"/>
      <c r="F731" s="148" t="str">
        <f t="shared" si="13"/>
        <v>-</v>
      </c>
    </row>
    <row r="732" spans="1:6" s="8" customFormat="1" x14ac:dyDescent="0.2">
      <c r="A732" s="145">
        <v>34238</v>
      </c>
      <c r="B732" s="146" t="s">
        <v>554</v>
      </c>
      <c r="C732" s="345">
        <v>718</v>
      </c>
      <c r="D732" s="149"/>
      <c r="E732" s="149"/>
      <c r="F732" s="148" t="str">
        <f t="shared" si="13"/>
        <v>-</v>
      </c>
    </row>
    <row r="733" spans="1:6" s="8" customFormat="1" x14ac:dyDescent="0.2">
      <c r="A733" s="145">
        <v>34273</v>
      </c>
      <c r="B733" s="146" t="s">
        <v>699</v>
      </c>
      <c r="C733" s="345">
        <v>719</v>
      </c>
      <c r="D733" s="149"/>
      <c r="E733" s="149"/>
      <c r="F733" s="148" t="str">
        <f t="shared" si="13"/>
        <v>-</v>
      </c>
    </row>
    <row r="734" spans="1:6" s="8" customFormat="1" x14ac:dyDescent="0.2">
      <c r="A734" s="145">
        <v>34274</v>
      </c>
      <c r="B734" s="146" t="s">
        <v>700</v>
      </c>
      <c r="C734" s="345">
        <v>720</v>
      </c>
      <c r="D734" s="149"/>
      <c r="E734" s="149"/>
      <c r="F734" s="148" t="str">
        <f t="shared" si="13"/>
        <v>-</v>
      </c>
    </row>
    <row r="735" spans="1:6" s="8" customFormat="1" x14ac:dyDescent="0.2">
      <c r="A735" s="145">
        <v>34275</v>
      </c>
      <c r="B735" s="146" t="s">
        <v>69</v>
      </c>
      <c r="C735" s="345">
        <v>721</v>
      </c>
      <c r="D735" s="149"/>
      <c r="E735" s="149"/>
      <c r="F735" s="148" t="str">
        <f t="shared" si="13"/>
        <v>-</v>
      </c>
    </row>
    <row r="736" spans="1:6" s="8" customFormat="1" x14ac:dyDescent="0.2">
      <c r="A736" s="145">
        <v>34281</v>
      </c>
      <c r="B736" s="146" t="s">
        <v>70</v>
      </c>
      <c r="C736" s="345">
        <v>722</v>
      </c>
      <c r="D736" s="149"/>
      <c r="E736" s="149"/>
      <c r="F736" s="148" t="str">
        <f t="shared" si="13"/>
        <v>-</v>
      </c>
    </row>
    <row r="737" spans="1:6" s="8" customFormat="1" x14ac:dyDescent="0.2">
      <c r="A737" s="145">
        <v>34282</v>
      </c>
      <c r="B737" s="146" t="s">
        <v>3482</v>
      </c>
      <c r="C737" s="345">
        <v>723</v>
      </c>
      <c r="D737" s="149"/>
      <c r="E737" s="149"/>
      <c r="F737" s="148" t="str">
        <f t="shared" si="13"/>
        <v>-</v>
      </c>
    </row>
    <row r="738" spans="1:6" s="8" customFormat="1" x14ac:dyDescent="0.2">
      <c r="A738" s="145">
        <v>34283</v>
      </c>
      <c r="B738" s="146" t="s">
        <v>3483</v>
      </c>
      <c r="C738" s="345">
        <v>724</v>
      </c>
      <c r="D738" s="149"/>
      <c r="E738" s="149"/>
      <c r="F738" s="148" t="str">
        <f t="shared" si="13"/>
        <v>-</v>
      </c>
    </row>
    <row r="739" spans="1:6" s="8" customFormat="1" x14ac:dyDescent="0.2">
      <c r="A739" s="145">
        <v>34284</v>
      </c>
      <c r="B739" s="146" t="s">
        <v>3484</v>
      </c>
      <c r="C739" s="345">
        <v>725</v>
      </c>
      <c r="D739" s="149"/>
      <c r="E739" s="149"/>
      <c r="F739" s="148" t="str">
        <f t="shared" si="13"/>
        <v>-</v>
      </c>
    </row>
    <row r="740" spans="1:6" s="8" customFormat="1" x14ac:dyDescent="0.2">
      <c r="A740" s="145">
        <v>34285</v>
      </c>
      <c r="B740" s="146" t="s">
        <v>2229</v>
      </c>
      <c r="C740" s="345">
        <v>726</v>
      </c>
      <c r="D740" s="149"/>
      <c r="E740" s="149"/>
      <c r="F740" s="148" t="str">
        <f t="shared" si="13"/>
        <v>-</v>
      </c>
    </row>
    <row r="741" spans="1:6" s="8" customFormat="1" x14ac:dyDescent="0.2">
      <c r="A741" s="145">
        <v>34286</v>
      </c>
      <c r="B741" s="151" t="s">
        <v>4061</v>
      </c>
      <c r="C741" s="345">
        <v>727</v>
      </c>
      <c r="D741" s="149"/>
      <c r="E741" s="149"/>
      <c r="F741" s="148" t="str">
        <f t="shared" si="13"/>
        <v>-</v>
      </c>
    </row>
    <row r="742" spans="1:6" s="8" customFormat="1" ht="24" x14ac:dyDescent="0.2">
      <c r="A742" s="145">
        <v>34287</v>
      </c>
      <c r="B742" s="146" t="s">
        <v>4062</v>
      </c>
      <c r="C742" s="345">
        <v>728</v>
      </c>
      <c r="D742" s="149"/>
      <c r="E742" s="149"/>
      <c r="F742" s="148" t="str">
        <f t="shared" si="13"/>
        <v>-</v>
      </c>
    </row>
    <row r="743" spans="1:6" s="8" customFormat="1" x14ac:dyDescent="0.2">
      <c r="A743" s="145">
        <v>34341</v>
      </c>
      <c r="B743" s="146" t="s">
        <v>4063</v>
      </c>
      <c r="C743" s="345">
        <v>729</v>
      </c>
      <c r="D743" s="149"/>
      <c r="E743" s="149"/>
      <c r="F743" s="148" t="str">
        <f t="shared" si="13"/>
        <v>-</v>
      </c>
    </row>
    <row r="744" spans="1:6" s="8" customFormat="1" x14ac:dyDescent="0.2">
      <c r="A744" s="145">
        <v>35231</v>
      </c>
      <c r="B744" s="146" t="s">
        <v>3255</v>
      </c>
      <c r="C744" s="345">
        <v>730</v>
      </c>
      <c r="D744" s="149"/>
      <c r="E744" s="149"/>
      <c r="F744" s="148" t="str">
        <f t="shared" si="13"/>
        <v>-</v>
      </c>
    </row>
    <row r="745" spans="1:6" s="8" customFormat="1" x14ac:dyDescent="0.2">
      <c r="A745" s="145">
        <v>35232</v>
      </c>
      <c r="B745" s="146" t="s">
        <v>3256</v>
      </c>
      <c r="C745" s="345">
        <v>731</v>
      </c>
      <c r="D745" s="149"/>
      <c r="E745" s="149"/>
      <c r="F745" s="148" t="str">
        <f t="shared" si="13"/>
        <v>-</v>
      </c>
    </row>
    <row r="746" spans="1:6" s="8" customFormat="1" x14ac:dyDescent="0.2">
      <c r="A746" s="145">
        <v>36313</v>
      </c>
      <c r="B746" s="146" t="s">
        <v>4064</v>
      </c>
      <c r="C746" s="345">
        <v>732</v>
      </c>
      <c r="D746" s="149"/>
      <c r="E746" s="149"/>
      <c r="F746" s="148" t="str">
        <f t="shared" si="13"/>
        <v>-</v>
      </c>
    </row>
    <row r="747" spans="1:6" s="8" customFormat="1" x14ac:dyDescent="0.2">
      <c r="A747" s="145">
        <v>36314</v>
      </c>
      <c r="B747" s="146" t="s">
        <v>1805</v>
      </c>
      <c r="C747" s="345">
        <v>733</v>
      </c>
      <c r="D747" s="149"/>
      <c r="E747" s="149"/>
      <c r="F747" s="148" t="str">
        <f t="shared" si="13"/>
        <v>-</v>
      </c>
    </row>
    <row r="748" spans="1:6" s="8" customFormat="1" x14ac:dyDescent="0.2">
      <c r="A748" s="145">
        <v>36315</v>
      </c>
      <c r="B748" s="146" t="s">
        <v>3150</v>
      </c>
      <c r="C748" s="345">
        <v>734</v>
      </c>
      <c r="D748" s="149"/>
      <c r="E748" s="149"/>
      <c r="F748" s="148" t="str">
        <f t="shared" si="13"/>
        <v>-</v>
      </c>
    </row>
    <row r="749" spans="1:6" s="8" customFormat="1" x14ac:dyDescent="0.2">
      <c r="A749" s="145">
        <v>36316</v>
      </c>
      <c r="B749" s="146" t="s">
        <v>3151</v>
      </c>
      <c r="C749" s="345">
        <v>735</v>
      </c>
      <c r="D749" s="149"/>
      <c r="E749" s="149"/>
      <c r="F749" s="148" t="str">
        <f t="shared" si="13"/>
        <v>-</v>
      </c>
    </row>
    <row r="750" spans="1:6" s="8" customFormat="1" x14ac:dyDescent="0.2">
      <c r="A750" s="145">
        <v>36317</v>
      </c>
      <c r="B750" s="146" t="s">
        <v>3152</v>
      </c>
      <c r="C750" s="345">
        <v>736</v>
      </c>
      <c r="D750" s="149"/>
      <c r="E750" s="149"/>
      <c r="F750" s="148" t="str">
        <f t="shared" si="13"/>
        <v>-</v>
      </c>
    </row>
    <row r="751" spans="1:6" s="8" customFormat="1" x14ac:dyDescent="0.2">
      <c r="A751" s="145">
        <v>36318</v>
      </c>
      <c r="B751" s="146" t="s">
        <v>2192</v>
      </c>
      <c r="C751" s="345">
        <v>737</v>
      </c>
      <c r="D751" s="149"/>
      <c r="E751" s="149"/>
      <c r="F751" s="148" t="str">
        <f t="shared" si="13"/>
        <v>-</v>
      </c>
    </row>
    <row r="752" spans="1:6" s="8" customFormat="1" x14ac:dyDescent="0.2">
      <c r="A752" s="145">
        <v>36319</v>
      </c>
      <c r="B752" s="151" t="s">
        <v>2641</v>
      </c>
      <c r="C752" s="345">
        <v>738</v>
      </c>
      <c r="D752" s="149"/>
      <c r="E752" s="149"/>
      <c r="F752" s="148" t="str">
        <f t="shared" si="13"/>
        <v>-</v>
      </c>
    </row>
    <row r="753" spans="1:6" s="8" customFormat="1" x14ac:dyDescent="0.2">
      <c r="A753" s="145">
        <v>36323</v>
      </c>
      <c r="B753" s="146" t="s">
        <v>3367</v>
      </c>
      <c r="C753" s="345">
        <v>739</v>
      </c>
      <c r="D753" s="149"/>
      <c r="E753" s="149"/>
      <c r="F753" s="148" t="str">
        <f t="shared" si="13"/>
        <v>-</v>
      </c>
    </row>
    <row r="754" spans="1:6" s="8" customFormat="1" x14ac:dyDescent="0.2">
      <c r="A754" s="145">
        <v>36324</v>
      </c>
      <c r="B754" s="146" t="s">
        <v>3368</v>
      </c>
      <c r="C754" s="345">
        <v>740</v>
      </c>
      <c r="D754" s="149"/>
      <c r="E754" s="149"/>
      <c r="F754" s="148" t="str">
        <f t="shared" si="13"/>
        <v>-</v>
      </c>
    </row>
    <row r="755" spans="1:6" s="8" customFormat="1" x14ac:dyDescent="0.2">
      <c r="A755" s="145">
        <v>36325</v>
      </c>
      <c r="B755" s="146" t="s">
        <v>3369</v>
      </c>
      <c r="C755" s="345">
        <v>741</v>
      </c>
      <c r="D755" s="149"/>
      <c r="E755" s="149"/>
      <c r="F755" s="148" t="str">
        <f t="shared" si="13"/>
        <v>-</v>
      </c>
    </row>
    <row r="756" spans="1:6" s="8" customFormat="1" x14ac:dyDescent="0.2">
      <c r="A756" s="145">
        <v>36326</v>
      </c>
      <c r="B756" s="146" t="s">
        <v>3370</v>
      </c>
      <c r="C756" s="345">
        <v>742</v>
      </c>
      <c r="D756" s="149"/>
      <c r="E756" s="149"/>
      <c r="F756" s="148" t="str">
        <f t="shared" si="13"/>
        <v>-</v>
      </c>
    </row>
    <row r="757" spans="1:6" s="8" customFormat="1" x14ac:dyDescent="0.2">
      <c r="A757" s="145">
        <v>36327</v>
      </c>
      <c r="B757" s="146" t="s">
        <v>3371</v>
      </c>
      <c r="C757" s="345">
        <v>743</v>
      </c>
      <c r="D757" s="149"/>
      <c r="E757" s="149"/>
      <c r="F757" s="148" t="str">
        <f t="shared" si="13"/>
        <v>-</v>
      </c>
    </row>
    <row r="758" spans="1:6" s="8" customFormat="1" x14ac:dyDescent="0.2">
      <c r="A758" s="145">
        <v>36328</v>
      </c>
      <c r="B758" s="146" t="s">
        <v>3372</v>
      </c>
      <c r="C758" s="345">
        <v>744</v>
      </c>
      <c r="D758" s="149"/>
      <c r="E758" s="149"/>
      <c r="F758" s="148" t="str">
        <f t="shared" si="13"/>
        <v>-</v>
      </c>
    </row>
    <row r="759" spans="1:6" s="8" customFormat="1" ht="24" x14ac:dyDescent="0.2">
      <c r="A759" s="145">
        <v>36329</v>
      </c>
      <c r="B759" s="154" t="s">
        <v>1669</v>
      </c>
      <c r="C759" s="345">
        <v>745</v>
      </c>
      <c r="D759" s="149"/>
      <c r="E759" s="149"/>
      <c r="F759" s="148" t="str">
        <f t="shared" si="13"/>
        <v>-</v>
      </c>
    </row>
    <row r="760" spans="1:6" s="8" customFormat="1" ht="24" x14ac:dyDescent="0.2">
      <c r="A760" s="145" t="s">
        <v>2435</v>
      </c>
      <c r="B760" s="146" t="s">
        <v>1670</v>
      </c>
      <c r="C760" s="345">
        <v>746</v>
      </c>
      <c r="D760" s="149"/>
      <c r="E760" s="149"/>
      <c r="F760" s="148" t="str">
        <f t="shared" si="13"/>
        <v>-</v>
      </c>
    </row>
    <row r="761" spans="1:6" s="8" customFormat="1" ht="24" x14ac:dyDescent="0.2">
      <c r="A761" s="145" t="s">
        <v>2436</v>
      </c>
      <c r="B761" s="146" t="s">
        <v>2437</v>
      </c>
      <c r="C761" s="345">
        <v>747</v>
      </c>
      <c r="D761" s="149"/>
      <c r="E761" s="149"/>
      <c r="F761" s="148" t="str">
        <f t="shared" si="13"/>
        <v>-</v>
      </c>
    </row>
    <row r="762" spans="1:6" s="8" customFormat="1" ht="24" x14ac:dyDescent="0.2">
      <c r="A762" s="145" t="s">
        <v>2438</v>
      </c>
      <c r="B762" s="146" t="s">
        <v>2439</v>
      </c>
      <c r="C762" s="345">
        <v>748</v>
      </c>
      <c r="D762" s="149"/>
      <c r="E762" s="149"/>
      <c r="F762" s="148" t="str">
        <f t="shared" si="13"/>
        <v>-</v>
      </c>
    </row>
    <row r="763" spans="1:6" s="8" customFormat="1" ht="24" x14ac:dyDescent="0.2">
      <c r="A763" s="145" t="s">
        <v>2440</v>
      </c>
      <c r="B763" s="146" t="s">
        <v>2441</v>
      </c>
      <c r="C763" s="345">
        <v>749</v>
      </c>
      <c r="D763" s="149"/>
      <c r="E763" s="149"/>
      <c r="F763" s="148" t="str">
        <f t="shared" si="13"/>
        <v>-</v>
      </c>
    </row>
    <row r="764" spans="1:6" s="8" customFormat="1" x14ac:dyDescent="0.2">
      <c r="A764" s="145" t="s">
        <v>2442</v>
      </c>
      <c r="B764" s="146" t="s">
        <v>2443</v>
      </c>
      <c r="C764" s="345">
        <v>750</v>
      </c>
      <c r="D764" s="149"/>
      <c r="E764" s="149"/>
      <c r="F764" s="148" t="str">
        <f t="shared" si="13"/>
        <v>-</v>
      </c>
    </row>
    <row r="765" spans="1:6" s="8" customFormat="1" x14ac:dyDescent="0.2">
      <c r="A765" s="145" t="s">
        <v>2444</v>
      </c>
      <c r="B765" s="146" t="s">
        <v>2445</v>
      </c>
      <c r="C765" s="345">
        <v>751</v>
      </c>
      <c r="D765" s="149"/>
      <c r="E765" s="149"/>
      <c r="F765" s="148" t="str">
        <f t="shared" si="13"/>
        <v>-</v>
      </c>
    </row>
    <row r="766" spans="1:6" s="8" customFormat="1" x14ac:dyDescent="0.2">
      <c r="A766" s="145" t="s">
        <v>2446</v>
      </c>
      <c r="B766" s="146" t="s">
        <v>2447</v>
      </c>
      <c r="C766" s="345">
        <v>752</v>
      </c>
      <c r="D766" s="149"/>
      <c r="E766" s="149"/>
      <c r="F766" s="148" t="str">
        <f t="shared" si="13"/>
        <v>-</v>
      </c>
    </row>
    <row r="767" spans="1:6" s="8" customFormat="1" ht="24" x14ac:dyDescent="0.2">
      <c r="A767" s="145" t="s">
        <v>2448</v>
      </c>
      <c r="B767" s="146" t="s">
        <v>4206</v>
      </c>
      <c r="C767" s="345">
        <v>753</v>
      </c>
      <c r="D767" s="149"/>
      <c r="E767" s="149"/>
      <c r="F767" s="148" t="str">
        <f t="shared" si="13"/>
        <v>-</v>
      </c>
    </row>
    <row r="768" spans="1:6" s="8" customFormat="1" ht="24" x14ac:dyDescent="0.2">
      <c r="A768" s="145" t="s">
        <v>4207</v>
      </c>
      <c r="B768" s="146" t="s">
        <v>4208</v>
      </c>
      <c r="C768" s="345">
        <v>754</v>
      </c>
      <c r="D768" s="149"/>
      <c r="E768" s="149"/>
      <c r="F768" s="148" t="str">
        <f t="shared" si="13"/>
        <v>-</v>
      </c>
    </row>
    <row r="769" spans="1:6" s="8" customFormat="1" ht="24" x14ac:dyDescent="0.2">
      <c r="A769" s="145" t="s">
        <v>4209</v>
      </c>
      <c r="B769" s="146" t="s">
        <v>1671</v>
      </c>
      <c r="C769" s="345">
        <v>755</v>
      </c>
      <c r="D769" s="149"/>
      <c r="E769" s="149"/>
      <c r="F769" s="148" t="str">
        <f t="shared" si="13"/>
        <v>-</v>
      </c>
    </row>
    <row r="770" spans="1:6" s="8" customFormat="1" ht="24" x14ac:dyDescent="0.2">
      <c r="A770" s="145" t="s">
        <v>4210</v>
      </c>
      <c r="B770" s="146" t="s">
        <v>4211</v>
      </c>
      <c r="C770" s="345">
        <v>756</v>
      </c>
      <c r="D770" s="149"/>
      <c r="E770" s="149"/>
      <c r="F770" s="148" t="str">
        <f t="shared" si="13"/>
        <v>-</v>
      </c>
    </row>
    <row r="771" spans="1:6" s="8" customFormat="1" ht="24" x14ac:dyDescent="0.2">
      <c r="A771" s="145" t="s">
        <v>4212</v>
      </c>
      <c r="B771" s="146" t="s">
        <v>4213</v>
      </c>
      <c r="C771" s="345">
        <v>757</v>
      </c>
      <c r="D771" s="149"/>
      <c r="E771" s="149"/>
      <c r="F771" s="148" t="str">
        <f t="shared" si="13"/>
        <v>-</v>
      </c>
    </row>
    <row r="772" spans="1:6" s="8" customFormat="1" ht="24" x14ac:dyDescent="0.2">
      <c r="A772" s="145" t="s">
        <v>4214</v>
      </c>
      <c r="B772" s="146" t="s">
        <v>4215</v>
      </c>
      <c r="C772" s="345">
        <v>758</v>
      </c>
      <c r="D772" s="149"/>
      <c r="E772" s="149"/>
      <c r="F772" s="148" t="str">
        <f t="shared" si="13"/>
        <v>-</v>
      </c>
    </row>
    <row r="773" spans="1:6" s="8" customFormat="1" x14ac:dyDescent="0.2">
      <c r="A773" s="145" t="s">
        <v>4216</v>
      </c>
      <c r="B773" s="146" t="s">
        <v>4217</v>
      </c>
      <c r="C773" s="345">
        <v>759</v>
      </c>
      <c r="D773" s="149"/>
      <c r="E773" s="149"/>
      <c r="F773" s="148" t="str">
        <f t="shared" si="13"/>
        <v>-</v>
      </c>
    </row>
    <row r="774" spans="1:6" s="8" customFormat="1" x14ac:dyDescent="0.2">
      <c r="A774" s="145" t="s">
        <v>4218</v>
      </c>
      <c r="B774" s="146" t="s">
        <v>4219</v>
      </c>
      <c r="C774" s="345">
        <v>760</v>
      </c>
      <c r="D774" s="149"/>
      <c r="E774" s="149"/>
      <c r="F774" s="148" t="str">
        <f t="shared" ref="F774:F837" si="14">IF(D774&lt;&gt;0,IF(E774/D774&gt;=100,"&gt;&gt;100",E774/D774*100),"-")</f>
        <v>-</v>
      </c>
    </row>
    <row r="775" spans="1:6" s="8" customFormat="1" x14ac:dyDescent="0.2">
      <c r="A775" s="145" t="s">
        <v>4220</v>
      </c>
      <c r="B775" s="146" t="s">
        <v>2076</v>
      </c>
      <c r="C775" s="345">
        <v>761</v>
      </c>
      <c r="D775" s="149"/>
      <c r="E775" s="149"/>
      <c r="F775" s="148" t="str">
        <f t="shared" si="14"/>
        <v>-</v>
      </c>
    </row>
    <row r="776" spans="1:6" s="8" customFormat="1" ht="24" x14ac:dyDescent="0.2">
      <c r="A776" s="145" t="s">
        <v>2077</v>
      </c>
      <c r="B776" s="146" t="s">
        <v>2078</v>
      </c>
      <c r="C776" s="345">
        <v>762</v>
      </c>
      <c r="D776" s="149"/>
      <c r="E776" s="149"/>
      <c r="F776" s="148" t="str">
        <f t="shared" si="14"/>
        <v>-</v>
      </c>
    </row>
    <row r="777" spans="1:6" s="8" customFormat="1" ht="24" x14ac:dyDescent="0.2">
      <c r="A777" s="145" t="s">
        <v>2079</v>
      </c>
      <c r="B777" s="146" t="s">
        <v>2080</v>
      </c>
      <c r="C777" s="345">
        <v>763</v>
      </c>
      <c r="D777" s="149"/>
      <c r="E777" s="149"/>
      <c r="F777" s="148" t="str">
        <f t="shared" si="14"/>
        <v>-</v>
      </c>
    </row>
    <row r="778" spans="1:6" s="8" customFormat="1" x14ac:dyDescent="0.2">
      <c r="A778" s="145" t="s">
        <v>2081</v>
      </c>
      <c r="B778" s="146" t="s">
        <v>2082</v>
      </c>
      <c r="C778" s="345">
        <v>764</v>
      </c>
      <c r="D778" s="149"/>
      <c r="E778" s="149"/>
      <c r="F778" s="148" t="str">
        <f t="shared" si="14"/>
        <v>-</v>
      </c>
    </row>
    <row r="779" spans="1:6" s="8" customFormat="1" x14ac:dyDescent="0.2">
      <c r="A779" s="145" t="s">
        <v>2083</v>
      </c>
      <c r="B779" s="146" t="s">
        <v>2084</v>
      </c>
      <c r="C779" s="345">
        <v>765</v>
      </c>
      <c r="D779" s="149"/>
      <c r="E779" s="149"/>
      <c r="F779" s="148" t="str">
        <f t="shared" si="14"/>
        <v>-</v>
      </c>
    </row>
    <row r="780" spans="1:6" s="8" customFormat="1" x14ac:dyDescent="0.2">
      <c r="A780" s="145" t="s">
        <v>2085</v>
      </c>
      <c r="B780" s="146" t="s">
        <v>2086</v>
      </c>
      <c r="C780" s="345">
        <v>766</v>
      </c>
      <c r="D780" s="149"/>
      <c r="E780" s="149"/>
      <c r="F780" s="148" t="str">
        <f t="shared" si="14"/>
        <v>-</v>
      </c>
    </row>
    <row r="781" spans="1:6" s="8" customFormat="1" x14ac:dyDescent="0.2">
      <c r="A781" s="145" t="s">
        <v>2087</v>
      </c>
      <c r="B781" s="146" t="s">
        <v>2088</v>
      </c>
      <c r="C781" s="345">
        <v>767</v>
      </c>
      <c r="D781" s="149"/>
      <c r="E781" s="149"/>
      <c r="F781" s="148" t="str">
        <f t="shared" si="14"/>
        <v>-</v>
      </c>
    </row>
    <row r="782" spans="1:6" s="8" customFormat="1" x14ac:dyDescent="0.2">
      <c r="A782" s="145" t="s">
        <v>2089</v>
      </c>
      <c r="B782" s="146" t="s">
        <v>3098</v>
      </c>
      <c r="C782" s="345">
        <v>768</v>
      </c>
      <c r="D782" s="149"/>
      <c r="E782" s="149"/>
      <c r="F782" s="148" t="str">
        <f t="shared" si="14"/>
        <v>-</v>
      </c>
    </row>
    <row r="783" spans="1:6" s="8" customFormat="1" x14ac:dyDescent="0.2">
      <c r="A783" s="145" t="s">
        <v>2090</v>
      </c>
      <c r="B783" s="146" t="s">
        <v>2091</v>
      </c>
      <c r="C783" s="345">
        <v>769</v>
      </c>
      <c r="D783" s="149"/>
      <c r="E783" s="149"/>
      <c r="F783" s="148" t="str">
        <f t="shared" si="14"/>
        <v>-</v>
      </c>
    </row>
    <row r="784" spans="1:6" s="8" customFormat="1" x14ac:dyDescent="0.2">
      <c r="A784" s="145" t="s">
        <v>2092</v>
      </c>
      <c r="B784" s="146" t="s">
        <v>2093</v>
      </c>
      <c r="C784" s="345">
        <v>770</v>
      </c>
      <c r="D784" s="149"/>
      <c r="E784" s="149"/>
      <c r="F784" s="148" t="str">
        <f t="shared" si="14"/>
        <v>-</v>
      </c>
    </row>
    <row r="785" spans="1:6" s="8" customFormat="1" x14ac:dyDescent="0.2">
      <c r="A785" s="145" t="s">
        <v>2094</v>
      </c>
      <c r="B785" s="146" t="s">
        <v>2095</v>
      </c>
      <c r="C785" s="345">
        <v>771</v>
      </c>
      <c r="D785" s="149"/>
      <c r="E785" s="149"/>
      <c r="F785" s="148" t="str">
        <f t="shared" si="14"/>
        <v>-</v>
      </c>
    </row>
    <row r="786" spans="1:6" s="8" customFormat="1" x14ac:dyDescent="0.2">
      <c r="A786" s="145" t="s">
        <v>2096</v>
      </c>
      <c r="B786" s="146" t="s">
        <v>2097</v>
      </c>
      <c r="C786" s="345">
        <v>772</v>
      </c>
      <c r="D786" s="149"/>
      <c r="E786" s="149"/>
      <c r="F786" s="148" t="str">
        <f t="shared" si="14"/>
        <v>-</v>
      </c>
    </row>
    <row r="787" spans="1:6" s="8" customFormat="1" x14ac:dyDescent="0.2">
      <c r="A787" s="145" t="s">
        <v>2098</v>
      </c>
      <c r="B787" s="146" t="s">
        <v>2099</v>
      </c>
      <c r="C787" s="345">
        <v>773</v>
      </c>
      <c r="D787" s="149"/>
      <c r="E787" s="149"/>
      <c r="F787" s="148" t="str">
        <f t="shared" si="14"/>
        <v>-</v>
      </c>
    </row>
    <row r="788" spans="1:6" s="8" customFormat="1" x14ac:dyDescent="0.2">
      <c r="A788" s="145" t="s">
        <v>2100</v>
      </c>
      <c r="B788" s="146" t="s">
        <v>2101</v>
      </c>
      <c r="C788" s="345">
        <v>774</v>
      </c>
      <c r="D788" s="149"/>
      <c r="E788" s="149"/>
      <c r="F788" s="148" t="str">
        <f t="shared" si="14"/>
        <v>-</v>
      </c>
    </row>
    <row r="789" spans="1:6" s="8" customFormat="1" x14ac:dyDescent="0.2">
      <c r="A789" s="145">
        <v>37215</v>
      </c>
      <c r="B789" s="146" t="s">
        <v>1560</v>
      </c>
      <c r="C789" s="345">
        <v>775</v>
      </c>
      <c r="D789" s="149"/>
      <c r="E789" s="149"/>
      <c r="F789" s="148" t="str">
        <f t="shared" si="14"/>
        <v>-</v>
      </c>
    </row>
    <row r="790" spans="1:6" s="8" customFormat="1" x14ac:dyDescent="0.2">
      <c r="A790" s="145">
        <v>37216</v>
      </c>
      <c r="B790" s="151" t="s">
        <v>277</v>
      </c>
      <c r="C790" s="345">
        <v>776</v>
      </c>
      <c r="D790" s="149"/>
      <c r="E790" s="149"/>
      <c r="F790" s="148" t="str">
        <f t="shared" si="14"/>
        <v>-</v>
      </c>
    </row>
    <row r="791" spans="1:6" s="8" customFormat="1" x14ac:dyDescent="0.2">
      <c r="A791" s="145">
        <v>37217</v>
      </c>
      <c r="B791" s="146" t="s">
        <v>2102</v>
      </c>
      <c r="C791" s="345">
        <v>777</v>
      </c>
      <c r="D791" s="149"/>
      <c r="E791" s="149"/>
      <c r="F791" s="148" t="str">
        <f t="shared" si="14"/>
        <v>-</v>
      </c>
    </row>
    <row r="792" spans="1:6" s="8" customFormat="1" x14ac:dyDescent="0.2">
      <c r="A792" s="145">
        <v>37218</v>
      </c>
      <c r="B792" s="146" t="s">
        <v>2103</v>
      </c>
      <c r="C792" s="345">
        <v>778</v>
      </c>
      <c r="D792" s="149"/>
      <c r="E792" s="149"/>
      <c r="F792" s="148" t="str">
        <f t="shared" si="14"/>
        <v>-</v>
      </c>
    </row>
    <row r="793" spans="1:6" s="8" customFormat="1" x14ac:dyDescent="0.2">
      <c r="A793" s="145">
        <v>37219</v>
      </c>
      <c r="B793" s="146" t="s">
        <v>2104</v>
      </c>
      <c r="C793" s="345">
        <v>779</v>
      </c>
      <c r="D793" s="149"/>
      <c r="E793" s="149"/>
      <c r="F793" s="148" t="str">
        <f t="shared" si="14"/>
        <v>-</v>
      </c>
    </row>
    <row r="794" spans="1:6" s="8" customFormat="1" x14ac:dyDescent="0.2">
      <c r="A794" s="145">
        <v>37221</v>
      </c>
      <c r="B794" s="146" t="s">
        <v>3792</v>
      </c>
      <c r="C794" s="345">
        <v>780</v>
      </c>
      <c r="D794" s="149"/>
      <c r="E794" s="149"/>
      <c r="F794" s="148" t="str">
        <f t="shared" si="14"/>
        <v>-</v>
      </c>
    </row>
    <row r="795" spans="1:6" s="8" customFormat="1" x14ac:dyDescent="0.2">
      <c r="A795" s="145" t="s">
        <v>2105</v>
      </c>
      <c r="B795" s="146" t="s">
        <v>2091</v>
      </c>
      <c r="C795" s="345">
        <v>781</v>
      </c>
      <c r="D795" s="149"/>
      <c r="E795" s="149"/>
      <c r="F795" s="148" t="str">
        <f t="shared" si="14"/>
        <v>-</v>
      </c>
    </row>
    <row r="796" spans="1:6" s="8" customFormat="1" x14ac:dyDescent="0.2">
      <c r="A796" s="145" t="s">
        <v>2106</v>
      </c>
      <c r="B796" s="146" t="s">
        <v>3233</v>
      </c>
      <c r="C796" s="345">
        <v>782</v>
      </c>
      <c r="D796" s="149"/>
      <c r="E796" s="149"/>
      <c r="F796" s="148" t="str">
        <f t="shared" si="14"/>
        <v>-</v>
      </c>
    </row>
    <row r="797" spans="1:6" s="8" customFormat="1" x14ac:dyDescent="0.2">
      <c r="A797" s="145" t="s">
        <v>2107</v>
      </c>
      <c r="B797" s="146" t="s">
        <v>2108</v>
      </c>
      <c r="C797" s="345">
        <v>783</v>
      </c>
      <c r="D797" s="149"/>
      <c r="E797" s="149"/>
      <c r="F797" s="148" t="str">
        <f t="shared" si="14"/>
        <v>-</v>
      </c>
    </row>
    <row r="798" spans="1:6" s="8" customFormat="1" x14ac:dyDescent="0.2">
      <c r="A798" s="145" t="s">
        <v>2109</v>
      </c>
      <c r="B798" s="146" t="s">
        <v>2110</v>
      </c>
      <c r="C798" s="345">
        <v>784</v>
      </c>
      <c r="D798" s="149"/>
      <c r="E798" s="149"/>
      <c r="F798" s="148" t="str">
        <f t="shared" si="14"/>
        <v>-</v>
      </c>
    </row>
    <row r="799" spans="1:6" s="8" customFormat="1" x14ac:dyDescent="0.2">
      <c r="A799" s="145">
        <v>38117</v>
      </c>
      <c r="B799" s="146" t="s">
        <v>278</v>
      </c>
      <c r="C799" s="345">
        <v>785</v>
      </c>
      <c r="D799" s="149"/>
      <c r="E799" s="149"/>
      <c r="F799" s="148" t="str">
        <f t="shared" si="14"/>
        <v>-</v>
      </c>
    </row>
    <row r="800" spans="1:6" s="8" customFormat="1" x14ac:dyDescent="0.2">
      <c r="A800" s="145">
        <v>38612</v>
      </c>
      <c r="B800" s="146" t="s">
        <v>3793</v>
      </c>
      <c r="C800" s="345">
        <v>786</v>
      </c>
      <c r="D800" s="149"/>
      <c r="E800" s="149"/>
      <c r="F800" s="148" t="str">
        <f t="shared" si="14"/>
        <v>-</v>
      </c>
    </row>
    <row r="801" spans="1:6" s="8" customFormat="1" x14ac:dyDescent="0.2">
      <c r="A801" s="145">
        <v>38613</v>
      </c>
      <c r="B801" s="146" t="s">
        <v>279</v>
      </c>
      <c r="C801" s="345">
        <v>787</v>
      </c>
      <c r="D801" s="149"/>
      <c r="E801" s="149"/>
      <c r="F801" s="148" t="str">
        <f t="shared" si="14"/>
        <v>-</v>
      </c>
    </row>
    <row r="802" spans="1:6" s="8" customFormat="1" x14ac:dyDescent="0.2">
      <c r="A802" s="145">
        <v>38614</v>
      </c>
      <c r="B802" s="146" t="s">
        <v>280</v>
      </c>
      <c r="C802" s="345">
        <v>788</v>
      </c>
      <c r="D802" s="149"/>
      <c r="E802" s="149"/>
      <c r="F802" s="148" t="str">
        <f t="shared" si="14"/>
        <v>-</v>
      </c>
    </row>
    <row r="803" spans="1:6" s="8" customFormat="1" x14ac:dyDescent="0.2">
      <c r="A803" s="145">
        <v>38615</v>
      </c>
      <c r="B803" s="146" t="s">
        <v>281</v>
      </c>
      <c r="C803" s="345">
        <v>789</v>
      </c>
      <c r="D803" s="149"/>
      <c r="E803" s="149"/>
      <c r="F803" s="148" t="str">
        <f t="shared" si="14"/>
        <v>-</v>
      </c>
    </row>
    <row r="804" spans="1:6" s="8" customFormat="1" x14ac:dyDescent="0.2">
      <c r="A804" s="145">
        <v>38622</v>
      </c>
      <c r="B804" s="146" t="s">
        <v>3794</v>
      </c>
      <c r="C804" s="345">
        <v>790</v>
      </c>
      <c r="D804" s="149"/>
      <c r="E804" s="149"/>
      <c r="F804" s="148" t="str">
        <f t="shared" si="14"/>
        <v>-</v>
      </c>
    </row>
    <row r="805" spans="1:6" s="8" customFormat="1" x14ac:dyDescent="0.2">
      <c r="A805" s="145">
        <v>38623</v>
      </c>
      <c r="B805" s="146" t="s">
        <v>282</v>
      </c>
      <c r="C805" s="345">
        <v>791</v>
      </c>
      <c r="D805" s="149"/>
      <c r="E805" s="149"/>
      <c r="F805" s="148" t="str">
        <f t="shared" si="14"/>
        <v>-</v>
      </c>
    </row>
    <row r="806" spans="1:6" s="8" customFormat="1" x14ac:dyDescent="0.2">
      <c r="A806" s="145">
        <v>38624</v>
      </c>
      <c r="B806" s="146" t="s">
        <v>283</v>
      </c>
      <c r="C806" s="345">
        <v>792</v>
      </c>
      <c r="D806" s="149"/>
      <c r="E806" s="149"/>
      <c r="F806" s="148" t="str">
        <f t="shared" si="14"/>
        <v>-</v>
      </c>
    </row>
    <row r="807" spans="1:6" s="8" customFormat="1" x14ac:dyDescent="0.2">
      <c r="A807" s="145">
        <v>38625</v>
      </c>
      <c r="B807" s="146" t="s">
        <v>4233</v>
      </c>
      <c r="C807" s="345">
        <v>793</v>
      </c>
      <c r="D807" s="149"/>
      <c r="E807" s="149"/>
      <c r="F807" s="148" t="str">
        <f t="shared" si="14"/>
        <v>-</v>
      </c>
    </row>
    <row r="808" spans="1:6" s="8" customFormat="1" x14ac:dyDescent="0.2">
      <c r="A808" s="152" t="s">
        <v>1306</v>
      </c>
      <c r="B808" s="153" t="s">
        <v>1307</v>
      </c>
      <c r="C808" s="345">
        <v>794</v>
      </c>
      <c r="D808" s="149"/>
      <c r="E808" s="149"/>
      <c r="F808" s="148"/>
    </row>
    <row r="809" spans="1:6" s="8" customFormat="1" x14ac:dyDescent="0.2">
      <c r="A809" s="145">
        <v>38631</v>
      </c>
      <c r="B809" s="146" t="s">
        <v>3795</v>
      </c>
      <c r="C809" s="345">
        <v>795</v>
      </c>
      <c r="D809" s="149"/>
      <c r="E809" s="149"/>
      <c r="F809" s="148" t="str">
        <f t="shared" si="14"/>
        <v>-</v>
      </c>
    </row>
    <row r="810" spans="1:6" s="8" customFormat="1" x14ac:dyDescent="0.2">
      <c r="A810" s="145">
        <v>38632</v>
      </c>
      <c r="B810" s="146" t="s">
        <v>4234</v>
      </c>
      <c r="C810" s="345">
        <v>796</v>
      </c>
      <c r="D810" s="149"/>
      <c r="E810" s="149"/>
      <c r="F810" s="148" t="str">
        <f t="shared" si="14"/>
        <v>-</v>
      </c>
    </row>
    <row r="811" spans="1:6" s="8" customFormat="1" x14ac:dyDescent="0.2">
      <c r="A811" s="152">
        <v>38641</v>
      </c>
      <c r="B811" s="153" t="s">
        <v>1308</v>
      </c>
      <c r="C811" s="345">
        <v>797</v>
      </c>
      <c r="D811" s="149"/>
      <c r="E811" s="149"/>
      <c r="F811" s="148"/>
    </row>
    <row r="812" spans="1:6" s="8" customFormat="1" x14ac:dyDescent="0.2">
      <c r="A812" s="152" t="s">
        <v>1309</v>
      </c>
      <c r="B812" s="153" t="s">
        <v>3064</v>
      </c>
      <c r="C812" s="345">
        <v>798</v>
      </c>
      <c r="D812" s="149"/>
      <c r="E812" s="149"/>
      <c r="F812" s="148"/>
    </row>
    <row r="813" spans="1:6" s="8" customFormat="1" ht="24" x14ac:dyDescent="0.2">
      <c r="A813" s="145">
        <v>81212</v>
      </c>
      <c r="B813" s="146" t="s">
        <v>1358</v>
      </c>
      <c r="C813" s="345">
        <v>799</v>
      </c>
      <c r="D813" s="149"/>
      <c r="E813" s="149"/>
      <c r="F813" s="148" t="str">
        <f t="shared" si="14"/>
        <v>-</v>
      </c>
    </row>
    <row r="814" spans="1:6" s="8" customFormat="1" ht="24" x14ac:dyDescent="0.2">
      <c r="A814" s="145" t="s">
        <v>2111</v>
      </c>
      <c r="B814" s="146" t="s">
        <v>2112</v>
      </c>
      <c r="C814" s="345">
        <v>800</v>
      </c>
      <c r="D814" s="149"/>
      <c r="E814" s="149"/>
      <c r="F814" s="148" t="str">
        <f t="shared" si="14"/>
        <v>-</v>
      </c>
    </row>
    <row r="815" spans="1:6" s="8" customFormat="1" x14ac:dyDescent="0.2">
      <c r="A815" s="145">
        <v>81322</v>
      </c>
      <c r="B815" s="146" t="s">
        <v>3140</v>
      </c>
      <c r="C815" s="345">
        <v>801</v>
      </c>
      <c r="D815" s="149"/>
      <c r="E815" s="149"/>
      <c r="F815" s="148" t="str">
        <f t="shared" si="14"/>
        <v>-</v>
      </c>
    </row>
    <row r="816" spans="1:6" s="8" customFormat="1" ht="24" x14ac:dyDescent="0.2">
      <c r="A816" s="145" t="s">
        <v>2113</v>
      </c>
      <c r="B816" s="146" t="s">
        <v>956</v>
      </c>
      <c r="C816" s="345">
        <v>802</v>
      </c>
      <c r="D816" s="149"/>
      <c r="E816" s="149"/>
      <c r="F816" s="148" t="str">
        <f t="shared" si="14"/>
        <v>-</v>
      </c>
    </row>
    <row r="817" spans="1:6" s="8" customFormat="1" x14ac:dyDescent="0.2">
      <c r="A817" s="145">
        <v>81332</v>
      </c>
      <c r="B817" s="146" t="s">
        <v>696</v>
      </c>
      <c r="C817" s="345">
        <v>803</v>
      </c>
      <c r="D817" s="149"/>
      <c r="E817" s="149"/>
      <c r="F817" s="148" t="str">
        <f t="shared" si="14"/>
        <v>-</v>
      </c>
    </row>
    <row r="818" spans="1:6" s="8" customFormat="1" ht="24" x14ac:dyDescent="0.2">
      <c r="A818" s="145" t="s">
        <v>957</v>
      </c>
      <c r="B818" s="146" t="s">
        <v>958</v>
      </c>
      <c r="C818" s="345">
        <v>804</v>
      </c>
      <c r="D818" s="149"/>
      <c r="E818" s="149"/>
      <c r="F818" s="148" t="str">
        <f t="shared" si="14"/>
        <v>-</v>
      </c>
    </row>
    <row r="819" spans="1:6" s="8" customFormat="1" x14ac:dyDescent="0.2">
      <c r="A819" s="145">
        <v>81342</v>
      </c>
      <c r="B819" s="146" t="s">
        <v>697</v>
      </c>
      <c r="C819" s="345">
        <v>805</v>
      </c>
      <c r="D819" s="149"/>
      <c r="E819" s="149"/>
      <c r="F819" s="148" t="str">
        <f t="shared" si="14"/>
        <v>-</v>
      </c>
    </row>
    <row r="820" spans="1:6" s="8" customFormat="1" ht="24" x14ac:dyDescent="0.2">
      <c r="A820" s="145" t="s">
        <v>959</v>
      </c>
      <c r="B820" s="146" t="s">
        <v>960</v>
      </c>
      <c r="C820" s="345">
        <v>806</v>
      </c>
      <c r="D820" s="149"/>
      <c r="E820" s="149"/>
      <c r="F820" s="148" t="str">
        <f t="shared" si="14"/>
        <v>-</v>
      </c>
    </row>
    <row r="821" spans="1:6" s="8" customFormat="1" x14ac:dyDescent="0.2">
      <c r="A821" s="145">
        <v>81411</v>
      </c>
      <c r="B821" s="146" t="s">
        <v>698</v>
      </c>
      <c r="C821" s="345">
        <v>807</v>
      </c>
      <c r="D821" s="149"/>
      <c r="E821" s="149"/>
      <c r="F821" s="148" t="str">
        <f t="shared" si="14"/>
        <v>-</v>
      </c>
    </row>
    <row r="822" spans="1:6" s="8" customFormat="1" x14ac:dyDescent="0.2">
      <c r="A822" s="145">
        <v>81412</v>
      </c>
      <c r="B822" s="146" t="s">
        <v>2485</v>
      </c>
      <c r="C822" s="345">
        <v>808</v>
      </c>
      <c r="D822" s="149"/>
      <c r="E822" s="149"/>
      <c r="F822" s="148" t="str">
        <f t="shared" si="14"/>
        <v>-</v>
      </c>
    </row>
    <row r="823" spans="1:6" s="8" customFormat="1" x14ac:dyDescent="0.2">
      <c r="A823" s="145" t="s">
        <v>961</v>
      </c>
      <c r="B823" s="151" t="s">
        <v>962</v>
      </c>
      <c r="C823" s="345">
        <v>809</v>
      </c>
      <c r="D823" s="149"/>
      <c r="E823" s="149"/>
      <c r="F823" s="148" t="str">
        <f t="shared" si="14"/>
        <v>-</v>
      </c>
    </row>
    <row r="824" spans="1:6" s="8" customFormat="1" x14ac:dyDescent="0.2">
      <c r="A824" s="145">
        <v>81532</v>
      </c>
      <c r="B824" s="151" t="s">
        <v>2486</v>
      </c>
      <c r="C824" s="345">
        <v>810</v>
      </c>
      <c r="D824" s="149"/>
      <c r="E824" s="149"/>
      <c r="F824" s="148" t="str">
        <f t="shared" si="14"/>
        <v>-</v>
      </c>
    </row>
    <row r="825" spans="1:6" s="8" customFormat="1" ht="24" x14ac:dyDescent="0.2">
      <c r="A825" s="145" t="s">
        <v>963</v>
      </c>
      <c r="B825" s="146" t="s">
        <v>964</v>
      </c>
      <c r="C825" s="345">
        <v>811</v>
      </c>
      <c r="D825" s="149"/>
      <c r="E825" s="149"/>
      <c r="F825" s="148" t="str">
        <f t="shared" si="14"/>
        <v>-</v>
      </c>
    </row>
    <row r="826" spans="1:6" s="8" customFormat="1" x14ac:dyDescent="0.2">
      <c r="A826" s="145">
        <v>81542</v>
      </c>
      <c r="B826" s="151" t="s">
        <v>2487</v>
      </c>
      <c r="C826" s="345">
        <v>812</v>
      </c>
      <c r="D826" s="149"/>
      <c r="E826" s="149"/>
      <c r="F826" s="148" t="str">
        <f t="shared" si="14"/>
        <v>-</v>
      </c>
    </row>
    <row r="827" spans="1:6" s="8" customFormat="1" ht="24" x14ac:dyDescent="0.2">
      <c r="A827" s="145" t="s">
        <v>965</v>
      </c>
      <c r="B827" s="146" t="s">
        <v>966</v>
      </c>
      <c r="C827" s="345">
        <v>813</v>
      </c>
      <c r="D827" s="149"/>
      <c r="E827" s="149"/>
      <c r="F827" s="148" t="str">
        <f t="shared" si="14"/>
        <v>-</v>
      </c>
    </row>
    <row r="828" spans="1:6" s="8" customFormat="1" ht="24" x14ac:dyDescent="0.2">
      <c r="A828" s="145">
        <v>81552</v>
      </c>
      <c r="B828" s="146" t="s">
        <v>565</v>
      </c>
      <c r="C828" s="345">
        <v>814</v>
      </c>
      <c r="D828" s="149"/>
      <c r="E828" s="149"/>
      <c r="F828" s="148" t="str">
        <f t="shared" si="14"/>
        <v>-</v>
      </c>
    </row>
    <row r="829" spans="1:6" s="8" customFormat="1" ht="24" x14ac:dyDescent="0.2">
      <c r="A829" s="145" t="s">
        <v>967</v>
      </c>
      <c r="B829" s="146" t="s">
        <v>2274</v>
      </c>
      <c r="C829" s="345">
        <v>815</v>
      </c>
      <c r="D829" s="149"/>
      <c r="E829" s="149"/>
      <c r="F829" s="148" t="str">
        <f t="shared" si="14"/>
        <v>-</v>
      </c>
    </row>
    <row r="830" spans="1:6" s="8" customFormat="1" x14ac:dyDescent="0.2">
      <c r="A830" s="145">
        <v>81631</v>
      </c>
      <c r="B830" s="151" t="s">
        <v>3310</v>
      </c>
      <c r="C830" s="345">
        <v>816</v>
      </c>
      <c r="D830" s="149"/>
      <c r="E830" s="149"/>
      <c r="F830" s="148" t="str">
        <f t="shared" si="14"/>
        <v>-</v>
      </c>
    </row>
    <row r="831" spans="1:6" s="8" customFormat="1" x14ac:dyDescent="0.2">
      <c r="A831" s="145">
        <v>81632</v>
      </c>
      <c r="B831" s="146" t="s">
        <v>3311</v>
      </c>
      <c r="C831" s="345">
        <v>817</v>
      </c>
      <c r="D831" s="149"/>
      <c r="E831" s="149"/>
      <c r="F831" s="148" t="str">
        <f t="shared" si="14"/>
        <v>-</v>
      </c>
    </row>
    <row r="832" spans="1:6" s="8" customFormat="1" ht="24" x14ac:dyDescent="0.2">
      <c r="A832" s="145" t="s">
        <v>2275</v>
      </c>
      <c r="B832" s="146" t="s">
        <v>1325</v>
      </c>
      <c r="C832" s="345">
        <v>818</v>
      </c>
      <c r="D832" s="149"/>
      <c r="E832" s="149"/>
      <c r="F832" s="148" t="str">
        <f t="shared" si="14"/>
        <v>-</v>
      </c>
    </row>
    <row r="833" spans="1:6" s="8" customFormat="1" x14ac:dyDescent="0.2">
      <c r="A833" s="145">
        <v>81641</v>
      </c>
      <c r="B833" s="146" t="s">
        <v>3386</v>
      </c>
      <c r="C833" s="345">
        <v>819</v>
      </c>
      <c r="D833" s="149"/>
      <c r="E833" s="149"/>
      <c r="F833" s="148" t="str">
        <f t="shared" si="14"/>
        <v>-</v>
      </c>
    </row>
    <row r="834" spans="1:6" s="8" customFormat="1" x14ac:dyDescent="0.2">
      <c r="A834" s="145">
        <v>81642</v>
      </c>
      <c r="B834" s="146" t="s">
        <v>1266</v>
      </c>
      <c r="C834" s="345">
        <v>820</v>
      </c>
      <c r="D834" s="149"/>
      <c r="E834" s="149"/>
      <c r="F834" s="148" t="str">
        <f t="shared" si="14"/>
        <v>-</v>
      </c>
    </row>
    <row r="835" spans="1:6" s="8" customFormat="1" x14ac:dyDescent="0.2">
      <c r="A835" s="145" t="s">
        <v>1326</v>
      </c>
      <c r="B835" s="146" t="s">
        <v>3881</v>
      </c>
      <c r="C835" s="345">
        <v>821</v>
      </c>
      <c r="D835" s="149"/>
      <c r="E835" s="149"/>
      <c r="F835" s="148" t="str">
        <f t="shared" si="14"/>
        <v>-</v>
      </c>
    </row>
    <row r="836" spans="1:6" s="8" customFormat="1" x14ac:dyDescent="0.2">
      <c r="A836" s="145">
        <v>81711</v>
      </c>
      <c r="B836" s="146" t="s">
        <v>2162</v>
      </c>
      <c r="C836" s="345">
        <v>822</v>
      </c>
      <c r="D836" s="149"/>
      <c r="E836" s="149"/>
      <c r="F836" s="148" t="str">
        <f t="shared" si="14"/>
        <v>-</v>
      </c>
    </row>
    <row r="837" spans="1:6" s="8" customFormat="1" x14ac:dyDescent="0.2">
      <c r="A837" s="145">
        <v>81712</v>
      </c>
      <c r="B837" s="146" t="s">
        <v>2163</v>
      </c>
      <c r="C837" s="345">
        <v>823</v>
      </c>
      <c r="D837" s="149"/>
      <c r="E837" s="149"/>
      <c r="F837" s="148" t="str">
        <f t="shared" si="14"/>
        <v>-</v>
      </c>
    </row>
    <row r="838" spans="1:6" s="8" customFormat="1" x14ac:dyDescent="0.2">
      <c r="A838" s="145">
        <v>81721</v>
      </c>
      <c r="B838" s="146" t="s">
        <v>2819</v>
      </c>
      <c r="C838" s="345">
        <v>824</v>
      </c>
      <c r="D838" s="149"/>
      <c r="E838" s="149"/>
      <c r="F838" s="148" t="str">
        <f t="shared" ref="F838:F901" si="15">IF(D838&lt;&gt;0,IF(E838/D838&gt;=100,"&gt;&gt;100",E838/D838*100),"-")</f>
        <v>-</v>
      </c>
    </row>
    <row r="839" spans="1:6" s="8" customFormat="1" x14ac:dyDescent="0.2">
      <c r="A839" s="145">
        <v>81722</v>
      </c>
      <c r="B839" s="146" t="s">
        <v>2820</v>
      </c>
      <c r="C839" s="345">
        <v>825</v>
      </c>
      <c r="D839" s="149"/>
      <c r="E839" s="149"/>
      <c r="F839" s="148" t="str">
        <f t="shared" si="15"/>
        <v>-</v>
      </c>
    </row>
    <row r="840" spans="1:6" s="8" customFormat="1" x14ac:dyDescent="0.2">
      <c r="A840" s="145" t="s">
        <v>3882</v>
      </c>
      <c r="B840" s="146" t="s">
        <v>3883</v>
      </c>
      <c r="C840" s="345">
        <v>826</v>
      </c>
      <c r="D840" s="149"/>
      <c r="E840" s="149"/>
      <c r="F840" s="148" t="str">
        <f t="shared" si="15"/>
        <v>-</v>
      </c>
    </row>
    <row r="841" spans="1:6" s="8" customFormat="1" x14ac:dyDescent="0.2">
      <c r="A841" s="145">
        <v>81731</v>
      </c>
      <c r="B841" s="146" t="s">
        <v>2821</v>
      </c>
      <c r="C841" s="345">
        <v>827</v>
      </c>
      <c r="D841" s="149"/>
      <c r="E841" s="149"/>
      <c r="F841" s="148" t="str">
        <f t="shared" si="15"/>
        <v>-</v>
      </c>
    </row>
    <row r="842" spans="1:6" s="8" customFormat="1" x14ac:dyDescent="0.2">
      <c r="A842" s="145">
        <v>81732</v>
      </c>
      <c r="B842" s="146" t="s">
        <v>2822</v>
      </c>
      <c r="C842" s="345">
        <v>828</v>
      </c>
      <c r="D842" s="149"/>
      <c r="E842" s="149"/>
      <c r="F842" s="148" t="str">
        <f t="shared" si="15"/>
        <v>-</v>
      </c>
    </row>
    <row r="843" spans="1:6" s="8" customFormat="1" x14ac:dyDescent="0.2">
      <c r="A843" s="145">
        <v>81733</v>
      </c>
      <c r="B843" s="146" t="s">
        <v>3884</v>
      </c>
      <c r="C843" s="345">
        <v>829</v>
      </c>
      <c r="D843" s="149"/>
      <c r="E843" s="149"/>
      <c r="F843" s="148" t="str">
        <f t="shared" si="15"/>
        <v>-</v>
      </c>
    </row>
    <row r="844" spans="1:6" s="8" customFormat="1" x14ac:dyDescent="0.2">
      <c r="A844" s="145">
        <v>81741</v>
      </c>
      <c r="B844" s="146" t="s">
        <v>2823</v>
      </c>
      <c r="C844" s="345">
        <v>830</v>
      </c>
      <c r="D844" s="149"/>
      <c r="E844" s="149"/>
      <c r="F844" s="148" t="str">
        <f t="shared" si="15"/>
        <v>-</v>
      </c>
    </row>
    <row r="845" spans="1:6" s="8" customFormat="1" x14ac:dyDescent="0.2">
      <c r="A845" s="145">
        <v>81742</v>
      </c>
      <c r="B845" s="146" t="s">
        <v>2824</v>
      </c>
      <c r="C845" s="345">
        <v>831</v>
      </c>
      <c r="D845" s="149"/>
      <c r="E845" s="149"/>
      <c r="F845" s="148" t="str">
        <f t="shared" si="15"/>
        <v>-</v>
      </c>
    </row>
    <row r="846" spans="1:6" s="8" customFormat="1" x14ac:dyDescent="0.2">
      <c r="A846" s="145">
        <v>81743</v>
      </c>
      <c r="B846" s="146" t="s">
        <v>3885</v>
      </c>
      <c r="C846" s="345">
        <v>832</v>
      </c>
      <c r="D846" s="149"/>
      <c r="E846" s="149"/>
      <c r="F846" s="148" t="str">
        <f t="shared" si="15"/>
        <v>-</v>
      </c>
    </row>
    <row r="847" spans="1:6" s="8" customFormat="1" x14ac:dyDescent="0.2">
      <c r="A847" s="145">
        <v>81751</v>
      </c>
      <c r="B847" s="146" t="s">
        <v>1510</v>
      </c>
      <c r="C847" s="345">
        <v>833</v>
      </c>
      <c r="D847" s="149"/>
      <c r="E847" s="149"/>
      <c r="F847" s="148" t="str">
        <f t="shared" si="15"/>
        <v>-</v>
      </c>
    </row>
    <row r="848" spans="1:6" s="8" customFormat="1" x14ac:dyDescent="0.2">
      <c r="A848" s="145">
        <v>81752</v>
      </c>
      <c r="B848" s="146" t="s">
        <v>2297</v>
      </c>
      <c r="C848" s="345">
        <v>834</v>
      </c>
      <c r="D848" s="149"/>
      <c r="E848" s="149"/>
      <c r="F848" s="148" t="str">
        <f t="shared" si="15"/>
        <v>-</v>
      </c>
    </row>
    <row r="849" spans="1:6" s="8" customFormat="1" x14ac:dyDescent="0.2">
      <c r="A849" s="145">
        <v>81753</v>
      </c>
      <c r="B849" s="146" t="s">
        <v>3886</v>
      </c>
      <c r="C849" s="345">
        <v>835</v>
      </c>
      <c r="D849" s="149"/>
      <c r="E849" s="149"/>
      <c r="F849" s="148" t="str">
        <f t="shared" si="15"/>
        <v>-</v>
      </c>
    </row>
    <row r="850" spans="1:6" s="8" customFormat="1" ht="24" x14ac:dyDescent="0.2">
      <c r="A850" s="145">
        <v>81761</v>
      </c>
      <c r="B850" s="154" t="s">
        <v>2298</v>
      </c>
      <c r="C850" s="345">
        <v>836</v>
      </c>
      <c r="D850" s="149"/>
      <c r="E850" s="149"/>
      <c r="F850" s="148" t="str">
        <f t="shared" si="15"/>
        <v>-</v>
      </c>
    </row>
    <row r="851" spans="1:6" s="8" customFormat="1" ht="24" x14ac:dyDescent="0.2">
      <c r="A851" s="145">
        <v>81762</v>
      </c>
      <c r="B851" s="154" t="s">
        <v>2299</v>
      </c>
      <c r="C851" s="345">
        <v>837</v>
      </c>
      <c r="D851" s="149"/>
      <c r="E851" s="149"/>
      <c r="F851" s="148" t="str">
        <f t="shared" si="15"/>
        <v>-</v>
      </c>
    </row>
    <row r="852" spans="1:6" s="8" customFormat="1" ht="24" x14ac:dyDescent="0.2">
      <c r="A852" s="145">
        <v>81763</v>
      </c>
      <c r="B852" s="146" t="s">
        <v>1953</v>
      </c>
      <c r="C852" s="345">
        <v>838</v>
      </c>
      <c r="D852" s="149"/>
      <c r="E852" s="149"/>
      <c r="F852" s="148" t="str">
        <f t="shared" si="15"/>
        <v>-</v>
      </c>
    </row>
    <row r="853" spans="1:6" s="8" customFormat="1" ht="24" x14ac:dyDescent="0.2">
      <c r="A853" s="145">
        <v>81771</v>
      </c>
      <c r="B853" s="146" t="s">
        <v>1015</v>
      </c>
      <c r="C853" s="345">
        <v>839</v>
      </c>
      <c r="D853" s="149"/>
      <c r="E853" s="149"/>
      <c r="F853" s="148" t="str">
        <f t="shared" si="15"/>
        <v>-</v>
      </c>
    </row>
    <row r="854" spans="1:6" s="8" customFormat="1" ht="24" x14ac:dyDescent="0.2">
      <c r="A854" s="145">
        <v>81772</v>
      </c>
      <c r="B854" s="146" t="s">
        <v>1016</v>
      </c>
      <c r="C854" s="345">
        <v>840</v>
      </c>
      <c r="D854" s="149"/>
      <c r="E854" s="149"/>
      <c r="F854" s="148" t="str">
        <f t="shared" si="15"/>
        <v>-</v>
      </c>
    </row>
    <row r="855" spans="1:6" s="8" customFormat="1" ht="24" x14ac:dyDescent="0.2">
      <c r="A855" s="145">
        <v>81773</v>
      </c>
      <c r="B855" s="146" t="s">
        <v>20</v>
      </c>
      <c r="C855" s="345">
        <v>841</v>
      </c>
      <c r="D855" s="149"/>
      <c r="E855" s="149"/>
      <c r="F855" s="148" t="str">
        <f t="shared" si="15"/>
        <v>-</v>
      </c>
    </row>
    <row r="856" spans="1:6" s="8" customFormat="1" x14ac:dyDescent="0.2">
      <c r="A856" s="145">
        <v>82412</v>
      </c>
      <c r="B856" s="146" t="s">
        <v>1017</v>
      </c>
      <c r="C856" s="345">
        <v>842</v>
      </c>
      <c r="D856" s="149"/>
      <c r="E856" s="149"/>
      <c r="F856" s="148" t="str">
        <f t="shared" si="15"/>
        <v>-</v>
      </c>
    </row>
    <row r="857" spans="1:6" s="8" customFormat="1" x14ac:dyDescent="0.2">
      <c r="A857" s="145">
        <v>84132</v>
      </c>
      <c r="B857" s="146" t="s">
        <v>2840</v>
      </c>
      <c r="C857" s="345">
        <v>843</v>
      </c>
      <c r="D857" s="149"/>
      <c r="E857" s="149"/>
      <c r="F857" s="148" t="str">
        <f t="shared" si="15"/>
        <v>-</v>
      </c>
    </row>
    <row r="858" spans="1:6" s="8" customFormat="1" x14ac:dyDescent="0.2">
      <c r="A858" s="145">
        <v>84142</v>
      </c>
      <c r="B858" s="146" t="s">
        <v>4091</v>
      </c>
      <c r="C858" s="345">
        <v>844</v>
      </c>
      <c r="D858" s="149"/>
      <c r="E858" s="149"/>
      <c r="F858" s="148" t="str">
        <f t="shared" si="15"/>
        <v>-</v>
      </c>
    </row>
    <row r="859" spans="1:6" s="8" customFormat="1" x14ac:dyDescent="0.2">
      <c r="A859" s="145">
        <v>84152</v>
      </c>
      <c r="B859" s="146" t="s">
        <v>2557</v>
      </c>
      <c r="C859" s="345">
        <v>845</v>
      </c>
      <c r="D859" s="149"/>
      <c r="E859" s="149"/>
      <c r="F859" s="148" t="str">
        <f t="shared" si="15"/>
        <v>-</v>
      </c>
    </row>
    <row r="860" spans="1:6" s="8" customFormat="1" x14ac:dyDescent="0.2">
      <c r="A860" s="145">
        <v>84162</v>
      </c>
      <c r="B860" s="146" t="s">
        <v>2558</v>
      </c>
      <c r="C860" s="345">
        <v>846</v>
      </c>
      <c r="D860" s="149"/>
      <c r="E860" s="149"/>
      <c r="F860" s="148" t="str">
        <f t="shared" si="15"/>
        <v>-</v>
      </c>
    </row>
    <row r="861" spans="1:6" s="8" customFormat="1" x14ac:dyDescent="0.2">
      <c r="A861" s="145">
        <v>84221</v>
      </c>
      <c r="B861" s="146" t="s">
        <v>2559</v>
      </c>
      <c r="C861" s="345">
        <v>847</v>
      </c>
      <c r="D861" s="149"/>
      <c r="E861" s="149"/>
      <c r="F861" s="148" t="str">
        <f t="shared" si="15"/>
        <v>-</v>
      </c>
    </row>
    <row r="862" spans="1:6" s="8" customFormat="1" x14ac:dyDescent="0.2">
      <c r="A862" s="145">
        <v>84222</v>
      </c>
      <c r="B862" s="146" t="s">
        <v>2560</v>
      </c>
      <c r="C862" s="345">
        <v>848</v>
      </c>
      <c r="D862" s="149"/>
      <c r="E862" s="149"/>
      <c r="F862" s="148" t="str">
        <f t="shared" si="15"/>
        <v>-</v>
      </c>
    </row>
    <row r="863" spans="1:6" s="8" customFormat="1" x14ac:dyDescent="0.2">
      <c r="A863" s="145" t="s">
        <v>21</v>
      </c>
      <c r="B863" s="146" t="s">
        <v>2415</v>
      </c>
      <c r="C863" s="345">
        <v>849</v>
      </c>
      <c r="D863" s="149"/>
      <c r="E863" s="149"/>
      <c r="F863" s="148" t="str">
        <f t="shared" si="15"/>
        <v>-</v>
      </c>
    </row>
    <row r="864" spans="1:6" s="8" customFormat="1" x14ac:dyDescent="0.2">
      <c r="A864" s="145">
        <v>84232</v>
      </c>
      <c r="B864" s="146" t="s">
        <v>2561</v>
      </c>
      <c r="C864" s="345">
        <v>850</v>
      </c>
      <c r="D864" s="149"/>
      <c r="E864" s="149"/>
      <c r="F864" s="148" t="str">
        <f t="shared" si="15"/>
        <v>-</v>
      </c>
    </row>
    <row r="865" spans="1:6" s="8" customFormat="1" x14ac:dyDescent="0.2">
      <c r="A865" s="145">
        <v>84242</v>
      </c>
      <c r="B865" s="146" t="s">
        <v>2562</v>
      </c>
      <c r="C865" s="345">
        <v>851</v>
      </c>
      <c r="D865" s="149"/>
      <c r="E865" s="149"/>
      <c r="F865" s="148" t="str">
        <f t="shared" si="15"/>
        <v>-</v>
      </c>
    </row>
    <row r="866" spans="1:6" s="8" customFormat="1" x14ac:dyDescent="0.2">
      <c r="A866" s="145" t="s">
        <v>2416</v>
      </c>
      <c r="B866" s="146" t="s">
        <v>3508</v>
      </c>
      <c r="C866" s="345">
        <v>852</v>
      </c>
      <c r="D866" s="149"/>
      <c r="E866" s="149"/>
      <c r="F866" s="148" t="str">
        <f t="shared" si="15"/>
        <v>-</v>
      </c>
    </row>
    <row r="867" spans="1:6" s="8" customFormat="1" x14ac:dyDescent="0.2">
      <c r="A867" s="145">
        <v>84312</v>
      </c>
      <c r="B867" s="146" t="s">
        <v>2563</v>
      </c>
      <c r="C867" s="345">
        <v>853</v>
      </c>
      <c r="D867" s="149"/>
      <c r="E867" s="149"/>
      <c r="F867" s="148" t="str">
        <f t="shared" si="15"/>
        <v>-</v>
      </c>
    </row>
    <row r="868" spans="1:6" s="8" customFormat="1" x14ac:dyDescent="0.2">
      <c r="A868" s="145">
        <v>84431</v>
      </c>
      <c r="B868" s="146" t="s">
        <v>2564</v>
      </c>
      <c r="C868" s="345">
        <v>854</v>
      </c>
      <c r="D868" s="149"/>
      <c r="E868" s="149"/>
      <c r="F868" s="148" t="str">
        <f t="shared" si="15"/>
        <v>-</v>
      </c>
    </row>
    <row r="869" spans="1:6" s="8" customFormat="1" x14ac:dyDescent="0.2">
      <c r="A869" s="145">
        <v>84432</v>
      </c>
      <c r="B869" s="146" t="s">
        <v>2565</v>
      </c>
      <c r="C869" s="345">
        <v>855</v>
      </c>
      <c r="D869" s="149"/>
      <c r="E869" s="149"/>
      <c r="F869" s="148" t="str">
        <f t="shared" si="15"/>
        <v>-</v>
      </c>
    </row>
    <row r="870" spans="1:6" s="8" customFormat="1" x14ac:dyDescent="0.2">
      <c r="A870" s="145" t="s">
        <v>3509</v>
      </c>
      <c r="B870" s="146" t="s">
        <v>3510</v>
      </c>
      <c r="C870" s="345">
        <v>856</v>
      </c>
      <c r="D870" s="149"/>
      <c r="E870" s="149"/>
      <c r="F870" s="148" t="str">
        <f t="shared" si="15"/>
        <v>-</v>
      </c>
    </row>
    <row r="871" spans="1:6" s="8" customFormat="1" x14ac:dyDescent="0.2">
      <c r="A871" s="145">
        <v>84442</v>
      </c>
      <c r="B871" s="146" t="s">
        <v>2566</v>
      </c>
      <c r="C871" s="345">
        <v>857</v>
      </c>
      <c r="D871" s="149"/>
      <c r="E871" s="149"/>
      <c r="F871" s="148" t="str">
        <f t="shared" si="15"/>
        <v>-</v>
      </c>
    </row>
    <row r="872" spans="1:6" s="8" customFormat="1" ht="24" x14ac:dyDescent="0.2">
      <c r="A872" s="145">
        <v>84452</v>
      </c>
      <c r="B872" s="154" t="s">
        <v>2567</v>
      </c>
      <c r="C872" s="345">
        <v>858</v>
      </c>
      <c r="D872" s="149"/>
      <c r="E872" s="149"/>
      <c r="F872" s="148" t="str">
        <f t="shared" si="15"/>
        <v>-</v>
      </c>
    </row>
    <row r="873" spans="1:6" s="8" customFormat="1" ht="24" x14ac:dyDescent="0.2">
      <c r="A873" s="145" t="s">
        <v>3511</v>
      </c>
      <c r="B873" s="154" t="s">
        <v>3512</v>
      </c>
      <c r="C873" s="345">
        <v>859</v>
      </c>
      <c r="D873" s="149"/>
      <c r="E873" s="149"/>
      <c r="F873" s="148" t="str">
        <f t="shared" si="15"/>
        <v>-</v>
      </c>
    </row>
    <row r="874" spans="1:6" s="8" customFormat="1" x14ac:dyDescent="0.2">
      <c r="A874" s="145">
        <v>84461</v>
      </c>
      <c r="B874" s="146" t="s">
        <v>2568</v>
      </c>
      <c r="C874" s="345">
        <v>860</v>
      </c>
      <c r="D874" s="149"/>
      <c r="E874" s="149"/>
      <c r="F874" s="148" t="str">
        <f t="shared" si="15"/>
        <v>-</v>
      </c>
    </row>
    <row r="875" spans="1:6" s="8" customFormat="1" x14ac:dyDescent="0.2">
      <c r="A875" s="145">
        <v>84462</v>
      </c>
      <c r="B875" s="146" t="s">
        <v>3968</v>
      </c>
      <c r="C875" s="345">
        <v>861</v>
      </c>
      <c r="D875" s="149"/>
      <c r="E875" s="149"/>
      <c r="F875" s="148" t="str">
        <f t="shared" si="15"/>
        <v>-</v>
      </c>
    </row>
    <row r="876" spans="1:6" s="8" customFormat="1" x14ac:dyDescent="0.2">
      <c r="A876" s="145" t="s">
        <v>3513</v>
      </c>
      <c r="B876" s="146" t="s">
        <v>2182</v>
      </c>
      <c r="C876" s="345">
        <v>862</v>
      </c>
      <c r="D876" s="149"/>
      <c r="E876" s="149"/>
      <c r="F876" s="148" t="str">
        <f t="shared" si="15"/>
        <v>-</v>
      </c>
    </row>
    <row r="877" spans="1:6" s="8" customFormat="1" x14ac:dyDescent="0.2">
      <c r="A877" s="145">
        <v>84472</v>
      </c>
      <c r="B877" s="146" t="s">
        <v>3969</v>
      </c>
      <c r="C877" s="345">
        <v>863</v>
      </c>
      <c r="D877" s="149"/>
      <c r="E877" s="149"/>
      <c r="F877" s="148" t="str">
        <f t="shared" si="15"/>
        <v>-</v>
      </c>
    </row>
    <row r="878" spans="1:6" s="8" customFormat="1" x14ac:dyDescent="0.2">
      <c r="A878" s="145">
        <v>84482</v>
      </c>
      <c r="B878" s="146" t="s">
        <v>3970</v>
      </c>
      <c r="C878" s="345">
        <v>864</v>
      </c>
      <c r="D878" s="149"/>
      <c r="E878" s="149"/>
      <c r="F878" s="148" t="str">
        <f t="shared" si="15"/>
        <v>-</v>
      </c>
    </row>
    <row r="879" spans="1:6" s="8" customFormat="1" x14ac:dyDescent="0.2">
      <c r="A879" s="145" t="s">
        <v>2183</v>
      </c>
      <c r="B879" s="146" t="s">
        <v>2184</v>
      </c>
      <c r="C879" s="345">
        <v>865</v>
      </c>
      <c r="D879" s="149"/>
      <c r="E879" s="149"/>
      <c r="F879" s="148" t="str">
        <f t="shared" si="15"/>
        <v>-</v>
      </c>
    </row>
    <row r="880" spans="1:6" s="8" customFormat="1" x14ac:dyDescent="0.2">
      <c r="A880" s="145">
        <v>84532</v>
      </c>
      <c r="B880" s="146" t="s">
        <v>1723</v>
      </c>
      <c r="C880" s="345">
        <v>866</v>
      </c>
      <c r="D880" s="149"/>
      <c r="E880" s="149"/>
      <c r="F880" s="148" t="str">
        <f t="shared" si="15"/>
        <v>-</v>
      </c>
    </row>
    <row r="881" spans="1:6" s="8" customFormat="1" x14ac:dyDescent="0.2">
      <c r="A881" s="145">
        <v>84542</v>
      </c>
      <c r="B881" s="146" t="s">
        <v>2785</v>
      </c>
      <c r="C881" s="345">
        <v>867</v>
      </c>
      <c r="D881" s="149"/>
      <c r="E881" s="149"/>
      <c r="F881" s="148" t="str">
        <f t="shared" si="15"/>
        <v>-</v>
      </c>
    </row>
    <row r="882" spans="1:6" s="8" customFormat="1" x14ac:dyDescent="0.2">
      <c r="A882" s="145">
        <v>84552</v>
      </c>
      <c r="B882" s="146" t="s">
        <v>1724</v>
      </c>
      <c r="C882" s="345">
        <v>868</v>
      </c>
      <c r="D882" s="149"/>
      <c r="E882" s="149"/>
      <c r="F882" s="148" t="str">
        <f t="shared" si="15"/>
        <v>-</v>
      </c>
    </row>
    <row r="883" spans="1:6" s="8" customFormat="1" x14ac:dyDescent="0.2">
      <c r="A883" s="145">
        <v>84711</v>
      </c>
      <c r="B883" s="146" t="s">
        <v>1725</v>
      </c>
      <c r="C883" s="345">
        <v>869</v>
      </c>
      <c r="D883" s="149"/>
      <c r="E883" s="149"/>
      <c r="F883" s="148" t="str">
        <f t="shared" si="15"/>
        <v>-</v>
      </c>
    </row>
    <row r="884" spans="1:6" s="8" customFormat="1" x14ac:dyDescent="0.2">
      <c r="A884" s="145">
        <v>84712</v>
      </c>
      <c r="B884" s="146" t="s">
        <v>3558</v>
      </c>
      <c r="C884" s="345">
        <v>870</v>
      </c>
      <c r="D884" s="149"/>
      <c r="E884" s="149"/>
      <c r="F884" s="148" t="str">
        <f t="shared" si="15"/>
        <v>-</v>
      </c>
    </row>
    <row r="885" spans="1:6" s="8" customFormat="1" x14ac:dyDescent="0.2">
      <c r="A885" s="145">
        <v>84721</v>
      </c>
      <c r="B885" s="146" t="s">
        <v>3559</v>
      </c>
      <c r="C885" s="345">
        <v>871</v>
      </c>
      <c r="D885" s="149"/>
      <c r="E885" s="149"/>
      <c r="F885" s="148" t="str">
        <f t="shared" si="15"/>
        <v>-</v>
      </c>
    </row>
    <row r="886" spans="1:6" s="8" customFormat="1" x14ac:dyDescent="0.2">
      <c r="A886" s="145">
        <v>84722</v>
      </c>
      <c r="B886" s="146" t="s">
        <v>3560</v>
      </c>
      <c r="C886" s="345">
        <v>872</v>
      </c>
      <c r="D886" s="149"/>
      <c r="E886" s="149"/>
      <c r="F886" s="148" t="str">
        <f t="shared" si="15"/>
        <v>-</v>
      </c>
    </row>
    <row r="887" spans="1:6" s="8" customFormat="1" x14ac:dyDescent="0.2">
      <c r="A887" s="145">
        <v>84731</v>
      </c>
      <c r="B887" s="146" t="s">
        <v>3561</v>
      </c>
      <c r="C887" s="345">
        <v>873</v>
      </c>
      <c r="D887" s="149"/>
      <c r="E887" s="149"/>
      <c r="F887" s="148" t="str">
        <f t="shared" si="15"/>
        <v>-</v>
      </c>
    </row>
    <row r="888" spans="1:6" s="8" customFormat="1" x14ac:dyDescent="0.2">
      <c r="A888" s="145">
        <v>84732</v>
      </c>
      <c r="B888" s="146" t="s">
        <v>3562</v>
      </c>
      <c r="C888" s="345">
        <v>874</v>
      </c>
      <c r="D888" s="149"/>
      <c r="E888" s="149"/>
      <c r="F888" s="148" t="str">
        <f t="shared" si="15"/>
        <v>-</v>
      </c>
    </row>
    <row r="889" spans="1:6" s="8" customFormat="1" x14ac:dyDescent="0.2">
      <c r="A889" s="145">
        <v>84741</v>
      </c>
      <c r="B889" s="146" t="s">
        <v>2732</v>
      </c>
      <c r="C889" s="345">
        <v>875</v>
      </c>
      <c r="D889" s="149"/>
      <c r="E889" s="149"/>
      <c r="F889" s="148" t="str">
        <f t="shared" si="15"/>
        <v>-</v>
      </c>
    </row>
    <row r="890" spans="1:6" s="8" customFormat="1" x14ac:dyDescent="0.2">
      <c r="A890" s="145">
        <v>84742</v>
      </c>
      <c r="B890" s="146" t="s">
        <v>2733</v>
      </c>
      <c r="C890" s="345">
        <v>876</v>
      </c>
      <c r="D890" s="149"/>
      <c r="E890" s="149"/>
      <c r="F890" s="148" t="str">
        <f t="shared" si="15"/>
        <v>-</v>
      </c>
    </row>
    <row r="891" spans="1:6" s="8" customFormat="1" x14ac:dyDescent="0.2">
      <c r="A891" s="145">
        <v>84751</v>
      </c>
      <c r="B891" s="146" t="s">
        <v>41</v>
      </c>
      <c r="C891" s="345">
        <v>877</v>
      </c>
      <c r="D891" s="149"/>
      <c r="E891" s="149"/>
      <c r="F891" s="148" t="str">
        <f t="shared" si="15"/>
        <v>-</v>
      </c>
    </row>
    <row r="892" spans="1:6" s="8" customFormat="1" x14ac:dyDescent="0.2">
      <c r="A892" s="145">
        <v>84752</v>
      </c>
      <c r="B892" s="146" t="s">
        <v>2223</v>
      </c>
      <c r="C892" s="345">
        <v>878</v>
      </c>
      <c r="D892" s="149"/>
      <c r="E892" s="149"/>
      <c r="F892" s="148" t="str">
        <f t="shared" si="15"/>
        <v>-</v>
      </c>
    </row>
    <row r="893" spans="1:6" s="8" customFormat="1" x14ac:dyDescent="0.2">
      <c r="A893" s="145">
        <v>84761</v>
      </c>
      <c r="B893" s="151" t="s">
        <v>2185</v>
      </c>
      <c r="C893" s="345">
        <v>879</v>
      </c>
      <c r="D893" s="149"/>
      <c r="E893" s="149"/>
      <c r="F893" s="148" t="str">
        <f t="shared" si="15"/>
        <v>-</v>
      </c>
    </row>
    <row r="894" spans="1:6" s="8" customFormat="1" x14ac:dyDescent="0.2">
      <c r="A894" s="145">
        <v>84762</v>
      </c>
      <c r="B894" s="151" t="s">
        <v>2186</v>
      </c>
      <c r="C894" s="345">
        <v>880</v>
      </c>
      <c r="D894" s="149"/>
      <c r="E894" s="149"/>
      <c r="F894" s="148" t="str">
        <f t="shared" si="15"/>
        <v>-</v>
      </c>
    </row>
    <row r="895" spans="1:6" s="8" customFormat="1" ht="24" x14ac:dyDescent="0.2">
      <c r="A895" s="145" t="s">
        <v>2187</v>
      </c>
      <c r="B895" s="146" t="s">
        <v>635</v>
      </c>
      <c r="C895" s="345">
        <v>881</v>
      </c>
      <c r="D895" s="149"/>
      <c r="E895" s="149"/>
      <c r="F895" s="148" t="str">
        <f t="shared" si="15"/>
        <v>-</v>
      </c>
    </row>
    <row r="896" spans="1:6" s="8" customFormat="1" ht="24" x14ac:dyDescent="0.2">
      <c r="A896" s="145" t="s">
        <v>636</v>
      </c>
      <c r="B896" s="146" t="s">
        <v>1951</v>
      </c>
      <c r="C896" s="345">
        <v>882</v>
      </c>
      <c r="D896" s="149"/>
      <c r="E896" s="149"/>
      <c r="F896" s="148" t="str">
        <f t="shared" si="15"/>
        <v>-</v>
      </c>
    </row>
    <row r="897" spans="1:6" s="8" customFormat="1" x14ac:dyDescent="0.2">
      <c r="A897" s="145">
        <v>85412</v>
      </c>
      <c r="B897" s="146" t="s">
        <v>2224</v>
      </c>
      <c r="C897" s="345">
        <v>883</v>
      </c>
      <c r="D897" s="149"/>
      <c r="E897" s="149"/>
      <c r="F897" s="148" t="str">
        <f t="shared" si="15"/>
        <v>-</v>
      </c>
    </row>
    <row r="898" spans="1:6" s="8" customFormat="1" ht="24" x14ac:dyDescent="0.2">
      <c r="A898" s="145">
        <v>51212</v>
      </c>
      <c r="B898" s="154" t="s">
        <v>2225</v>
      </c>
      <c r="C898" s="345">
        <v>884</v>
      </c>
      <c r="D898" s="149"/>
      <c r="E898" s="149"/>
      <c r="F898" s="148" t="str">
        <f t="shared" si="15"/>
        <v>-</v>
      </c>
    </row>
    <row r="899" spans="1:6" s="8" customFormat="1" ht="24" x14ac:dyDescent="0.2">
      <c r="A899" s="145" t="s">
        <v>1952</v>
      </c>
      <c r="B899" s="154" t="s">
        <v>3299</v>
      </c>
      <c r="C899" s="345">
        <v>885</v>
      </c>
      <c r="D899" s="149"/>
      <c r="E899" s="149"/>
      <c r="F899" s="148" t="str">
        <f t="shared" si="15"/>
        <v>-</v>
      </c>
    </row>
    <row r="900" spans="1:6" s="8" customFormat="1" x14ac:dyDescent="0.2">
      <c r="A900" s="145">
        <v>51322</v>
      </c>
      <c r="B900" s="146" t="s">
        <v>2226</v>
      </c>
      <c r="C900" s="345">
        <v>886</v>
      </c>
      <c r="D900" s="149"/>
      <c r="E900" s="149"/>
      <c r="F900" s="148" t="str">
        <f t="shared" si="15"/>
        <v>-</v>
      </c>
    </row>
    <row r="901" spans="1:6" s="8" customFormat="1" x14ac:dyDescent="0.2">
      <c r="A901" s="145" t="s">
        <v>3300</v>
      </c>
      <c r="B901" s="146" t="s">
        <v>3301</v>
      </c>
      <c r="C901" s="345">
        <v>887</v>
      </c>
      <c r="D901" s="149"/>
      <c r="E901" s="149"/>
      <c r="F901" s="148" t="str">
        <f t="shared" si="15"/>
        <v>-</v>
      </c>
    </row>
    <row r="902" spans="1:6" s="8" customFormat="1" x14ac:dyDescent="0.2">
      <c r="A902" s="145">
        <v>51332</v>
      </c>
      <c r="B902" s="146" t="s">
        <v>2227</v>
      </c>
      <c r="C902" s="345">
        <v>888</v>
      </c>
      <c r="D902" s="149"/>
      <c r="E902" s="149"/>
      <c r="F902" s="148" t="str">
        <f t="shared" ref="F902:F965" si="16">IF(D902&lt;&gt;0,IF(E902/D902&gt;=100,"&gt;&gt;100",E902/D902*100),"-")</f>
        <v>-</v>
      </c>
    </row>
    <row r="903" spans="1:6" s="8" customFormat="1" x14ac:dyDescent="0.2">
      <c r="A903" s="145" t="s">
        <v>3302</v>
      </c>
      <c r="B903" s="146" t="s">
        <v>2133</v>
      </c>
      <c r="C903" s="345">
        <v>889</v>
      </c>
      <c r="D903" s="149"/>
      <c r="E903" s="149"/>
      <c r="F903" s="148" t="str">
        <f t="shared" si="16"/>
        <v>-</v>
      </c>
    </row>
    <row r="904" spans="1:6" s="8" customFormat="1" x14ac:dyDescent="0.2">
      <c r="A904" s="145">
        <v>51342</v>
      </c>
      <c r="B904" s="146" t="s">
        <v>284</v>
      </c>
      <c r="C904" s="345">
        <v>890</v>
      </c>
      <c r="D904" s="149"/>
      <c r="E904" s="149"/>
      <c r="F904" s="148" t="str">
        <f t="shared" si="16"/>
        <v>-</v>
      </c>
    </row>
    <row r="905" spans="1:6" s="8" customFormat="1" ht="24" x14ac:dyDescent="0.2">
      <c r="A905" s="145" t="s">
        <v>2134</v>
      </c>
      <c r="B905" s="146" t="s">
        <v>2135</v>
      </c>
      <c r="C905" s="345">
        <v>891</v>
      </c>
      <c r="D905" s="149"/>
      <c r="E905" s="149"/>
      <c r="F905" s="148" t="str">
        <f t="shared" si="16"/>
        <v>-</v>
      </c>
    </row>
    <row r="906" spans="1:6" s="8" customFormat="1" x14ac:dyDescent="0.2">
      <c r="A906" s="145">
        <v>51411</v>
      </c>
      <c r="B906" s="146" t="s">
        <v>285</v>
      </c>
      <c r="C906" s="345">
        <v>892</v>
      </c>
      <c r="D906" s="149"/>
      <c r="E906" s="149"/>
      <c r="F906" s="148" t="str">
        <f t="shared" si="16"/>
        <v>-</v>
      </c>
    </row>
    <row r="907" spans="1:6" s="8" customFormat="1" x14ac:dyDescent="0.2">
      <c r="A907" s="145">
        <v>51412</v>
      </c>
      <c r="B907" s="146" t="s">
        <v>286</v>
      </c>
      <c r="C907" s="345">
        <v>893</v>
      </c>
      <c r="D907" s="149"/>
      <c r="E907" s="149"/>
      <c r="F907" s="148" t="str">
        <f t="shared" si="16"/>
        <v>-</v>
      </c>
    </row>
    <row r="908" spans="1:6" s="8" customFormat="1" x14ac:dyDescent="0.2">
      <c r="A908" s="145" t="s">
        <v>2136</v>
      </c>
      <c r="B908" s="146" t="s">
        <v>2137</v>
      </c>
      <c r="C908" s="345">
        <v>894</v>
      </c>
      <c r="D908" s="149"/>
      <c r="E908" s="149"/>
      <c r="F908" s="148" t="str">
        <f t="shared" si="16"/>
        <v>-</v>
      </c>
    </row>
    <row r="909" spans="1:6" s="8" customFormat="1" x14ac:dyDescent="0.2">
      <c r="A909" s="145">
        <v>51532</v>
      </c>
      <c r="B909" s="146" t="s">
        <v>287</v>
      </c>
      <c r="C909" s="345">
        <v>895</v>
      </c>
      <c r="D909" s="149"/>
      <c r="E909" s="149"/>
      <c r="F909" s="148" t="str">
        <f t="shared" si="16"/>
        <v>-</v>
      </c>
    </row>
    <row r="910" spans="1:6" s="8" customFormat="1" ht="24" x14ac:dyDescent="0.2">
      <c r="A910" s="145" t="s">
        <v>2138</v>
      </c>
      <c r="B910" s="146" t="s">
        <v>2139</v>
      </c>
      <c r="C910" s="345">
        <v>896</v>
      </c>
      <c r="D910" s="149"/>
      <c r="E910" s="149"/>
      <c r="F910" s="148" t="str">
        <f t="shared" si="16"/>
        <v>-</v>
      </c>
    </row>
    <row r="911" spans="1:6" s="8" customFormat="1" x14ac:dyDescent="0.2">
      <c r="A911" s="145">
        <v>51542</v>
      </c>
      <c r="B911" s="146" t="s">
        <v>288</v>
      </c>
      <c r="C911" s="345">
        <v>897</v>
      </c>
      <c r="D911" s="149"/>
      <c r="E911" s="149"/>
      <c r="F911" s="148" t="str">
        <f t="shared" si="16"/>
        <v>-</v>
      </c>
    </row>
    <row r="912" spans="1:6" s="8" customFormat="1" ht="24" x14ac:dyDescent="0.2">
      <c r="A912" s="145" t="s">
        <v>2140</v>
      </c>
      <c r="B912" s="146" t="s">
        <v>2141</v>
      </c>
      <c r="C912" s="345">
        <v>898</v>
      </c>
      <c r="D912" s="149"/>
      <c r="E912" s="149"/>
      <c r="F912" s="148" t="str">
        <f t="shared" si="16"/>
        <v>-</v>
      </c>
    </row>
    <row r="913" spans="1:6" s="8" customFormat="1" ht="24" x14ac:dyDescent="0.2">
      <c r="A913" s="145">
        <v>51552</v>
      </c>
      <c r="B913" s="154" t="s">
        <v>3843</v>
      </c>
      <c r="C913" s="345">
        <v>899</v>
      </c>
      <c r="D913" s="149"/>
      <c r="E913" s="149"/>
      <c r="F913" s="148" t="str">
        <f t="shared" si="16"/>
        <v>-</v>
      </c>
    </row>
    <row r="914" spans="1:6" s="8" customFormat="1" ht="24" x14ac:dyDescent="0.2">
      <c r="A914" s="145" t="s">
        <v>2142</v>
      </c>
      <c r="B914" s="154" t="s">
        <v>2143</v>
      </c>
      <c r="C914" s="345">
        <v>900</v>
      </c>
      <c r="D914" s="149"/>
      <c r="E914" s="149"/>
      <c r="F914" s="148" t="str">
        <f t="shared" si="16"/>
        <v>-</v>
      </c>
    </row>
    <row r="915" spans="1:6" s="8" customFormat="1" x14ac:dyDescent="0.2">
      <c r="A915" s="145">
        <v>51631</v>
      </c>
      <c r="B915" s="146" t="s">
        <v>3844</v>
      </c>
      <c r="C915" s="345">
        <v>901</v>
      </c>
      <c r="D915" s="149"/>
      <c r="E915" s="149"/>
      <c r="F915" s="148" t="str">
        <f t="shared" si="16"/>
        <v>-</v>
      </c>
    </row>
    <row r="916" spans="1:6" s="8" customFormat="1" x14ac:dyDescent="0.2">
      <c r="A916" s="145">
        <v>51632</v>
      </c>
      <c r="B916" s="146" t="s">
        <v>3845</v>
      </c>
      <c r="C916" s="345">
        <v>902</v>
      </c>
      <c r="D916" s="149"/>
      <c r="E916" s="149"/>
      <c r="F916" s="148" t="str">
        <f t="shared" si="16"/>
        <v>-</v>
      </c>
    </row>
    <row r="917" spans="1:6" s="8" customFormat="1" ht="24" x14ac:dyDescent="0.2">
      <c r="A917" s="145" t="s">
        <v>2144</v>
      </c>
      <c r="B917" s="146" t="s">
        <v>2145</v>
      </c>
      <c r="C917" s="345">
        <v>903</v>
      </c>
      <c r="D917" s="149"/>
      <c r="E917" s="149"/>
      <c r="F917" s="148" t="str">
        <f t="shared" si="16"/>
        <v>-</v>
      </c>
    </row>
    <row r="918" spans="1:6" s="8" customFormat="1" x14ac:dyDescent="0.2">
      <c r="A918" s="145">
        <v>51641</v>
      </c>
      <c r="B918" s="146" t="s">
        <v>3846</v>
      </c>
      <c r="C918" s="345">
        <v>904</v>
      </c>
      <c r="D918" s="149"/>
      <c r="E918" s="149"/>
      <c r="F918" s="148" t="str">
        <f t="shared" si="16"/>
        <v>-</v>
      </c>
    </row>
    <row r="919" spans="1:6" s="8" customFormat="1" x14ac:dyDescent="0.2">
      <c r="A919" s="145">
        <v>51642</v>
      </c>
      <c r="B919" s="146" t="s">
        <v>3847</v>
      </c>
      <c r="C919" s="345">
        <v>905</v>
      </c>
      <c r="D919" s="149"/>
      <c r="E919" s="149"/>
      <c r="F919" s="148" t="str">
        <f t="shared" si="16"/>
        <v>-</v>
      </c>
    </row>
    <row r="920" spans="1:6" s="8" customFormat="1" x14ac:dyDescent="0.2">
      <c r="A920" s="145" t="s">
        <v>2146</v>
      </c>
      <c r="B920" s="146" t="s">
        <v>2147</v>
      </c>
      <c r="C920" s="345">
        <v>906</v>
      </c>
      <c r="D920" s="149"/>
      <c r="E920" s="149"/>
      <c r="F920" s="148" t="str">
        <f t="shared" si="16"/>
        <v>-</v>
      </c>
    </row>
    <row r="921" spans="1:6" s="8" customFormat="1" x14ac:dyDescent="0.2">
      <c r="A921" s="145">
        <v>51711</v>
      </c>
      <c r="B921" s="146" t="s">
        <v>3848</v>
      </c>
      <c r="C921" s="345">
        <v>907</v>
      </c>
      <c r="D921" s="149"/>
      <c r="E921" s="149"/>
      <c r="F921" s="148" t="str">
        <f t="shared" si="16"/>
        <v>-</v>
      </c>
    </row>
    <row r="922" spans="1:6" s="8" customFormat="1" x14ac:dyDescent="0.2">
      <c r="A922" s="145">
        <v>51712</v>
      </c>
      <c r="B922" s="146" t="s">
        <v>3849</v>
      </c>
      <c r="C922" s="345">
        <v>908</v>
      </c>
      <c r="D922" s="149"/>
      <c r="E922" s="149"/>
      <c r="F922" s="148" t="str">
        <f t="shared" si="16"/>
        <v>-</v>
      </c>
    </row>
    <row r="923" spans="1:6" s="8" customFormat="1" x14ac:dyDescent="0.2">
      <c r="A923" s="145">
        <v>51721</v>
      </c>
      <c r="B923" s="146" t="s">
        <v>3850</v>
      </c>
      <c r="C923" s="345">
        <v>909</v>
      </c>
      <c r="D923" s="149"/>
      <c r="E923" s="149"/>
      <c r="F923" s="148" t="str">
        <f t="shared" si="16"/>
        <v>-</v>
      </c>
    </row>
    <row r="924" spans="1:6" s="8" customFormat="1" x14ac:dyDescent="0.2">
      <c r="A924" s="145">
        <v>51722</v>
      </c>
      <c r="B924" s="146" t="s">
        <v>1450</v>
      </c>
      <c r="C924" s="345">
        <v>910</v>
      </c>
      <c r="D924" s="149"/>
      <c r="E924" s="149"/>
      <c r="F924" s="148" t="str">
        <f t="shared" si="16"/>
        <v>-</v>
      </c>
    </row>
    <row r="925" spans="1:6" s="8" customFormat="1" x14ac:dyDescent="0.2">
      <c r="A925" s="145" t="s">
        <v>2148</v>
      </c>
      <c r="B925" s="146" t="s">
        <v>2149</v>
      </c>
      <c r="C925" s="345">
        <v>911</v>
      </c>
      <c r="D925" s="149"/>
      <c r="E925" s="149"/>
      <c r="F925" s="148" t="str">
        <f t="shared" si="16"/>
        <v>-</v>
      </c>
    </row>
    <row r="926" spans="1:6" s="8" customFormat="1" x14ac:dyDescent="0.2">
      <c r="A926" s="145">
        <v>51731</v>
      </c>
      <c r="B926" s="146" t="s">
        <v>1451</v>
      </c>
      <c r="C926" s="345">
        <v>912</v>
      </c>
      <c r="D926" s="149"/>
      <c r="E926" s="149"/>
      <c r="F926" s="148" t="str">
        <f t="shared" si="16"/>
        <v>-</v>
      </c>
    </row>
    <row r="927" spans="1:6" s="8" customFormat="1" x14ac:dyDescent="0.2">
      <c r="A927" s="145">
        <v>51732</v>
      </c>
      <c r="B927" s="146" t="s">
        <v>1452</v>
      </c>
      <c r="C927" s="345">
        <v>913</v>
      </c>
      <c r="D927" s="149"/>
      <c r="E927" s="149"/>
      <c r="F927" s="148" t="str">
        <f t="shared" si="16"/>
        <v>-</v>
      </c>
    </row>
    <row r="928" spans="1:6" s="8" customFormat="1" x14ac:dyDescent="0.2">
      <c r="A928" s="145" t="s">
        <v>2150</v>
      </c>
      <c r="B928" s="146" t="s">
        <v>2151</v>
      </c>
      <c r="C928" s="345">
        <v>914</v>
      </c>
      <c r="D928" s="149"/>
      <c r="E928" s="149"/>
      <c r="F928" s="148" t="str">
        <f t="shared" si="16"/>
        <v>-</v>
      </c>
    </row>
    <row r="929" spans="1:6" s="8" customFormat="1" x14ac:dyDescent="0.2">
      <c r="A929" s="145">
        <v>51741</v>
      </c>
      <c r="B929" s="146" t="s">
        <v>1453</v>
      </c>
      <c r="C929" s="345">
        <v>915</v>
      </c>
      <c r="D929" s="149"/>
      <c r="E929" s="149"/>
      <c r="F929" s="148" t="str">
        <f t="shared" si="16"/>
        <v>-</v>
      </c>
    </row>
    <row r="930" spans="1:6" s="8" customFormat="1" x14ac:dyDescent="0.2">
      <c r="A930" s="145">
        <v>51742</v>
      </c>
      <c r="B930" s="146" t="s">
        <v>1454</v>
      </c>
      <c r="C930" s="345">
        <v>916</v>
      </c>
      <c r="D930" s="149"/>
      <c r="E930" s="149"/>
      <c r="F930" s="148" t="str">
        <f t="shared" si="16"/>
        <v>-</v>
      </c>
    </row>
    <row r="931" spans="1:6" s="8" customFormat="1" x14ac:dyDescent="0.2">
      <c r="A931" s="145" t="s">
        <v>2152</v>
      </c>
      <c r="B931" s="146" t="s">
        <v>3462</v>
      </c>
      <c r="C931" s="345">
        <v>917</v>
      </c>
      <c r="D931" s="149"/>
      <c r="E931" s="149"/>
      <c r="F931" s="148" t="str">
        <f t="shared" si="16"/>
        <v>-</v>
      </c>
    </row>
    <row r="932" spans="1:6" s="8" customFormat="1" x14ac:dyDescent="0.2">
      <c r="A932" s="145">
        <v>51751</v>
      </c>
      <c r="B932" s="146" t="s">
        <v>1455</v>
      </c>
      <c r="C932" s="345">
        <v>918</v>
      </c>
      <c r="D932" s="149"/>
      <c r="E932" s="149"/>
      <c r="F932" s="148" t="str">
        <f t="shared" si="16"/>
        <v>-</v>
      </c>
    </row>
    <row r="933" spans="1:6" s="8" customFormat="1" x14ac:dyDescent="0.2">
      <c r="A933" s="145">
        <v>51752</v>
      </c>
      <c r="B933" s="146" t="s">
        <v>1456</v>
      </c>
      <c r="C933" s="345">
        <v>919</v>
      </c>
      <c r="D933" s="149"/>
      <c r="E933" s="149"/>
      <c r="F933" s="148" t="str">
        <f t="shared" si="16"/>
        <v>-</v>
      </c>
    </row>
    <row r="934" spans="1:6" s="8" customFormat="1" x14ac:dyDescent="0.2">
      <c r="A934" s="145" t="s">
        <v>3463</v>
      </c>
      <c r="B934" s="146" t="s">
        <v>3464</v>
      </c>
      <c r="C934" s="345">
        <v>920</v>
      </c>
      <c r="D934" s="149"/>
      <c r="E934" s="149"/>
      <c r="F934" s="148" t="str">
        <f t="shared" si="16"/>
        <v>-</v>
      </c>
    </row>
    <row r="935" spans="1:6" s="8" customFormat="1" x14ac:dyDescent="0.2">
      <c r="A935" s="145">
        <v>51761</v>
      </c>
      <c r="B935" s="146" t="s">
        <v>1457</v>
      </c>
      <c r="C935" s="345">
        <v>921</v>
      </c>
      <c r="D935" s="149"/>
      <c r="E935" s="149"/>
      <c r="F935" s="148" t="str">
        <f t="shared" si="16"/>
        <v>-</v>
      </c>
    </row>
    <row r="936" spans="1:6" s="8" customFormat="1" x14ac:dyDescent="0.2">
      <c r="A936" s="145">
        <v>51762</v>
      </c>
      <c r="B936" s="146" t="s">
        <v>1154</v>
      </c>
      <c r="C936" s="345">
        <v>922</v>
      </c>
      <c r="D936" s="149"/>
      <c r="E936" s="149"/>
      <c r="F936" s="148" t="str">
        <f t="shared" si="16"/>
        <v>-</v>
      </c>
    </row>
    <row r="937" spans="1:6" s="8" customFormat="1" ht="24" x14ac:dyDescent="0.2">
      <c r="A937" s="145" t="s">
        <v>3465</v>
      </c>
      <c r="B937" s="146" t="s">
        <v>3466</v>
      </c>
      <c r="C937" s="345">
        <v>923</v>
      </c>
      <c r="D937" s="149"/>
      <c r="E937" s="149"/>
      <c r="F937" s="148" t="str">
        <f t="shared" si="16"/>
        <v>-</v>
      </c>
    </row>
    <row r="938" spans="1:6" s="8" customFormat="1" ht="24" x14ac:dyDescent="0.2">
      <c r="A938" s="145">
        <v>51771</v>
      </c>
      <c r="B938" s="146" t="s">
        <v>540</v>
      </c>
      <c r="C938" s="345">
        <v>924</v>
      </c>
      <c r="D938" s="149"/>
      <c r="E938" s="149"/>
      <c r="F938" s="148" t="str">
        <f t="shared" si="16"/>
        <v>-</v>
      </c>
    </row>
    <row r="939" spans="1:6" s="8" customFormat="1" ht="24" x14ac:dyDescent="0.2">
      <c r="A939" s="145">
        <v>51772</v>
      </c>
      <c r="B939" s="146" t="s">
        <v>541</v>
      </c>
      <c r="C939" s="345">
        <v>925</v>
      </c>
      <c r="D939" s="149"/>
      <c r="E939" s="149"/>
      <c r="F939" s="148" t="str">
        <f t="shared" si="16"/>
        <v>-</v>
      </c>
    </row>
    <row r="940" spans="1:6" s="8" customFormat="1" ht="24" x14ac:dyDescent="0.2">
      <c r="A940" s="145" t="s">
        <v>3467</v>
      </c>
      <c r="B940" s="146" t="s">
        <v>1807</v>
      </c>
      <c r="C940" s="345">
        <v>926</v>
      </c>
      <c r="D940" s="149"/>
      <c r="E940" s="149"/>
      <c r="F940" s="148" t="str">
        <f t="shared" si="16"/>
        <v>-</v>
      </c>
    </row>
    <row r="941" spans="1:6" s="8" customFormat="1" x14ac:dyDescent="0.2">
      <c r="A941" s="145">
        <v>54132</v>
      </c>
      <c r="B941" s="146" t="s">
        <v>542</v>
      </c>
      <c r="C941" s="345">
        <v>927</v>
      </c>
      <c r="D941" s="149"/>
      <c r="E941" s="149"/>
      <c r="F941" s="148" t="str">
        <f t="shared" si="16"/>
        <v>-</v>
      </c>
    </row>
    <row r="942" spans="1:6" s="8" customFormat="1" x14ac:dyDescent="0.2">
      <c r="A942" s="145">
        <v>54142</v>
      </c>
      <c r="B942" s="146" t="s">
        <v>543</v>
      </c>
      <c r="C942" s="345">
        <v>928</v>
      </c>
      <c r="D942" s="149"/>
      <c r="E942" s="149"/>
      <c r="F942" s="148" t="str">
        <f t="shared" si="16"/>
        <v>-</v>
      </c>
    </row>
    <row r="943" spans="1:6" s="8" customFormat="1" x14ac:dyDescent="0.2">
      <c r="A943" s="145">
        <v>54152</v>
      </c>
      <c r="B943" s="146" t="s">
        <v>4128</v>
      </c>
      <c r="C943" s="345">
        <v>929</v>
      </c>
      <c r="D943" s="149"/>
      <c r="E943" s="149"/>
      <c r="F943" s="148" t="str">
        <f t="shared" si="16"/>
        <v>-</v>
      </c>
    </row>
    <row r="944" spans="1:6" s="8" customFormat="1" x14ac:dyDescent="0.2">
      <c r="A944" s="145">
        <v>54162</v>
      </c>
      <c r="B944" s="146" t="s">
        <v>138</v>
      </c>
      <c r="C944" s="345">
        <v>930</v>
      </c>
      <c r="D944" s="149"/>
      <c r="E944" s="149"/>
      <c r="F944" s="148" t="str">
        <f t="shared" si="16"/>
        <v>-</v>
      </c>
    </row>
    <row r="945" spans="1:6" s="8" customFormat="1" x14ac:dyDescent="0.2">
      <c r="A945" s="145">
        <v>54221</v>
      </c>
      <c r="B945" s="151" t="s">
        <v>139</v>
      </c>
      <c r="C945" s="345">
        <v>931</v>
      </c>
      <c r="D945" s="149"/>
      <c r="E945" s="149"/>
      <c r="F945" s="148" t="str">
        <f t="shared" si="16"/>
        <v>-</v>
      </c>
    </row>
    <row r="946" spans="1:6" s="8" customFormat="1" x14ac:dyDescent="0.2">
      <c r="A946" s="145">
        <v>54222</v>
      </c>
      <c r="B946" s="151" t="s">
        <v>140</v>
      </c>
      <c r="C946" s="345">
        <v>932</v>
      </c>
      <c r="D946" s="149"/>
      <c r="E946" s="149"/>
      <c r="F946" s="148" t="str">
        <f t="shared" si="16"/>
        <v>-</v>
      </c>
    </row>
    <row r="947" spans="1:6" s="8" customFormat="1" x14ac:dyDescent="0.2">
      <c r="A947" s="145" t="s">
        <v>3717</v>
      </c>
      <c r="B947" s="146" t="s">
        <v>3718</v>
      </c>
      <c r="C947" s="345">
        <v>933</v>
      </c>
      <c r="D947" s="149"/>
      <c r="E947" s="149"/>
      <c r="F947" s="148" t="str">
        <f t="shared" si="16"/>
        <v>-</v>
      </c>
    </row>
    <row r="948" spans="1:6" s="8" customFormat="1" ht="24" x14ac:dyDescent="0.2">
      <c r="A948" s="145">
        <v>54232</v>
      </c>
      <c r="B948" s="154" t="s">
        <v>934</v>
      </c>
      <c r="C948" s="345">
        <v>934</v>
      </c>
      <c r="D948" s="149"/>
      <c r="E948" s="149"/>
      <c r="F948" s="148" t="str">
        <f t="shared" si="16"/>
        <v>-</v>
      </c>
    </row>
    <row r="949" spans="1:6" s="8" customFormat="1" ht="24" x14ac:dyDescent="0.2">
      <c r="A949" s="145">
        <v>54242</v>
      </c>
      <c r="B949" s="146" t="s">
        <v>935</v>
      </c>
      <c r="C949" s="345">
        <v>935</v>
      </c>
      <c r="D949" s="149"/>
      <c r="E949" s="149"/>
      <c r="F949" s="148" t="str">
        <f t="shared" si="16"/>
        <v>-</v>
      </c>
    </row>
    <row r="950" spans="1:6" s="8" customFormat="1" ht="24" x14ac:dyDescent="0.2">
      <c r="A950" s="145" t="s">
        <v>3719</v>
      </c>
      <c r="B950" s="146" t="s">
        <v>1344</v>
      </c>
      <c r="C950" s="345">
        <v>936</v>
      </c>
      <c r="D950" s="149"/>
      <c r="E950" s="149"/>
      <c r="F950" s="148" t="str">
        <f t="shared" si="16"/>
        <v>-</v>
      </c>
    </row>
    <row r="951" spans="1:6" s="8" customFormat="1" x14ac:dyDescent="0.2">
      <c r="A951" s="145">
        <v>54312</v>
      </c>
      <c r="B951" s="151" t="s">
        <v>936</v>
      </c>
      <c r="C951" s="345">
        <v>937</v>
      </c>
      <c r="D951" s="149"/>
      <c r="E951" s="149"/>
      <c r="F951" s="148" t="str">
        <f t="shared" si="16"/>
        <v>-</v>
      </c>
    </row>
    <row r="952" spans="1:6" s="8" customFormat="1" ht="24" x14ac:dyDescent="0.2">
      <c r="A952" s="145">
        <v>54431</v>
      </c>
      <c r="B952" s="146" t="s">
        <v>4035</v>
      </c>
      <c r="C952" s="345">
        <v>938</v>
      </c>
      <c r="D952" s="149"/>
      <c r="E952" s="149"/>
      <c r="F952" s="148" t="str">
        <f t="shared" si="16"/>
        <v>-</v>
      </c>
    </row>
    <row r="953" spans="1:6" s="8" customFormat="1" ht="24" x14ac:dyDescent="0.2">
      <c r="A953" s="145">
        <v>54432</v>
      </c>
      <c r="B953" s="146" t="s">
        <v>1458</v>
      </c>
      <c r="C953" s="345">
        <v>939</v>
      </c>
      <c r="D953" s="149"/>
      <c r="E953" s="149"/>
      <c r="F953" s="148" t="str">
        <f t="shared" si="16"/>
        <v>-</v>
      </c>
    </row>
    <row r="954" spans="1:6" s="8" customFormat="1" ht="24" x14ac:dyDescent="0.2">
      <c r="A954" s="145" t="s">
        <v>1345</v>
      </c>
      <c r="B954" s="146" t="s">
        <v>1346</v>
      </c>
      <c r="C954" s="345">
        <v>940</v>
      </c>
      <c r="D954" s="149"/>
      <c r="E954" s="149"/>
      <c r="F954" s="148" t="str">
        <f t="shared" si="16"/>
        <v>-</v>
      </c>
    </row>
    <row r="955" spans="1:6" s="8" customFormat="1" ht="24" x14ac:dyDescent="0.2">
      <c r="A955" s="145">
        <v>54442</v>
      </c>
      <c r="B955" s="146" t="s">
        <v>1459</v>
      </c>
      <c r="C955" s="345">
        <v>941</v>
      </c>
      <c r="D955" s="149"/>
      <c r="E955" s="149"/>
      <c r="F955" s="148" t="str">
        <f t="shared" si="16"/>
        <v>-</v>
      </c>
    </row>
    <row r="956" spans="1:6" s="8" customFormat="1" ht="24" x14ac:dyDescent="0.2">
      <c r="A956" s="145">
        <v>54452</v>
      </c>
      <c r="B956" s="146" t="s">
        <v>2193</v>
      </c>
      <c r="C956" s="345">
        <v>942</v>
      </c>
      <c r="D956" s="149"/>
      <c r="E956" s="149"/>
      <c r="F956" s="148" t="str">
        <f t="shared" si="16"/>
        <v>-</v>
      </c>
    </row>
    <row r="957" spans="1:6" s="8" customFormat="1" ht="24" x14ac:dyDescent="0.2">
      <c r="A957" s="145" t="s">
        <v>1347</v>
      </c>
      <c r="B957" s="146" t="s">
        <v>1348</v>
      </c>
      <c r="C957" s="345">
        <v>943</v>
      </c>
      <c r="D957" s="149"/>
      <c r="E957" s="149"/>
      <c r="F957" s="148" t="str">
        <f t="shared" si="16"/>
        <v>-</v>
      </c>
    </row>
    <row r="958" spans="1:6" s="8" customFormat="1" x14ac:dyDescent="0.2">
      <c r="A958" s="145">
        <v>54461</v>
      </c>
      <c r="B958" s="146" t="s">
        <v>2194</v>
      </c>
      <c r="C958" s="345">
        <v>944</v>
      </c>
      <c r="D958" s="149"/>
      <c r="E958" s="149"/>
      <c r="F958" s="148" t="str">
        <f t="shared" si="16"/>
        <v>-</v>
      </c>
    </row>
    <row r="959" spans="1:6" s="8" customFormat="1" x14ac:dyDescent="0.2">
      <c r="A959" s="145">
        <v>54462</v>
      </c>
      <c r="B959" s="146" t="s">
        <v>2195</v>
      </c>
      <c r="C959" s="345">
        <v>945</v>
      </c>
      <c r="D959" s="149"/>
      <c r="E959" s="149"/>
      <c r="F959" s="148" t="str">
        <f t="shared" si="16"/>
        <v>-</v>
      </c>
    </row>
    <row r="960" spans="1:6" s="8" customFormat="1" x14ac:dyDescent="0.2">
      <c r="A960" s="145" t="s">
        <v>1349</v>
      </c>
      <c r="B960" s="146" t="s">
        <v>1350</v>
      </c>
      <c r="C960" s="345">
        <v>946</v>
      </c>
      <c r="D960" s="149"/>
      <c r="E960" s="149"/>
      <c r="F960" s="148" t="str">
        <f t="shared" si="16"/>
        <v>-</v>
      </c>
    </row>
    <row r="961" spans="1:6" s="8" customFormat="1" x14ac:dyDescent="0.2">
      <c r="A961" s="145">
        <v>54472</v>
      </c>
      <c r="B961" s="151" t="s">
        <v>2196</v>
      </c>
      <c r="C961" s="345">
        <v>947</v>
      </c>
      <c r="D961" s="149"/>
      <c r="E961" s="149"/>
      <c r="F961" s="148" t="str">
        <f t="shared" si="16"/>
        <v>-</v>
      </c>
    </row>
    <row r="962" spans="1:6" s="8" customFormat="1" ht="24" x14ac:dyDescent="0.2">
      <c r="A962" s="145">
        <v>54482</v>
      </c>
      <c r="B962" s="154" t="s">
        <v>2228</v>
      </c>
      <c r="C962" s="345">
        <v>948</v>
      </c>
      <c r="D962" s="149"/>
      <c r="E962" s="149"/>
      <c r="F962" s="148" t="str">
        <f t="shared" si="16"/>
        <v>-</v>
      </c>
    </row>
    <row r="963" spans="1:6" s="8" customFormat="1" ht="24" x14ac:dyDescent="0.2">
      <c r="A963" s="145" t="s">
        <v>1351</v>
      </c>
      <c r="B963" s="154" t="s">
        <v>239</v>
      </c>
      <c r="C963" s="345">
        <v>949</v>
      </c>
      <c r="D963" s="149"/>
      <c r="E963" s="149"/>
      <c r="F963" s="148" t="str">
        <f t="shared" si="16"/>
        <v>-</v>
      </c>
    </row>
    <row r="964" spans="1:6" s="8" customFormat="1" ht="24" x14ac:dyDescent="0.2">
      <c r="A964" s="145">
        <v>54532</v>
      </c>
      <c r="B964" s="146" t="s">
        <v>718</v>
      </c>
      <c r="C964" s="345">
        <v>950</v>
      </c>
      <c r="D964" s="149"/>
      <c r="E964" s="149"/>
      <c r="F964" s="148" t="str">
        <f t="shared" si="16"/>
        <v>-</v>
      </c>
    </row>
    <row r="965" spans="1:6" s="8" customFormat="1" x14ac:dyDescent="0.2">
      <c r="A965" s="145">
        <v>54542</v>
      </c>
      <c r="B965" s="146" t="s">
        <v>2786</v>
      </c>
      <c r="C965" s="345">
        <v>951</v>
      </c>
      <c r="D965" s="149"/>
      <c r="E965" s="149"/>
      <c r="F965" s="148" t="str">
        <f t="shared" si="16"/>
        <v>-</v>
      </c>
    </row>
    <row r="966" spans="1:6" s="8" customFormat="1" x14ac:dyDescent="0.2">
      <c r="A966" s="145">
        <v>54552</v>
      </c>
      <c r="B966" s="146" t="s">
        <v>2317</v>
      </c>
      <c r="C966" s="345">
        <v>952</v>
      </c>
      <c r="D966" s="149"/>
      <c r="E966" s="149"/>
      <c r="F966" s="148" t="str">
        <f t="shared" ref="F966:F981" si="17">IF(D966&lt;&gt;0,IF(E966/D966&gt;=100,"&gt;&gt;100",E966/D966*100),"-")</f>
        <v>-</v>
      </c>
    </row>
    <row r="967" spans="1:6" s="8" customFormat="1" x14ac:dyDescent="0.2">
      <c r="A967" s="145">
        <v>54711</v>
      </c>
      <c r="B967" s="146" t="s">
        <v>2318</v>
      </c>
      <c r="C967" s="345">
        <v>953</v>
      </c>
      <c r="D967" s="149"/>
      <c r="E967" s="149"/>
      <c r="F967" s="148" t="str">
        <f t="shared" si="17"/>
        <v>-</v>
      </c>
    </row>
    <row r="968" spans="1:6" s="8" customFormat="1" x14ac:dyDescent="0.2">
      <c r="A968" s="145">
        <v>54712</v>
      </c>
      <c r="B968" s="146" t="s">
        <v>2319</v>
      </c>
      <c r="C968" s="345">
        <v>954</v>
      </c>
      <c r="D968" s="149"/>
      <c r="E968" s="149"/>
      <c r="F968" s="148" t="str">
        <f t="shared" si="17"/>
        <v>-</v>
      </c>
    </row>
    <row r="969" spans="1:6" s="8" customFormat="1" x14ac:dyDescent="0.2">
      <c r="A969" s="145">
        <v>54721</v>
      </c>
      <c r="B969" s="146" t="s">
        <v>1608</v>
      </c>
      <c r="C969" s="345">
        <v>955</v>
      </c>
      <c r="D969" s="149"/>
      <c r="E969" s="149"/>
      <c r="F969" s="148" t="str">
        <f t="shared" si="17"/>
        <v>-</v>
      </c>
    </row>
    <row r="970" spans="1:6" s="8" customFormat="1" x14ac:dyDescent="0.2">
      <c r="A970" s="145">
        <v>54722</v>
      </c>
      <c r="B970" s="146" t="s">
        <v>1609</v>
      </c>
      <c r="C970" s="345">
        <v>956</v>
      </c>
      <c r="D970" s="149"/>
      <c r="E970" s="149"/>
      <c r="F970" s="148" t="str">
        <f t="shared" si="17"/>
        <v>-</v>
      </c>
    </row>
    <row r="971" spans="1:6" s="8" customFormat="1" x14ac:dyDescent="0.2">
      <c r="A971" s="145">
        <v>54731</v>
      </c>
      <c r="B971" s="146" t="s">
        <v>1610</v>
      </c>
      <c r="C971" s="345">
        <v>957</v>
      </c>
      <c r="D971" s="149"/>
      <c r="E971" s="149"/>
      <c r="F971" s="148" t="str">
        <f t="shared" si="17"/>
        <v>-</v>
      </c>
    </row>
    <row r="972" spans="1:6" s="8" customFormat="1" x14ac:dyDescent="0.2">
      <c r="A972" s="145">
        <v>54732</v>
      </c>
      <c r="B972" s="146" t="s">
        <v>2240</v>
      </c>
      <c r="C972" s="345">
        <v>958</v>
      </c>
      <c r="D972" s="149"/>
      <c r="E972" s="149"/>
      <c r="F972" s="148" t="str">
        <f t="shared" si="17"/>
        <v>-</v>
      </c>
    </row>
    <row r="973" spans="1:6" s="8" customFormat="1" x14ac:dyDescent="0.2">
      <c r="A973" s="145">
        <v>54741</v>
      </c>
      <c r="B973" s="146" t="s">
        <v>2241</v>
      </c>
      <c r="C973" s="345">
        <v>959</v>
      </c>
      <c r="D973" s="149"/>
      <c r="E973" s="149"/>
      <c r="F973" s="148" t="str">
        <f t="shared" si="17"/>
        <v>-</v>
      </c>
    </row>
    <row r="974" spans="1:6" s="8" customFormat="1" x14ac:dyDescent="0.2">
      <c r="A974" s="145">
        <v>54742</v>
      </c>
      <c r="B974" s="146" t="s">
        <v>2242</v>
      </c>
      <c r="C974" s="345">
        <v>960</v>
      </c>
      <c r="D974" s="149"/>
      <c r="E974" s="149"/>
      <c r="F974" s="148" t="str">
        <f t="shared" si="17"/>
        <v>-</v>
      </c>
    </row>
    <row r="975" spans="1:6" s="8" customFormat="1" x14ac:dyDescent="0.2">
      <c r="A975" s="145">
        <v>54751</v>
      </c>
      <c r="B975" s="146" t="s">
        <v>1519</v>
      </c>
      <c r="C975" s="345">
        <v>961</v>
      </c>
      <c r="D975" s="149"/>
      <c r="E975" s="149"/>
      <c r="F975" s="148" t="str">
        <f t="shared" si="17"/>
        <v>-</v>
      </c>
    </row>
    <row r="976" spans="1:6" s="8" customFormat="1" x14ac:dyDescent="0.2">
      <c r="A976" s="145">
        <v>54752</v>
      </c>
      <c r="B976" s="146" t="s">
        <v>1520</v>
      </c>
      <c r="C976" s="345">
        <v>962</v>
      </c>
      <c r="D976" s="149"/>
      <c r="E976" s="149"/>
      <c r="F976" s="148" t="str">
        <f t="shared" si="17"/>
        <v>-</v>
      </c>
    </row>
    <row r="977" spans="1:6" s="8" customFormat="1" ht="24" x14ac:dyDescent="0.2">
      <c r="A977" s="145">
        <v>54761</v>
      </c>
      <c r="B977" s="146" t="s">
        <v>902</v>
      </c>
      <c r="C977" s="345">
        <v>963</v>
      </c>
      <c r="D977" s="149"/>
      <c r="E977" s="149"/>
      <c r="F977" s="148" t="str">
        <f t="shared" si="17"/>
        <v>-</v>
      </c>
    </row>
    <row r="978" spans="1:6" s="8" customFormat="1" ht="24" x14ac:dyDescent="0.2">
      <c r="A978" s="145">
        <v>54762</v>
      </c>
      <c r="B978" s="146" t="s">
        <v>903</v>
      </c>
      <c r="C978" s="345">
        <v>964</v>
      </c>
      <c r="D978" s="149"/>
      <c r="E978" s="149"/>
      <c r="F978" s="148" t="str">
        <f t="shared" si="17"/>
        <v>-</v>
      </c>
    </row>
    <row r="979" spans="1:6" s="8" customFormat="1" ht="24" x14ac:dyDescent="0.2">
      <c r="A979" s="145">
        <v>54771</v>
      </c>
      <c r="B979" s="146" t="s">
        <v>904</v>
      </c>
      <c r="C979" s="345">
        <v>965</v>
      </c>
      <c r="D979" s="149"/>
      <c r="E979" s="149"/>
      <c r="F979" s="148" t="str">
        <f t="shared" si="17"/>
        <v>-</v>
      </c>
    </row>
    <row r="980" spans="1:6" s="8" customFormat="1" ht="24" x14ac:dyDescent="0.2">
      <c r="A980" s="145">
        <v>54772</v>
      </c>
      <c r="B980" s="146" t="s">
        <v>905</v>
      </c>
      <c r="C980" s="345">
        <v>966</v>
      </c>
      <c r="D980" s="149"/>
      <c r="E980" s="149"/>
      <c r="F980" s="148" t="str">
        <f t="shared" si="17"/>
        <v>-</v>
      </c>
    </row>
    <row r="981" spans="1:6" s="8" customFormat="1" x14ac:dyDescent="0.2">
      <c r="A981" s="156">
        <v>55312</v>
      </c>
      <c r="B981" s="157" t="s">
        <v>906</v>
      </c>
      <c r="C981" s="347">
        <v>967</v>
      </c>
      <c r="D981" s="158"/>
      <c r="E981" s="158"/>
      <c r="F981" s="159" t="str">
        <f t="shared" si="17"/>
        <v>-</v>
      </c>
    </row>
    <row r="982" spans="1:6" s="8" customFormat="1" ht="15" customHeight="1" x14ac:dyDescent="0.2">
      <c r="A982" s="431" t="s">
        <v>3065</v>
      </c>
      <c r="B982" s="432"/>
      <c r="C982" s="100"/>
      <c r="D982" s="101"/>
      <c r="E982" s="99"/>
      <c r="F982" s="99"/>
    </row>
    <row r="983" spans="1:6" s="8" customFormat="1" ht="33.75" x14ac:dyDescent="0.2">
      <c r="A983" s="333" t="s">
        <v>89</v>
      </c>
      <c r="B983" s="334" t="s">
        <v>1062</v>
      </c>
      <c r="C983" s="334" t="s">
        <v>1061</v>
      </c>
      <c r="D983" s="121" t="s">
        <v>701</v>
      </c>
      <c r="E983" s="9"/>
    </row>
    <row r="984" spans="1:6" s="8" customFormat="1" x14ac:dyDescent="0.2">
      <c r="A984" s="335">
        <v>1</v>
      </c>
      <c r="B984" s="336">
        <v>2</v>
      </c>
      <c r="C984" s="337">
        <v>3</v>
      </c>
      <c r="D984" s="122">
        <v>4</v>
      </c>
      <c r="E984" s="10"/>
    </row>
    <row r="985" spans="1:6" s="8" customFormat="1" ht="24" x14ac:dyDescent="0.2">
      <c r="A985" s="338" t="s">
        <v>3066</v>
      </c>
      <c r="B985" s="339" t="s">
        <v>1730</v>
      </c>
      <c r="C985" s="340">
        <v>968</v>
      </c>
      <c r="D985" s="91"/>
      <c r="E985" s="11"/>
    </row>
    <row r="986" spans="1:6" s="8" customFormat="1" x14ac:dyDescent="0.2">
      <c r="A986" s="341" t="s">
        <v>2126</v>
      </c>
      <c r="B986" s="153" t="s">
        <v>2127</v>
      </c>
      <c r="C986" s="342">
        <v>969</v>
      </c>
      <c r="D986" s="92"/>
      <c r="E986" s="11"/>
    </row>
    <row r="987" spans="1:6" s="8" customFormat="1" ht="24" x14ac:dyDescent="0.2">
      <c r="A987" s="341" t="s">
        <v>2831</v>
      </c>
      <c r="B987" s="153" t="s">
        <v>2832</v>
      </c>
      <c r="C987" s="342">
        <v>970</v>
      </c>
      <c r="D987" s="92"/>
      <c r="E987" s="11"/>
    </row>
    <row r="988" spans="1:6" s="8" customFormat="1" ht="24" x14ac:dyDescent="0.2">
      <c r="A988" s="341">
        <v>26454</v>
      </c>
      <c r="B988" s="153" t="s">
        <v>2833</v>
      </c>
      <c r="C988" s="342">
        <v>971</v>
      </c>
      <c r="D988" s="92"/>
      <c r="E988" s="11"/>
    </row>
    <row r="989" spans="1:6" s="8" customFormat="1" x14ac:dyDescent="0.2">
      <c r="A989" s="341" t="s">
        <v>2834</v>
      </c>
      <c r="B989" s="153" t="s">
        <v>2835</v>
      </c>
      <c r="C989" s="342">
        <v>972</v>
      </c>
      <c r="D989" s="92"/>
      <c r="E989" s="11"/>
    </row>
    <row r="990" spans="1:6" s="8" customFormat="1" ht="36" x14ac:dyDescent="0.2">
      <c r="A990" s="343" t="s">
        <v>1731</v>
      </c>
      <c r="B990" s="344" t="s">
        <v>1732</v>
      </c>
      <c r="C990" s="345">
        <v>973</v>
      </c>
      <c r="D990" s="92"/>
      <c r="E990" s="11"/>
    </row>
    <row r="991" spans="1:6" s="8" customFormat="1" x14ac:dyDescent="0.2">
      <c r="A991" s="341" t="s">
        <v>1480</v>
      </c>
      <c r="B991" s="153" t="s">
        <v>1481</v>
      </c>
      <c r="C991" s="342">
        <v>974</v>
      </c>
      <c r="D991" s="92"/>
      <c r="E991" s="11"/>
    </row>
    <row r="992" spans="1:6" s="8" customFormat="1" x14ac:dyDescent="0.2">
      <c r="A992" s="346">
        <v>26534</v>
      </c>
      <c r="B992" s="157" t="s">
        <v>1483</v>
      </c>
      <c r="C992" s="347">
        <v>975</v>
      </c>
      <c r="D992" s="93"/>
      <c r="E992" s="11"/>
    </row>
    <row r="993" spans="1:5" x14ac:dyDescent="0.2"/>
    <row r="994" spans="1:5" ht="25.5" customHeight="1" x14ac:dyDescent="0.2">
      <c r="A994" s="291" t="s">
        <v>518</v>
      </c>
      <c r="D994" s="428" t="s">
        <v>1067</v>
      </c>
      <c r="E994" s="428"/>
    </row>
    <row r="995" spans="1:5" ht="15" customHeight="1" x14ac:dyDescent="0.2">
      <c r="A995" s="291" t="str">
        <f>IF(RefStr!H25&lt;&gt;"", "Osoba za kontaktiranje: " &amp; RefStr!H25,"Osoba za kontaktiranje: _________________________________________")</f>
        <v>Osoba za kontaktiranje: VLASTA PERNIĆ</v>
      </c>
      <c r="D995" s="293"/>
      <c r="E995" s="293"/>
    </row>
    <row r="996" spans="1:5" ht="15" customHeight="1" x14ac:dyDescent="0.2">
      <c r="A996" s="291" t="str">
        <f>IF(RefStr!H27="","Telefon za kontakt: _________________","Telefon za kontakt: " &amp; RefStr!H27)</f>
        <v>Telefon za kontakt: 052624298</v>
      </c>
      <c r="C996" s="292"/>
    </row>
    <row r="997" spans="1:5" ht="15" customHeight="1" x14ac:dyDescent="0.2">
      <c r="A997" s="291" t="str">
        <f>IF(RefStr!H33="","Odgovorna osoba: _____________________________","Odgovorna osoba: " &amp; RefStr!H33)</f>
        <v>Odgovorna osoba: MAJA ZIDARIĆ PILAT</v>
      </c>
    </row>
    <row r="998" spans="1:5" ht="5.0999999999999996" customHeight="1" x14ac:dyDescent="0.2">
      <c r="D998" s="292"/>
    </row>
    <row r="999" spans="1:5" hidden="1" x14ac:dyDescent="0.2"/>
    <row r="1000" spans="1:5" hidden="1" x14ac:dyDescent="0.2"/>
    <row r="1001" spans="1:5" hidden="1" x14ac:dyDescent="0.2"/>
    <row r="1002" spans="1:5" hidden="1" x14ac:dyDescent="0.2"/>
    <row r="1003" spans="1:5" hidden="1" x14ac:dyDescent="0.2"/>
    <row r="1004" spans="1:5" hidden="1" x14ac:dyDescent="0.2"/>
    <row r="1005" spans="1:5" hidden="1" x14ac:dyDescent="0.2"/>
    <row r="1006" spans="1:5" hidden="1" x14ac:dyDescent="0.2"/>
    <row r="1007" spans="1:5" hidden="1" x14ac:dyDescent="0.2"/>
    <row r="1008" spans="1:5"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sheetData>
  <sheetProtection password="C79A" sheet="1" objects="1" scenarios="1"/>
  <mergeCells count="17">
    <mergeCell ref="D994:E994"/>
    <mergeCell ref="A11:B11"/>
    <mergeCell ref="A300:B300"/>
    <mergeCell ref="A422:B422"/>
    <mergeCell ref="A651:B651"/>
    <mergeCell ref="A982:B982"/>
    <mergeCell ref="A3:D3"/>
    <mergeCell ref="A1:B1"/>
    <mergeCell ref="E2:F2"/>
    <mergeCell ref="C1:F1"/>
    <mergeCell ref="A2:D2"/>
    <mergeCell ref="B6:F6"/>
    <mergeCell ref="B7:F7"/>
    <mergeCell ref="B4:D4"/>
    <mergeCell ref="B5:D5"/>
    <mergeCell ref="E4:F4"/>
    <mergeCell ref="E5:F5"/>
  </mergeCells>
  <phoneticPr fontId="10" type="noConversion"/>
  <conditionalFormatting sqref="D473:E474 D656:E981 D650:E650 D426:E429 D431:E432 D542:E545 D434:E437 D186:E195 D250:E251 D253:E256 D284:E289 D295:E299 D234:E235 D237:E238 D240:E241 D243:E244 D246:E248 D259:E263 D265:E267 D270:E272 D274:E276 D278:E282 D197:E203 D206:E209 D211:E217 D219:E222 D225:E226 D228:E231 D168:E170 D173:E176 D178:E184 D58:E59 D61:E64 D66:E67 D69:E70 D72:E73 D75:E76 D412:E414 D356:E358 D360:E365 D368:E371 D373:E380 D382:E385 D387:E390 D392:E393 D395:E398 D401:E402 D304:E306 D308:E313 D316:E319 D321:E328 D330:E333 D335:E338 D340:E341 D343:E346 D349:E350 D352:E352 D404:E404 D406:E409 D477:E480 D78:E79 D87:E93 D95:E100 D102:E108 D110:E115 D118:E121 D123:E129 D131:E133 D136:E137 D139:E140 D81:E84 D15:E22 D24:E28 D30:E34 D36:E42 D44:E45 D47:E49 D52:E55 D143:E146 D149:E158 D162:E166 D547:E552 D554:E557 D559:E565 D567:E569 D572:E573 D575:E576 D578:E579 D581:E582 D585:E587 D589:E589 D591:E592 D594:E595 D598:E601 D603:E605 D607:E607 D609:E614 D616:E619 D621:E627 D630:E631 D633:E634 D636:E637 D640:E641 D494:E497 D499:E504 D506:E509 D511:E517 D520:E521 D523:E524 D526:E527 D529:E530 D534:E537 D539:E540 D482:E483 D485:E486 D489:E492 D439:E444 D446:E449 D451:E457 D459:E461 D464:E465 D467:E468 D470:E471 D652:E654 D985:D992">
    <cfRule type="cellIs" dxfId="22" priority="3" stopIfTrue="1" operator="notEqual">
      <formula>ROUND(D15,0)</formula>
    </cfRule>
    <cfRule type="cellIs" dxfId="21" priority="4" stopIfTrue="1" operator="lessThan">
      <formula>0</formula>
    </cfRule>
  </conditionalFormatting>
  <conditionalFormatting sqref="C8">
    <cfRule type="cellIs" dxfId="20" priority="1" stopIfTrue="1" operator="equal">
      <formula>"Obrazac ima još nezadovoljenih kontrola, provjerite radni list Kontrole"</formula>
    </cfRule>
  </conditionalFormatting>
  <conditionalFormatting sqref="A3 E3:F3">
    <cfRule type="cellIs" dxfId="19" priority="2" stopIfTrue="1" operator="equal">
      <formula>"za odabrano razdoblje i razinu obrazac se ne popunjava"</formula>
    </cfRule>
  </conditionalFormatting>
  <dataValidations count="1">
    <dataValidation type="whole" operator="notEqual" allowBlank="1" showErrorMessage="1" errorTitle="Nedopušten upis" error="Dopušten je unos samo cjelobrojnih zaokruženih vrijednosti. Na sva polja dopušten je unos i pozitivnih i negativnih iznosa, a kontrole će javiti pogrešku ako je upisan negativan iznos gdje ne bi smio biti" sqref="D652:E981 D985:D992 D12:E299 D301:E421 D423:E650">
      <formula1>99999999</formula1>
    </dataValidation>
  </dataValidations>
  <hyperlinks>
    <hyperlink ref="A1:B1" location="RefStr!A1" tooltip="Povratak na referentntu stranicu" display="&lt;–––– Povratak na RefStr"/>
    <hyperlink ref="C1:F1" location="Kont!A23" tooltip="Kontrole obrasca PR-RAS" display="Kontrole obrasca PR-RAS ––––&gt;"/>
  </hyperlinks>
  <printOptions horizontalCentered="1"/>
  <pageMargins left="0.39370078740157483" right="0.39370078740157483" top="0.59055118110236227" bottom="0.78740157480314965" header="0.39370078740157483" footer="0.59055118110236227"/>
  <pageSetup paperSize="9" scale="79" fitToHeight="0" orientation="portrait" horizontalDpi="1200" verticalDpi="1200" r:id="rId1"/>
  <headerFooter alignWithMargins="0">
    <oddFooter>&amp;RStranica: &amp;P od &amp;N</oddFooter>
  </headerFooter>
  <ignoredErrors>
    <ignoredError sqref="A760:A78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5"/>
  <dimension ref="A1:G1045"/>
  <sheetViews>
    <sheetView showGridLines="0" showRowColHeaders="0" workbookViewId="0">
      <pane ySplit="1" topLeftCell="A287" activePane="bottomLeft" state="frozen"/>
      <selection pane="bottomLeft" activeCell="E289" sqref="E289"/>
    </sheetView>
  </sheetViews>
  <sheetFormatPr defaultColWidth="0" defaultRowHeight="12.75" zeroHeight="1" x14ac:dyDescent="0.2"/>
  <cols>
    <col min="1" max="1" width="9" style="23" customWidth="1"/>
    <col min="2" max="2" width="70.7109375" style="23" customWidth="1"/>
    <col min="3" max="3" width="4.28515625" style="23" customWidth="1"/>
    <col min="4" max="5" width="14.7109375" style="23" customWidth="1"/>
    <col min="6" max="6" width="6.7109375" style="23" customWidth="1"/>
    <col min="7" max="7" width="0.85546875" style="23" customWidth="1"/>
    <col min="8" max="16384" width="12.7109375" style="23" hidden="1"/>
  </cols>
  <sheetData>
    <row r="1" spans="1:6" s="18" customFormat="1" ht="20.100000000000001" customHeight="1" thickBot="1" x14ac:dyDescent="0.25">
      <c r="A1" s="434" t="s">
        <v>2788</v>
      </c>
      <c r="B1" s="435"/>
      <c r="C1" s="436" t="s">
        <v>3024</v>
      </c>
      <c r="D1" s="437"/>
      <c r="E1" s="437"/>
      <c r="F1" s="437"/>
    </row>
    <row r="2" spans="1:6" ht="39.950000000000003" customHeight="1" thickBot="1" x14ac:dyDescent="0.25">
      <c r="A2" s="440" t="s">
        <v>420</v>
      </c>
      <c r="B2" s="440"/>
      <c r="C2" s="440"/>
      <c r="D2" s="441"/>
      <c r="E2" s="438" t="s">
        <v>2602</v>
      </c>
      <c r="F2" s="439"/>
    </row>
    <row r="3" spans="1:6" s="283" customFormat="1" ht="30" customHeight="1" x14ac:dyDescent="0.2">
      <c r="A3" s="433" t="str">
        <f>"na dan "&amp;IF(RefStr!K10="","________________",TEXT(RefStr!K12,"d.mmmm yyyy."))</f>
        <v>na dan 31.prosinac 2018.</v>
      </c>
      <c r="B3" s="433"/>
      <c r="C3" s="433"/>
      <c r="D3" s="433"/>
      <c r="E3" s="23"/>
      <c r="F3" s="23"/>
    </row>
    <row r="4" spans="1:6" ht="15" customHeight="1" x14ac:dyDescent="0.2">
      <c r="A4" s="36" t="s">
        <v>2661</v>
      </c>
      <c r="B4" s="413" t="str">
        <f>"RKP: "&amp;IF(RefStr!B6&lt;&gt;"",TEXT(INT(VALUE(RefStr!B6)),"00000"),"_____"&amp;",  "&amp;"MB: "&amp;IF(RefStr!B8&lt;&gt;"",TEXT(INT(VALUE(RefStr!B8)),"00000000"),"________")&amp;"  OIB: "&amp;IF(RefStr!K14&lt;&gt;"",RefStr!K14,"___________"))</f>
        <v>RKP: 43417</v>
      </c>
      <c r="C4" s="414"/>
      <c r="D4" s="414"/>
      <c r="E4" s="415">
        <f>SUM(Skriveni!G977:G1286)</f>
        <v>21461160.854000002</v>
      </c>
      <c r="F4" s="416"/>
    </row>
    <row r="5" spans="1:6" ht="15" customHeight="1" x14ac:dyDescent="0.2">
      <c r="B5" s="413" t="str">
        <f>"Naziv: "&amp;IF(RefStr!B10&lt;&gt;"",RefStr!B10,"_______________________________________")</f>
        <v>Naziv: MUZEJ GRADA PAZINA</v>
      </c>
      <c r="C5" s="414"/>
      <c r="D5" s="414"/>
      <c r="E5" s="417" t="s">
        <v>7</v>
      </c>
      <c r="F5" s="417"/>
    </row>
    <row r="6" spans="1:6" ht="15" customHeight="1" x14ac:dyDescent="0.2">
      <c r="A6" s="24"/>
      <c r="B6" s="411" t="str">
        <f xml:space="preserve"> "Razina: " &amp; RefStr!B16 &amp; ", Razdjel: " &amp; TEXT(INT(VALUE(RefStr!B20)), "000")</f>
        <v>Razina: 21, Razdjel: 000</v>
      </c>
      <c r="C6" s="412"/>
      <c r="D6" s="412"/>
      <c r="E6" s="412"/>
      <c r="F6" s="412"/>
    </row>
    <row r="7" spans="1:6" ht="15" customHeight="1" x14ac:dyDescent="0.2">
      <c r="A7" s="24"/>
      <c r="B7" s="411" t="str">
        <f>"Djelatnost: " &amp; RefStr!B18 &amp; " " &amp; RefStr!C18</f>
        <v>Djelatnost: 9102 Djelatnosti muzeja</v>
      </c>
      <c r="C7" s="412"/>
      <c r="D7" s="412"/>
      <c r="E7" s="412"/>
      <c r="F7" s="412"/>
    </row>
    <row r="8" spans="1:6" ht="5.0999999999999996" customHeight="1" x14ac:dyDescent="0.2"/>
    <row r="9" spans="1:6" ht="12.95" customHeight="1" x14ac:dyDescent="0.2">
      <c r="A9" s="25"/>
      <c r="C9" s="25"/>
      <c r="D9" s="312"/>
      <c r="F9" s="286" t="s">
        <v>2232</v>
      </c>
    </row>
    <row r="10" spans="1:6" ht="39" customHeight="1" x14ac:dyDescent="0.2">
      <c r="A10" s="266" t="s">
        <v>89</v>
      </c>
      <c r="B10" s="261" t="s">
        <v>2060</v>
      </c>
      <c r="C10" s="261" t="s">
        <v>1061</v>
      </c>
      <c r="D10" s="261" t="s">
        <v>1562</v>
      </c>
      <c r="E10" s="309" t="s">
        <v>1563</v>
      </c>
      <c r="F10" s="296" t="s">
        <v>417</v>
      </c>
    </row>
    <row r="11" spans="1:6" ht="12" customHeight="1" x14ac:dyDescent="0.2">
      <c r="A11" s="267">
        <v>1</v>
      </c>
      <c r="B11" s="262">
        <v>2</v>
      </c>
      <c r="C11" s="262">
        <v>3</v>
      </c>
      <c r="D11" s="262">
        <v>4</v>
      </c>
      <c r="E11" s="310">
        <v>5</v>
      </c>
      <c r="F11" s="297">
        <v>6</v>
      </c>
    </row>
    <row r="12" spans="1:6" s="3" customFormat="1" x14ac:dyDescent="0.2">
      <c r="A12" s="130"/>
      <c r="B12" s="313" t="s">
        <v>520</v>
      </c>
      <c r="C12" s="300">
        <v>1</v>
      </c>
      <c r="D12" s="96">
        <f>D13+D74</f>
        <v>6302026</v>
      </c>
      <c r="E12" s="96">
        <f>E13+E74</f>
        <v>6334600</v>
      </c>
      <c r="F12" s="123">
        <f t="shared" ref="F12:F75" si="0">IF(D12&gt;0,IF(E12/D12&gt;=100,"&gt;&gt;100",E12/D12*100),"-")</f>
        <v>100.51688139655406</v>
      </c>
    </row>
    <row r="13" spans="1:6" s="3" customFormat="1" x14ac:dyDescent="0.2">
      <c r="A13" s="132">
        <v>0</v>
      </c>
      <c r="B13" s="314" t="s">
        <v>521</v>
      </c>
      <c r="C13" s="303">
        <v>2</v>
      </c>
      <c r="D13" s="97">
        <f>D14+D18+D57+D58+D62+D69</f>
        <v>6167446</v>
      </c>
      <c r="E13" s="97">
        <f>E14+E18+E57+E58+E62+E69</f>
        <v>6157893</v>
      </c>
      <c r="F13" s="124">
        <f t="shared" si="0"/>
        <v>99.845106061731229</v>
      </c>
    </row>
    <row r="14" spans="1:6" s="3" customFormat="1" x14ac:dyDescent="0.2">
      <c r="A14" s="132" t="s">
        <v>1564</v>
      </c>
      <c r="B14" s="314" t="s">
        <v>3259</v>
      </c>
      <c r="C14" s="303">
        <v>3</v>
      </c>
      <c r="D14" s="97">
        <f>D15+D16-D17</f>
        <v>3531</v>
      </c>
      <c r="E14" s="97">
        <f>E15+E16-E17</f>
        <v>3531</v>
      </c>
      <c r="F14" s="124">
        <f t="shared" si="0"/>
        <v>100</v>
      </c>
    </row>
    <row r="15" spans="1:6" s="3" customFormat="1" x14ac:dyDescent="0.2">
      <c r="A15" s="132" t="s">
        <v>3260</v>
      </c>
      <c r="B15" s="314" t="s">
        <v>3261</v>
      </c>
      <c r="C15" s="303">
        <v>4</v>
      </c>
      <c r="D15" s="94"/>
      <c r="E15" s="94"/>
      <c r="F15" s="125" t="str">
        <f t="shared" si="0"/>
        <v>-</v>
      </c>
    </row>
    <row r="16" spans="1:6" s="3" customFormat="1" x14ac:dyDescent="0.2">
      <c r="A16" s="132" t="s">
        <v>3262</v>
      </c>
      <c r="B16" s="314" t="s">
        <v>358</v>
      </c>
      <c r="C16" s="303">
        <v>5</v>
      </c>
      <c r="D16" s="94">
        <v>3531</v>
      </c>
      <c r="E16" s="94">
        <v>3531</v>
      </c>
      <c r="F16" s="125">
        <f t="shared" si="0"/>
        <v>100</v>
      </c>
    </row>
    <row r="17" spans="1:6" s="3" customFormat="1" x14ac:dyDescent="0.2">
      <c r="A17" s="132" t="s">
        <v>359</v>
      </c>
      <c r="B17" s="314" t="s">
        <v>360</v>
      </c>
      <c r="C17" s="303">
        <v>6</v>
      </c>
      <c r="D17" s="94"/>
      <c r="E17" s="94"/>
      <c r="F17" s="125" t="str">
        <f t="shared" si="0"/>
        <v>-</v>
      </c>
    </row>
    <row r="18" spans="1:6" s="3" customFormat="1" x14ac:dyDescent="0.2">
      <c r="A18" s="132" t="s">
        <v>361</v>
      </c>
      <c r="B18" s="314" t="s">
        <v>522</v>
      </c>
      <c r="C18" s="303">
        <v>7</v>
      </c>
      <c r="D18" s="97">
        <f>D19+D25+D35+D41+D47+D51</f>
        <v>6163915</v>
      </c>
      <c r="E18" s="97">
        <f>E19+E25+E35+E41+E47+E51</f>
        <v>6154362</v>
      </c>
      <c r="F18" s="124">
        <f t="shared" si="0"/>
        <v>99.845017330706227</v>
      </c>
    </row>
    <row r="19" spans="1:6" s="3" customFormat="1" x14ac:dyDescent="0.2">
      <c r="A19" s="315" t="s">
        <v>362</v>
      </c>
      <c r="B19" s="314" t="s">
        <v>3928</v>
      </c>
      <c r="C19" s="303">
        <v>8</v>
      </c>
      <c r="D19" s="97">
        <f>SUM(D20:D23)-D24</f>
        <v>4938585</v>
      </c>
      <c r="E19" s="97">
        <f>SUM(E20:E23)-E24</f>
        <v>4938585</v>
      </c>
      <c r="F19" s="124">
        <f t="shared" si="0"/>
        <v>100</v>
      </c>
    </row>
    <row r="20" spans="1:6" s="3" customFormat="1" x14ac:dyDescent="0.2">
      <c r="A20" s="132" t="s">
        <v>363</v>
      </c>
      <c r="B20" s="314" t="s">
        <v>382</v>
      </c>
      <c r="C20" s="303">
        <v>9</v>
      </c>
      <c r="D20" s="94"/>
      <c r="E20" s="94"/>
      <c r="F20" s="125" t="str">
        <f t="shared" si="0"/>
        <v>-</v>
      </c>
    </row>
    <row r="21" spans="1:6" s="3" customFormat="1" x14ac:dyDescent="0.2">
      <c r="A21" s="132" t="s">
        <v>364</v>
      </c>
      <c r="B21" s="314" t="s">
        <v>383</v>
      </c>
      <c r="C21" s="303">
        <v>10</v>
      </c>
      <c r="D21" s="94">
        <v>4938585</v>
      </c>
      <c r="E21" s="94">
        <v>4938585</v>
      </c>
      <c r="F21" s="125">
        <f t="shared" si="0"/>
        <v>100</v>
      </c>
    </row>
    <row r="22" spans="1:6" s="3" customFormat="1" x14ac:dyDescent="0.2">
      <c r="A22" s="132" t="s">
        <v>365</v>
      </c>
      <c r="B22" s="314" t="s">
        <v>2882</v>
      </c>
      <c r="C22" s="303">
        <v>11</v>
      </c>
      <c r="D22" s="94"/>
      <c r="E22" s="94"/>
      <c r="F22" s="125" t="str">
        <f t="shared" si="0"/>
        <v>-</v>
      </c>
    </row>
    <row r="23" spans="1:6" s="3" customFormat="1" x14ac:dyDescent="0.2">
      <c r="A23" s="132" t="s">
        <v>366</v>
      </c>
      <c r="B23" s="314" t="s">
        <v>384</v>
      </c>
      <c r="C23" s="303">
        <v>12</v>
      </c>
      <c r="D23" s="94"/>
      <c r="E23" s="94"/>
      <c r="F23" s="125" t="str">
        <f t="shared" si="0"/>
        <v>-</v>
      </c>
    </row>
    <row r="24" spans="1:6" s="3" customFormat="1" x14ac:dyDescent="0.2">
      <c r="A24" s="132" t="s">
        <v>367</v>
      </c>
      <c r="B24" s="314" t="s">
        <v>1155</v>
      </c>
      <c r="C24" s="303">
        <v>13</v>
      </c>
      <c r="D24" s="94"/>
      <c r="E24" s="94"/>
      <c r="F24" s="125" t="str">
        <f t="shared" si="0"/>
        <v>-</v>
      </c>
    </row>
    <row r="25" spans="1:6" s="3" customFormat="1" x14ac:dyDescent="0.2">
      <c r="A25" s="315" t="s">
        <v>1156</v>
      </c>
      <c r="B25" s="314" t="s">
        <v>1261</v>
      </c>
      <c r="C25" s="303">
        <v>14</v>
      </c>
      <c r="D25" s="97">
        <f>SUM(D26:D33)-D34</f>
        <v>49452</v>
      </c>
      <c r="E25" s="97">
        <f>SUM(E26:E33)-E34</f>
        <v>39249</v>
      </c>
      <c r="F25" s="124">
        <f t="shared" si="0"/>
        <v>79.367871875758311</v>
      </c>
    </row>
    <row r="26" spans="1:6" s="3" customFormat="1" x14ac:dyDescent="0.2">
      <c r="A26" s="132" t="s">
        <v>1157</v>
      </c>
      <c r="B26" s="314" t="s">
        <v>3941</v>
      </c>
      <c r="C26" s="303">
        <v>15</v>
      </c>
      <c r="D26" s="94">
        <v>260520</v>
      </c>
      <c r="E26" s="94">
        <v>259093</v>
      </c>
      <c r="F26" s="125">
        <f t="shared" si="0"/>
        <v>99.452249347458931</v>
      </c>
    </row>
    <row r="27" spans="1:6" s="3" customFormat="1" x14ac:dyDescent="0.2">
      <c r="A27" s="132" t="s">
        <v>1158</v>
      </c>
      <c r="B27" s="314" t="s">
        <v>3965</v>
      </c>
      <c r="C27" s="303">
        <v>16</v>
      </c>
      <c r="D27" s="94">
        <v>5970</v>
      </c>
      <c r="E27" s="94">
        <v>4922</v>
      </c>
      <c r="F27" s="125">
        <f t="shared" si="0"/>
        <v>82.445561139028484</v>
      </c>
    </row>
    <row r="28" spans="1:6" s="3" customFormat="1" x14ac:dyDescent="0.2">
      <c r="A28" s="132" t="s">
        <v>1159</v>
      </c>
      <c r="B28" s="314" t="s">
        <v>3943</v>
      </c>
      <c r="C28" s="303">
        <v>17</v>
      </c>
      <c r="D28" s="94">
        <v>39140</v>
      </c>
      <c r="E28" s="94">
        <v>39140</v>
      </c>
      <c r="F28" s="125">
        <f t="shared" si="0"/>
        <v>100</v>
      </c>
    </row>
    <row r="29" spans="1:6" s="3" customFormat="1" x14ac:dyDescent="0.2">
      <c r="A29" s="132" t="s">
        <v>1160</v>
      </c>
      <c r="B29" s="314" t="s">
        <v>3944</v>
      </c>
      <c r="C29" s="303">
        <v>18</v>
      </c>
      <c r="D29" s="94"/>
      <c r="E29" s="94"/>
      <c r="F29" s="125" t="str">
        <f t="shared" si="0"/>
        <v>-</v>
      </c>
    </row>
    <row r="30" spans="1:6" s="3" customFormat="1" x14ac:dyDescent="0.2">
      <c r="A30" s="132" t="s">
        <v>2449</v>
      </c>
      <c r="B30" s="314" t="s">
        <v>2450</v>
      </c>
      <c r="C30" s="303">
        <v>19</v>
      </c>
      <c r="D30" s="94"/>
      <c r="E30" s="94"/>
      <c r="F30" s="125" t="str">
        <f t="shared" si="0"/>
        <v>-</v>
      </c>
    </row>
    <row r="31" spans="1:6" s="3" customFormat="1" x14ac:dyDescent="0.2">
      <c r="A31" s="272" t="s">
        <v>2451</v>
      </c>
      <c r="B31" s="314" t="s">
        <v>3946</v>
      </c>
      <c r="C31" s="303">
        <v>20</v>
      </c>
      <c r="D31" s="94"/>
      <c r="E31" s="94"/>
      <c r="F31" s="125" t="str">
        <f t="shared" si="0"/>
        <v>-</v>
      </c>
    </row>
    <row r="32" spans="1:6" s="3" customFormat="1" x14ac:dyDescent="0.2">
      <c r="A32" s="272" t="s">
        <v>2452</v>
      </c>
      <c r="B32" s="314" t="s">
        <v>3947</v>
      </c>
      <c r="C32" s="303">
        <v>21</v>
      </c>
      <c r="D32" s="94">
        <v>51190</v>
      </c>
      <c r="E32" s="94">
        <v>49631</v>
      </c>
      <c r="F32" s="125">
        <f t="shared" si="0"/>
        <v>96.954483297519047</v>
      </c>
    </row>
    <row r="33" spans="1:6" s="3" customFormat="1" x14ac:dyDescent="0.2">
      <c r="A33" s="272" t="s">
        <v>3153</v>
      </c>
      <c r="B33" s="314" t="s">
        <v>4034</v>
      </c>
      <c r="C33" s="303">
        <v>22</v>
      </c>
      <c r="D33" s="94"/>
      <c r="E33" s="94"/>
      <c r="F33" s="125" t="str">
        <f t="shared" si="0"/>
        <v>-</v>
      </c>
    </row>
    <row r="34" spans="1:6" s="3" customFormat="1" x14ac:dyDescent="0.2">
      <c r="A34" s="272" t="s">
        <v>2453</v>
      </c>
      <c r="B34" s="314" t="s">
        <v>2454</v>
      </c>
      <c r="C34" s="303">
        <v>23</v>
      </c>
      <c r="D34" s="94">
        <v>307368</v>
      </c>
      <c r="E34" s="94">
        <v>313537</v>
      </c>
      <c r="F34" s="125">
        <f t="shared" si="0"/>
        <v>102.00704042060332</v>
      </c>
    </row>
    <row r="35" spans="1:6" s="3" customFormat="1" x14ac:dyDescent="0.2">
      <c r="A35" s="316" t="s">
        <v>2455</v>
      </c>
      <c r="B35" s="314" t="s">
        <v>3133</v>
      </c>
      <c r="C35" s="303">
        <v>24</v>
      </c>
      <c r="D35" s="97">
        <f>SUM(D36:D39)-D40</f>
        <v>0</v>
      </c>
      <c r="E35" s="97">
        <f>SUM(E36:E39)-E40</f>
        <v>0</v>
      </c>
      <c r="F35" s="124" t="str">
        <f t="shared" si="0"/>
        <v>-</v>
      </c>
    </row>
    <row r="36" spans="1:6" s="3" customFormat="1" x14ac:dyDescent="0.2">
      <c r="A36" s="272" t="s">
        <v>2870</v>
      </c>
      <c r="B36" s="314" t="s">
        <v>3948</v>
      </c>
      <c r="C36" s="303">
        <v>25</v>
      </c>
      <c r="D36" s="94"/>
      <c r="E36" s="94"/>
      <c r="F36" s="125" t="str">
        <f t="shared" si="0"/>
        <v>-</v>
      </c>
    </row>
    <row r="37" spans="1:6" s="3" customFormat="1" x14ac:dyDescent="0.2">
      <c r="A37" s="132" t="s">
        <v>2871</v>
      </c>
      <c r="B37" s="314" t="s">
        <v>2872</v>
      </c>
      <c r="C37" s="303">
        <v>26</v>
      </c>
      <c r="D37" s="94"/>
      <c r="E37" s="94"/>
      <c r="F37" s="125" t="str">
        <f t="shared" si="0"/>
        <v>-</v>
      </c>
    </row>
    <row r="38" spans="1:6" s="3" customFormat="1" x14ac:dyDescent="0.2">
      <c r="A38" s="132" t="s">
        <v>2873</v>
      </c>
      <c r="B38" s="314" t="s">
        <v>1977</v>
      </c>
      <c r="C38" s="303">
        <v>27</v>
      </c>
      <c r="D38" s="94"/>
      <c r="E38" s="94"/>
      <c r="F38" s="125" t="str">
        <f t="shared" si="0"/>
        <v>-</v>
      </c>
    </row>
    <row r="39" spans="1:6" s="3" customFormat="1" x14ac:dyDescent="0.2">
      <c r="A39" s="132" t="s">
        <v>2874</v>
      </c>
      <c r="B39" s="314" t="s">
        <v>3257</v>
      </c>
      <c r="C39" s="303">
        <v>28</v>
      </c>
      <c r="D39" s="94"/>
      <c r="E39" s="94"/>
      <c r="F39" s="125" t="str">
        <f t="shared" si="0"/>
        <v>-</v>
      </c>
    </row>
    <row r="40" spans="1:6" s="3" customFormat="1" x14ac:dyDescent="0.2">
      <c r="A40" s="132" t="s">
        <v>2875</v>
      </c>
      <c r="B40" s="314" t="s">
        <v>2876</v>
      </c>
      <c r="C40" s="303">
        <v>29</v>
      </c>
      <c r="D40" s="94"/>
      <c r="E40" s="94"/>
      <c r="F40" s="125" t="str">
        <f t="shared" si="0"/>
        <v>-</v>
      </c>
    </row>
    <row r="41" spans="1:6" s="3" customFormat="1" x14ac:dyDescent="0.2">
      <c r="A41" s="315" t="s">
        <v>2877</v>
      </c>
      <c r="B41" s="314" t="s">
        <v>3134</v>
      </c>
      <c r="C41" s="303">
        <v>30</v>
      </c>
      <c r="D41" s="97">
        <f>SUM(D42:D45)-D46</f>
        <v>1175878</v>
      </c>
      <c r="E41" s="97">
        <f>SUM(E42:E45)-E46</f>
        <v>1176528</v>
      </c>
      <c r="F41" s="124">
        <f t="shared" si="0"/>
        <v>100.05527784344974</v>
      </c>
    </row>
    <row r="42" spans="1:6" s="3" customFormat="1" x14ac:dyDescent="0.2">
      <c r="A42" s="132" t="s">
        <v>2878</v>
      </c>
      <c r="B42" s="314" t="s">
        <v>2886</v>
      </c>
      <c r="C42" s="303">
        <v>31</v>
      </c>
      <c r="D42" s="94">
        <v>14169</v>
      </c>
      <c r="E42" s="94">
        <v>14169</v>
      </c>
      <c r="F42" s="125">
        <f t="shared" si="0"/>
        <v>100</v>
      </c>
    </row>
    <row r="43" spans="1:6" s="3" customFormat="1" x14ac:dyDescent="0.2">
      <c r="A43" s="132" t="s">
        <v>2879</v>
      </c>
      <c r="B43" s="314" t="s">
        <v>2884</v>
      </c>
      <c r="C43" s="303">
        <v>32</v>
      </c>
      <c r="D43" s="94"/>
      <c r="E43" s="94"/>
      <c r="F43" s="125" t="str">
        <f t="shared" si="0"/>
        <v>-</v>
      </c>
    </row>
    <row r="44" spans="1:6" s="3" customFormat="1" x14ac:dyDescent="0.2">
      <c r="A44" s="132" t="s">
        <v>2880</v>
      </c>
      <c r="B44" s="314" t="s">
        <v>3515</v>
      </c>
      <c r="C44" s="303">
        <v>33</v>
      </c>
      <c r="D44" s="94">
        <v>1218340</v>
      </c>
      <c r="E44" s="94">
        <v>1218990</v>
      </c>
      <c r="F44" s="125">
        <f t="shared" si="0"/>
        <v>100.05335128125155</v>
      </c>
    </row>
    <row r="45" spans="1:6" s="3" customFormat="1" x14ac:dyDescent="0.2">
      <c r="A45" s="132" t="s">
        <v>2881</v>
      </c>
      <c r="B45" s="314" t="s">
        <v>3516</v>
      </c>
      <c r="C45" s="303">
        <v>34</v>
      </c>
      <c r="D45" s="94"/>
      <c r="E45" s="94"/>
      <c r="F45" s="125" t="str">
        <f t="shared" si="0"/>
        <v>-</v>
      </c>
    </row>
    <row r="46" spans="1:6" s="3" customFormat="1" x14ac:dyDescent="0.2">
      <c r="A46" s="132" t="s">
        <v>2935</v>
      </c>
      <c r="B46" s="314" t="s">
        <v>3038</v>
      </c>
      <c r="C46" s="303">
        <v>35</v>
      </c>
      <c r="D46" s="94">
        <v>56631</v>
      </c>
      <c r="E46" s="94">
        <v>56631</v>
      </c>
      <c r="F46" s="125">
        <f t="shared" si="0"/>
        <v>100</v>
      </c>
    </row>
    <row r="47" spans="1:6" s="3" customFormat="1" x14ac:dyDescent="0.2">
      <c r="A47" s="315" t="s">
        <v>2936</v>
      </c>
      <c r="B47" s="314" t="s">
        <v>4132</v>
      </c>
      <c r="C47" s="303">
        <v>36</v>
      </c>
      <c r="D47" s="97">
        <f>SUM(D48:D49)-D50</f>
        <v>0</v>
      </c>
      <c r="E47" s="97">
        <f>SUM(E48:E49)-E50</f>
        <v>0</v>
      </c>
      <c r="F47" s="124" t="str">
        <f t="shared" si="0"/>
        <v>-</v>
      </c>
    </row>
    <row r="48" spans="1:6" s="3" customFormat="1" x14ac:dyDescent="0.2">
      <c r="A48" s="132" t="s">
        <v>3930</v>
      </c>
      <c r="B48" s="314" t="s">
        <v>3517</v>
      </c>
      <c r="C48" s="303">
        <v>37</v>
      </c>
      <c r="D48" s="94"/>
      <c r="E48" s="94"/>
      <c r="F48" s="125" t="str">
        <f t="shared" si="0"/>
        <v>-</v>
      </c>
    </row>
    <row r="49" spans="1:6" s="3" customFormat="1" x14ac:dyDescent="0.2">
      <c r="A49" s="132" t="s">
        <v>3931</v>
      </c>
      <c r="B49" s="314" t="s">
        <v>3473</v>
      </c>
      <c r="C49" s="303">
        <v>38</v>
      </c>
      <c r="D49" s="94"/>
      <c r="E49" s="94"/>
      <c r="F49" s="125" t="str">
        <f t="shared" si="0"/>
        <v>-</v>
      </c>
    </row>
    <row r="50" spans="1:6" s="3" customFormat="1" x14ac:dyDescent="0.2">
      <c r="A50" s="132" t="s">
        <v>3932</v>
      </c>
      <c r="B50" s="314" t="s">
        <v>2864</v>
      </c>
      <c r="C50" s="303">
        <v>39</v>
      </c>
      <c r="D50" s="94"/>
      <c r="E50" s="94"/>
      <c r="F50" s="125" t="str">
        <f t="shared" si="0"/>
        <v>-</v>
      </c>
    </row>
    <row r="51" spans="1:6" s="3" customFormat="1" x14ac:dyDescent="0.2">
      <c r="A51" s="315" t="s">
        <v>2865</v>
      </c>
      <c r="B51" s="314" t="s">
        <v>4133</v>
      </c>
      <c r="C51" s="303">
        <v>40</v>
      </c>
      <c r="D51" s="97">
        <f>SUM(D52:D55)-D56</f>
        <v>0</v>
      </c>
      <c r="E51" s="97">
        <f>SUM(E52:E55)-E56</f>
        <v>0</v>
      </c>
      <c r="F51" s="124" t="str">
        <f t="shared" si="0"/>
        <v>-</v>
      </c>
    </row>
    <row r="52" spans="1:6" s="3" customFormat="1" x14ac:dyDescent="0.2">
      <c r="A52" s="132" t="s">
        <v>2866</v>
      </c>
      <c r="B52" s="314" t="s">
        <v>2885</v>
      </c>
      <c r="C52" s="303">
        <v>41</v>
      </c>
      <c r="D52" s="94"/>
      <c r="E52" s="94"/>
      <c r="F52" s="125" t="str">
        <f t="shared" si="0"/>
        <v>-</v>
      </c>
    </row>
    <row r="53" spans="1:6" s="3" customFormat="1" x14ac:dyDescent="0.2">
      <c r="A53" s="132" t="s">
        <v>444</v>
      </c>
      <c r="B53" s="314" t="s">
        <v>445</v>
      </c>
      <c r="C53" s="303">
        <v>42</v>
      </c>
      <c r="D53" s="94">
        <v>17487</v>
      </c>
      <c r="E53" s="94">
        <v>17487</v>
      </c>
      <c r="F53" s="125">
        <f t="shared" si="0"/>
        <v>100</v>
      </c>
    </row>
    <row r="54" spans="1:6" s="3" customFormat="1" x14ac:dyDescent="0.2">
      <c r="A54" s="132" t="s">
        <v>446</v>
      </c>
      <c r="B54" s="314" t="s">
        <v>3549</v>
      </c>
      <c r="C54" s="303">
        <v>43</v>
      </c>
      <c r="D54" s="94"/>
      <c r="E54" s="94"/>
      <c r="F54" s="125" t="str">
        <f t="shared" si="0"/>
        <v>-</v>
      </c>
    </row>
    <row r="55" spans="1:6" s="3" customFormat="1" x14ac:dyDescent="0.2">
      <c r="A55" s="132" t="s">
        <v>447</v>
      </c>
      <c r="B55" s="314" t="s">
        <v>3550</v>
      </c>
      <c r="C55" s="303">
        <v>44</v>
      </c>
      <c r="D55" s="94"/>
      <c r="E55" s="94"/>
      <c r="F55" s="125" t="str">
        <f t="shared" si="0"/>
        <v>-</v>
      </c>
    </row>
    <row r="56" spans="1:6" s="3" customFormat="1" x14ac:dyDescent="0.2">
      <c r="A56" s="132" t="s">
        <v>448</v>
      </c>
      <c r="B56" s="314" t="s">
        <v>449</v>
      </c>
      <c r="C56" s="303">
        <v>45</v>
      </c>
      <c r="D56" s="94">
        <v>17487</v>
      </c>
      <c r="E56" s="94">
        <v>17487</v>
      </c>
      <c r="F56" s="125">
        <f t="shared" si="0"/>
        <v>100</v>
      </c>
    </row>
    <row r="57" spans="1:6" s="3" customFormat="1" x14ac:dyDescent="0.2">
      <c r="A57" s="132" t="s">
        <v>450</v>
      </c>
      <c r="B57" s="314" t="s">
        <v>451</v>
      </c>
      <c r="C57" s="303">
        <v>46</v>
      </c>
      <c r="D57" s="94"/>
      <c r="E57" s="94"/>
      <c r="F57" s="125" t="str">
        <f t="shared" si="0"/>
        <v>-</v>
      </c>
    </row>
    <row r="58" spans="1:6" s="3" customFormat="1" x14ac:dyDescent="0.2">
      <c r="A58" s="132" t="s">
        <v>452</v>
      </c>
      <c r="B58" s="314" t="s">
        <v>2075</v>
      </c>
      <c r="C58" s="303">
        <v>47</v>
      </c>
      <c r="D58" s="97">
        <f>SUM(D59:D60)-D61</f>
        <v>0</v>
      </c>
      <c r="E58" s="97">
        <f>SUM(E59:E60)-E61</f>
        <v>0</v>
      </c>
      <c r="F58" s="124" t="str">
        <f t="shared" si="0"/>
        <v>-</v>
      </c>
    </row>
    <row r="59" spans="1:6" s="3" customFormat="1" x14ac:dyDescent="0.2">
      <c r="A59" s="132" t="s">
        <v>453</v>
      </c>
      <c r="B59" s="314" t="s">
        <v>454</v>
      </c>
      <c r="C59" s="303">
        <v>48</v>
      </c>
      <c r="D59" s="94"/>
      <c r="E59" s="94"/>
      <c r="F59" s="125" t="str">
        <f t="shared" si="0"/>
        <v>-</v>
      </c>
    </row>
    <row r="60" spans="1:6" s="3" customFormat="1" x14ac:dyDescent="0.2">
      <c r="A60" s="132" t="s">
        <v>455</v>
      </c>
      <c r="B60" s="314" t="s">
        <v>3039</v>
      </c>
      <c r="C60" s="303">
        <v>49</v>
      </c>
      <c r="D60" s="94">
        <v>61943</v>
      </c>
      <c r="E60" s="94">
        <v>62904</v>
      </c>
      <c r="F60" s="125">
        <f t="shared" si="0"/>
        <v>101.55142631128618</v>
      </c>
    </row>
    <row r="61" spans="1:6" s="3" customFormat="1" x14ac:dyDescent="0.2">
      <c r="A61" s="132" t="s">
        <v>456</v>
      </c>
      <c r="B61" s="314" t="s">
        <v>617</v>
      </c>
      <c r="C61" s="303">
        <v>50</v>
      </c>
      <c r="D61" s="94">
        <v>61943</v>
      </c>
      <c r="E61" s="94">
        <v>62904</v>
      </c>
      <c r="F61" s="125">
        <f t="shared" si="0"/>
        <v>101.55142631128618</v>
      </c>
    </row>
    <row r="62" spans="1:6" s="3" customFormat="1" x14ac:dyDescent="0.2">
      <c r="A62" s="132" t="s">
        <v>618</v>
      </c>
      <c r="B62" s="314" t="s">
        <v>3383</v>
      </c>
      <c r="C62" s="303">
        <v>51</v>
      </c>
      <c r="D62" s="97">
        <f>SUM(D63:D68)</f>
        <v>0</v>
      </c>
      <c r="E62" s="97">
        <f>SUM(E63:E68)</f>
        <v>0</v>
      </c>
      <c r="F62" s="124" t="str">
        <f t="shared" si="0"/>
        <v>-</v>
      </c>
    </row>
    <row r="63" spans="1:6" s="3" customFormat="1" x14ac:dyDescent="0.2">
      <c r="A63" s="132" t="s">
        <v>619</v>
      </c>
      <c r="B63" s="314" t="s">
        <v>620</v>
      </c>
      <c r="C63" s="303">
        <v>52</v>
      </c>
      <c r="D63" s="94"/>
      <c r="E63" s="94"/>
      <c r="F63" s="125" t="str">
        <f t="shared" si="0"/>
        <v>-</v>
      </c>
    </row>
    <row r="64" spans="1:6" s="3" customFormat="1" x14ac:dyDescent="0.2">
      <c r="A64" s="132" t="s">
        <v>621</v>
      </c>
      <c r="B64" s="314" t="s">
        <v>2569</v>
      </c>
      <c r="C64" s="303">
        <v>53</v>
      </c>
      <c r="D64" s="94"/>
      <c r="E64" s="94"/>
      <c r="F64" s="125" t="str">
        <f t="shared" si="0"/>
        <v>-</v>
      </c>
    </row>
    <row r="65" spans="1:6" s="3" customFormat="1" x14ac:dyDescent="0.2">
      <c r="A65" s="132" t="s">
        <v>2570</v>
      </c>
      <c r="B65" s="314" t="s">
        <v>1954</v>
      </c>
      <c r="C65" s="303">
        <v>54</v>
      </c>
      <c r="D65" s="94"/>
      <c r="E65" s="94"/>
      <c r="F65" s="125" t="str">
        <f t="shared" si="0"/>
        <v>-</v>
      </c>
    </row>
    <row r="66" spans="1:6" s="3" customFormat="1" x14ac:dyDescent="0.2">
      <c r="A66" s="132" t="s">
        <v>1955</v>
      </c>
      <c r="B66" s="314" t="s">
        <v>1956</v>
      </c>
      <c r="C66" s="303">
        <v>55</v>
      </c>
      <c r="D66" s="94"/>
      <c r="E66" s="94"/>
      <c r="F66" s="125" t="str">
        <f t="shared" si="0"/>
        <v>-</v>
      </c>
    </row>
    <row r="67" spans="1:6" s="3" customFormat="1" x14ac:dyDescent="0.2">
      <c r="A67" s="132" t="s">
        <v>1957</v>
      </c>
      <c r="B67" s="314" t="s">
        <v>1958</v>
      </c>
      <c r="C67" s="303">
        <v>56</v>
      </c>
      <c r="D67" s="94"/>
      <c r="E67" s="94"/>
      <c r="F67" s="125" t="str">
        <f t="shared" si="0"/>
        <v>-</v>
      </c>
    </row>
    <row r="68" spans="1:6" s="3" customFormat="1" x14ac:dyDescent="0.2">
      <c r="A68" s="272" t="s">
        <v>3420</v>
      </c>
      <c r="B68" s="314" t="s">
        <v>3040</v>
      </c>
      <c r="C68" s="303">
        <v>57</v>
      </c>
      <c r="D68" s="94"/>
      <c r="E68" s="94"/>
      <c r="F68" s="125" t="str">
        <f t="shared" si="0"/>
        <v>-</v>
      </c>
    </row>
    <row r="69" spans="1:6" s="3" customFormat="1" x14ac:dyDescent="0.2">
      <c r="A69" s="272" t="s">
        <v>3421</v>
      </c>
      <c r="B69" s="314" t="s">
        <v>3384</v>
      </c>
      <c r="C69" s="303">
        <v>58</v>
      </c>
      <c r="D69" s="97">
        <f>SUM(D70:D73)</f>
        <v>0</v>
      </c>
      <c r="E69" s="97">
        <f>SUM(E70:E73)</f>
        <v>0</v>
      </c>
      <c r="F69" s="124" t="str">
        <f t="shared" si="0"/>
        <v>-</v>
      </c>
    </row>
    <row r="70" spans="1:6" s="3" customFormat="1" x14ac:dyDescent="0.2">
      <c r="A70" s="272" t="s">
        <v>3422</v>
      </c>
      <c r="B70" s="314" t="s">
        <v>3423</v>
      </c>
      <c r="C70" s="303">
        <v>59</v>
      </c>
      <c r="D70" s="94"/>
      <c r="E70" s="94"/>
      <c r="F70" s="125" t="str">
        <f t="shared" si="0"/>
        <v>-</v>
      </c>
    </row>
    <row r="71" spans="1:6" s="3" customFormat="1" x14ac:dyDescent="0.2">
      <c r="A71" s="272" t="s">
        <v>3424</v>
      </c>
      <c r="B71" s="314" t="s">
        <v>3425</v>
      </c>
      <c r="C71" s="303">
        <v>60</v>
      </c>
      <c r="D71" s="94"/>
      <c r="E71" s="94"/>
      <c r="F71" s="125" t="str">
        <f t="shared" si="0"/>
        <v>-</v>
      </c>
    </row>
    <row r="72" spans="1:6" s="3" customFormat="1" x14ac:dyDescent="0.2">
      <c r="A72" s="272" t="s">
        <v>3487</v>
      </c>
      <c r="B72" s="314" t="s">
        <v>3385</v>
      </c>
      <c r="C72" s="303">
        <v>61</v>
      </c>
      <c r="D72" s="94"/>
      <c r="E72" s="94"/>
      <c r="F72" s="125" t="str">
        <f t="shared" si="0"/>
        <v>-</v>
      </c>
    </row>
    <row r="73" spans="1:6" s="3" customFormat="1" x14ac:dyDescent="0.2">
      <c r="A73" s="272" t="s">
        <v>3426</v>
      </c>
      <c r="B73" s="314" t="s">
        <v>3427</v>
      </c>
      <c r="C73" s="303">
        <v>62</v>
      </c>
      <c r="D73" s="94"/>
      <c r="E73" s="94"/>
      <c r="F73" s="125" t="str">
        <f t="shared" si="0"/>
        <v>-</v>
      </c>
    </row>
    <row r="74" spans="1:6" s="3" customFormat="1" x14ac:dyDescent="0.2">
      <c r="A74" s="272" t="s">
        <v>3428</v>
      </c>
      <c r="B74" s="314" t="s">
        <v>1884</v>
      </c>
      <c r="C74" s="303">
        <v>63</v>
      </c>
      <c r="D74" s="97">
        <f>D75+D84+D92+D123+D139+D151+D168+D169</f>
        <v>134580</v>
      </c>
      <c r="E74" s="97">
        <f>E75+E84+E92+E123+E139+E151+E168+E169</f>
        <v>176707</v>
      </c>
      <c r="F74" s="124">
        <f t="shared" si="0"/>
        <v>131.30257096150987</v>
      </c>
    </row>
    <row r="75" spans="1:6" s="3" customFormat="1" x14ac:dyDescent="0.2">
      <c r="A75" s="272" t="s">
        <v>2744</v>
      </c>
      <c r="B75" s="314" t="s">
        <v>322</v>
      </c>
      <c r="C75" s="303">
        <v>64</v>
      </c>
      <c r="D75" s="97">
        <f>+D76+D81+D82+D83</f>
        <v>0</v>
      </c>
      <c r="E75" s="97">
        <f>+E76+E81+E82+E83</f>
        <v>0</v>
      </c>
      <c r="F75" s="124" t="str">
        <f t="shared" si="0"/>
        <v>-</v>
      </c>
    </row>
    <row r="76" spans="1:6" s="3" customFormat="1" x14ac:dyDescent="0.2">
      <c r="A76" s="132" t="s">
        <v>3429</v>
      </c>
      <c r="B76" s="317" t="s">
        <v>1885</v>
      </c>
      <c r="C76" s="303">
        <v>65</v>
      </c>
      <c r="D76" s="97">
        <f>SUM(D77:D80)</f>
        <v>0</v>
      </c>
      <c r="E76" s="97">
        <f>SUM(E77:E80)</f>
        <v>0</v>
      </c>
      <c r="F76" s="124" t="str">
        <f t="shared" ref="F76:F139" si="1">IF(D76&gt;0,IF(E76/D76&gt;=100,"&gt;&gt;100",E76/D76*100),"-")</f>
        <v>-</v>
      </c>
    </row>
    <row r="77" spans="1:6" s="3" customFormat="1" x14ac:dyDescent="0.2">
      <c r="A77" s="132" t="s">
        <v>1886</v>
      </c>
      <c r="B77" s="314" t="s">
        <v>1887</v>
      </c>
      <c r="C77" s="303">
        <v>66</v>
      </c>
      <c r="D77" s="94"/>
      <c r="E77" s="94"/>
      <c r="F77" s="125" t="str">
        <f t="shared" si="1"/>
        <v>-</v>
      </c>
    </row>
    <row r="78" spans="1:6" s="3" customFormat="1" x14ac:dyDescent="0.2">
      <c r="A78" s="132" t="s">
        <v>1888</v>
      </c>
      <c r="B78" s="314" t="s">
        <v>1889</v>
      </c>
      <c r="C78" s="303">
        <v>67</v>
      </c>
      <c r="D78" s="94"/>
      <c r="E78" s="94"/>
      <c r="F78" s="125" t="str">
        <f t="shared" si="1"/>
        <v>-</v>
      </c>
    </row>
    <row r="79" spans="1:6" s="3" customFormat="1" x14ac:dyDescent="0.2">
      <c r="A79" s="132" t="s">
        <v>1890</v>
      </c>
      <c r="B79" s="314" t="s">
        <v>1891</v>
      </c>
      <c r="C79" s="303">
        <v>68</v>
      </c>
      <c r="D79" s="94"/>
      <c r="E79" s="94"/>
      <c r="F79" s="125" t="str">
        <f t="shared" si="1"/>
        <v>-</v>
      </c>
    </row>
    <row r="80" spans="1:6" s="3" customFormat="1" x14ac:dyDescent="0.2">
      <c r="A80" s="132" t="s">
        <v>1892</v>
      </c>
      <c r="B80" s="314" t="s">
        <v>1893</v>
      </c>
      <c r="C80" s="303">
        <v>69</v>
      </c>
      <c r="D80" s="94"/>
      <c r="E80" s="94"/>
      <c r="F80" s="125" t="str">
        <f t="shared" si="1"/>
        <v>-</v>
      </c>
    </row>
    <row r="81" spans="1:6" s="3" customFormat="1" x14ac:dyDescent="0.2">
      <c r="A81" s="132" t="s">
        <v>4164</v>
      </c>
      <c r="B81" s="317" t="s">
        <v>4165</v>
      </c>
      <c r="C81" s="303">
        <v>70</v>
      </c>
      <c r="D81" s="94"/>
      <c r="E81" s="94"/>
      <c r="F81" s="125" t="str">
        <f t="shared" si="1"/>
        <v>-</v>
      </c>
    </row>
    <row r="82" spans="1:6" s="3" customFormat="1" x14ac:dyDescent="0.2">
      <c r="A82" s="132" t="s">
        <v>4166</v>
      </c>
      <c r="B82" s="317" t="s">
        <v>4167</v>
      </c>
      <c r="C82" s="303">
        <v>71</v>
      </c>
      <c r="D82" s="94"/>
      <c r="E82" s="94"/>
      <c r="F82" s="125" t="str">
        <f t="shared" si="1"/>
        <v>-</v>
      </c>
    </row>
    <row r="83" spans="1:6" s="3" customFormat="1" x14ac:dyDescent="0.2">
      <c r="A83" s="132" t="s">
        <v>4168</v>
      </c>
      <c r="B83" s="317" t="s">
        <v>4169</v>
      </c>
      <c r="C83" s="303">
        <v>72</v>
      </c>
      <c r="D83" s="94"/>
      <c r="E83" s="94"/>
      <c r="F83" s="125" t="str">
        <f t="shared" si="1"/>
        <v>-</v>
      </c>
    </row>
    <row r="84" spans="1:6" s="3" customFormat="1" ht="24" x14ac:dyDescent="0.2">
      <c r="A84" s="132" t="s">
        <v>4170</v>
      </c>
      <c r="B84" s="314" t="s">
        <v>321</v>
      </c>
      <c r="C84" s="303">
        <v>73</v>
      </c>
      <c r="D84" s="97">
        <f>+D85+SUM(D88:D91)</f>
        <v>1000</v>
      </c>
      <c r="E84" s="97">
        <f>+E85+SUM(E88:E91)</f>
        <v>0</v>
      </c>
      <c r="F84" s="124">
        <f t="shared" si="1"/>
        <v>0</v>
      </c>
    </row>
    <row r="85" spans="1:6" s="3" customFormat="1" x14ac:dyDescent="0.2">
      <c r="A85" s="132" t="s">
        <v>4171</v>
      </c>
      <c r="B85" s="317" t="s">
        <v>1894</v>
      </c>
      <c r="C85" s="303">
        <v>74</v>
      </c>
      <c r="D85" s="97">
        <f>SUM(D86:D87)</f>
        <v>0</v>
      </c>
      <c r="E85" s="97">
        <f>SUM(E86:E87)</f>
        <v>0</v>
      </c>
      <c r="F85" s="124" t="str">
        <f t="shared" si="1"/>
        <v>-</v>
      </c>
    </row>
    <row r="86" spans="1:6" s="3" customFormat="1" x14ac:dyDescent="0.2">
      <c r="A86" s="132" t="s">
        <v>1895</v>
      </c>
      <c r="B86" s="314" t="s">
        <v>1896</v>
      </c>
      <c r="C86" s="303">
        <v>75</v>
      </c>
      <c r="D86" s="94"/>
      <c r="E86" s="94"/>
      <c r="F86" s="125" t="str">
        <f t="shared" si="1"/>
        <v>-</v>
      </c>
    </row>
    <row r="87" spans="1:6" s="3" customFormat="1" x14ac:dyDescent="0.2">
      <c r="A87" s="132" t="s">
        <v>2801</v>
      </c>
      <c r="B87" s="314" t="s">
        <v>2948</v>
      </c>
      <c r="C87" s="303">
        <v>76</v>
      </c>
      <c r="D87" s="94"/>
      <c r="E87" s="94"/>
      <c r="F87" s="125" t="str">
        <f t="shared" si="1"/>
        <v>-</v>
      </c>
    </row>
    <row r="88" spans="1:6" s="3" customFormat="1" x14ac:dyDescent="0.2">
      <c r="A88" s="132" t="s">
        <v>4172</v>
      </c>
      <c r="B88" s="317" t="s">
        <v>4173</v>
      </c>
      <c r="C88" s="303">
        <v>77</v>
      </c>
      <c r="D88" s="94"/>
      <c r="E88" s="94"/>
      <c r="F88" s="125" t="str">
        <f t="shared" si="1"/>
        <v>-</v>
      </c>
    </row>
    <row r="89" spans="1:6" s="3" customFormat="1" x14ac:dyDescent="0.2">
      <c r="A89" s="132" t="s">
        <v>4174</v>
      </c>
      <c r="B89" s="317" t="s">
        <v>4175</v>
      </c>
      <c r="C89" s="303">
        <v>78</v>
      </c>
      <c r="D89" s="94">
        <v>1000</v>
      </c>
      <c r="E89" s="94"/>
      <c r="F89" s="125">
        <f t="shared" si="1"/>
        <v>0</v>
      </c>
    </row>
    <row r="90" spans="1:6" s="3" customFormat="1" x14ac:dyDescent="0.2">
      <c r="A90" s="132" t="s">
        <v>4176</v>
      </c>
      <c r="B90" s="317" t="s">
        <v>4177</v>
      </c>
      <c r="C90" s="303">
        <v>79</v>
      </c>
      <c r="D90" s="94"/>
      <c r="E90" s="94"/>
      <c r="F90" s="125" t="str">
        <f t="shared" si="1"/>
        <v>-</v>
      </c>
    </row>
    <row r="91" spans="1:6" s="3" customFormat="1" x14ac:dyDescent="0.2">
      <c r="A91" s="132" t="s">
        <v>4178</v>
      </c>
      <c r="B91" s="317" t="s">
        <v>4179</v>
      </c>
      <c r="C91" s="303">
        <v>80</v>
      </c>
      <c r="D91" s="94"/>
      <c r="E91" s="94"/>
      <c r="F91" s="125" t="str">
        <f t="shared" si="1"/>
        <v>-</v>
      </c>
    </row>
    <row r="92" spans="1:6" s="3" customFormat="1" x14ac:dyDescent="0.2">
      <c r="A92" s="132" t="s">
        <v>4180</v>
      </c>
      <c r="B92" s="314" t="s">
        <v>2949</v>
      </c>
      <c r="C92" s="303">
        <v>81</v>
      </c>
      <c r="D92" s="97">
        <f>D93+D111-D122</f>
        <v>0</v>
      </c>
      <c r="E92" s="97">
        <f>E93+E111-E122</f>
        <v>0</v>
      </c>
      <c r="F92" s="124" t="str">
        <f t="shared" si="1"/>
        <v>-</v>
      </c>
    </row>
    <row r="93" spans="1:6" s="3" customFormat="1" x14ac:dyDescent="0.2">
      <c r="A93" s="132"/>
      <c r="B93" s="314" t="s">
        <v>2950</v>
      </c>
      <c r="C93" s="303">
        <v>82</v>
      </c>
      <c r="D93" s="97">
        <f>SUM(D94:D110)</f>
        <v>0</v>
      </c>
      <c r="E93" s="97">
        <f>SUM(E94:E110)</f>
        <v>0</v>
      </c>
      <c r="F93" s="124" t="str">
        <f t="shared" si="1"/>
        <v>-</v>
      </c>
    </row>
    <row r="94" spans="1:6" s="3" customFormat="1" x14ac:dyDescent="0.2">
      <c r="A94" s="132" t="s">
        <v>4181</v>
      </c>
      <c r="B94" s="317" t="s">
        <v>1686</v>
      </c>
      <c r="C94" s="303">
        <v>83</v>
      </c>
      <c r="D94" s="94"/>
      <c r="E94" s="94"/>
      <c r="F94" s="125" t="str">
        <f t="shared" si="1"/>
        <v>-</v>
      </c>
    </row>
    <row r="95" spans="1:6" s="3" customFormat="1" x14ac:dyDescent="0.2">
      <c r="A95" s="132" t="s">
        <v>1174</v>
      </c>
      <c r="B95" s="317" t="s">
        <v>1175</v>
      </c>
      <c r="C95" s="303">
        <v>84</v>
      </c>
      <c r="D95" s="94"/>
      <c r="E95" s="94"/>
      <c r="F95" s="125" t="str">
        <f t="shared" si="1"/>
        <v>-</v>
      </c>
    </row>
    <row r="96" spans="1:6" s="3" customFormat="1" x14ac:dyDescent="0.2">
      <c r="A96" s="132" t="s">
        <v>1176</v>
      </c>
      <c r="B96" s="317" t="s">
        <v>1177</v>
      </c>
      <c r="C96" s="303">
        <v>85</v>
      </c>
      <c r="D96" s="94"/>
      <c r="E96" s="94"/>
      <c r="F96" s="125" t="str">
        <f t="shared" si="1"/>
        <v>-</v>
      </c>
    </row>
    <row r="97" spans="1:6" s="3" customFormat="1" x14ac:dyDescent="0.2">
      <c r="A97" s="132" t="s">
        <v>1178</v>
      </c>
      <c r="B97" s="317" t="s">
        <v>1179</v>
      </c>
      <c r="C97" s="303">
        <v>86</v>
      </c>
      <c r="D97" s="94"/>
      <c r="E97" s="94"/>
      <c r="F97" s="125" t="str">
        <f t="shared" si="1"/>
        <v>-</v>
      </c>
    </row>
    <row r="98" spans="1:6" s="3" customFormat="1" x14ac:dyDescent="0.2">
      <c r="A98" s="132" t="s">
        <v>2588</v>
      </c>
      <c r="B98" s="317" t="s">
        <v>2589</v>
      </c>
      <c r="C98" s="303">
        <v>87</v>
      </c>
      <c r="D98" s="94"/>
      <c r="E98" s="94"/>
      <c r="F98" s="125" t="str">
        <f t="shared" si="1"/>
        <v>-</v>
      </c>
    </row>
    <row r="99" spans="1:6" s="3" customFormat="1" x14ac:dyDescent="0.2">
      <c r="A99" s="132" t="s">
        <v>1180</v>
      </c>
      <c r="B99" s="317" t="s">
        <v>2669</v>
      </c>
      <c r="C99" s="303">
        <v>88</v>
      </c>
      <c r="D99" s="94"/>
      <c r="E99" s="94"/>
      <c r="F99" s="125" t="str">
        <f t="shared" si="1"/>
        <v>-</v>
      </c>
    </row>
    <row r="100" spans="1:6" s="3" customFormat="1" x14ac:dyDescent="0.2">
      <c r="A100" s="132" t="s">
        <v>2670</v>
      </c>
      <c r="B100" s="317" t="s">
        <v>2671</v>
      </c>
      <c r="C100" s="303">
        <v>89</v>
      </c>
      <c r="D100" s="94"/>
      <c r="E100" s="94"/>
      <c r="F100" s="125" t="str">
        <f t="shared" si="1"/>
        <v>-</v>
      </c>
    </row>
    <row r="101" spans="1:6" s="3" customFormat="1" x14ac:dyDescent="0.2">
      <c r="A101" s="132" t="s">
        <v>2672</v>
      </c>
      <c r="B101" s="317" t="s">
        <v>3291</v>
      </c>
      <c r="C101" s="303">
        <v>90</v>
      </c>
      <c r="D101" s="94"/>
      <c r="E101" s="94"/>
      <c r="F101" s="125" t="str">
        <f t="shared" si="1"/>
        <v>-</v>
      </c>
    </row>
    <row r="102" spans="1:6" s="3" customFormat="1" x14ac:dyDescent="0.2">
      <c r="A102" s="132" t="s">
        <v>3292</v>
      </c>
      <c r="B102" s="317" t="s">
        <v>2969</v>
      </c>
      <c r="C102" s="303">
        <v>91</v>
      </c>
      <c r="D102" s="94"/>
      <c r="E102" s="94"/>
      <c r="F102" s="125" t="str">
        <f t="shared" si="1"/>
        <v>-</v>
      </c>
    </row>
    <row r="103" spans="1:6" s="3" customFormat="1" x14ac:dyDescent="0.2">
      <c r="A103" s="132" t="s">
        <v>2970</v>
      </c>
      <c r="B103" s="317" t="s">
        <v>2971</v>
      </c>
      <c r="C103" s="303">
        <v>92</v>
      </c>
      <c r="D103" s="94"/>
      <c r="E103" s="94"/>
      <c r="F103" s="125" t="str">
        <f t="shared" si="1"/>
        <v>-</v>
      </c>
    </row>
    <row r="104" spans="1:6" s="3" customFormat="1" x14ac:dyDescent="0.2">
      <c r="A104" s="132" t="s">
        <v>2972</v>
      </c>
      <c r="B104" s="317" t="s">
        <v>2973</v>
      </c>
      <c r="C104" s="303">
        <v>93</v>
      </c>
      <c r="D104" s="94"/>
      <c r="E104" s="94"/>
      <c r="F104" s="125" t="str">
        <f t="shared" si="1"/>
        <v>-</v>
      </c>
    </row>
    <row r="105" spans="1:6" s="3" customFormat="1" x14ac:dyDescent="0.2">
      <c r="A105" s="132" t="s">
        <v>2974</v>
      </c>
      <c r="B105" s="317" t="s">
        <v>2975</v>
      </c>
      <c r="C105" s="303">
        <v>94</v>
      </c>
      <c r="D105" s="94"/>
      <c r="E105" s="94"/>
      <c r="F105" s="125" t="str">
        <f t="shared" si="1"/>
        <v>-</v>
      </c>
    </row>
    <row r="106" spans="1:6" s="3" customFormat="1" x14ac:dyDescent="0.2">
      <c r="A106" s="132" t="s">
        <v>2976</v>
      </c>
      <c r="B106" s="317" t="s">
        <v>2977</v>
      </c>
      <c r="C106" s="303">
        <v>95</v>
      </c>
      <c r="D106" s="94"/>
      <c r="E106" s="94"/>
      <c r="F106" s="125" t="str">
        <f t="shared" si="1"/>
        <v>-</v>
      </c>
    </row>
    <row r="107" spans="1:6" s="3" customFormat="1" x14ac:dyDescent="0.2">
      <c r="A107" s="132" t="s">
        <v>2978</v>
      </c>
      <c r="B107" s="317" t="s">
        <v>2979</v>
      </c>
      <c r="C107" s="303">
        <v>96</v>
      </c>
      <c r="D107" s="94"/>
      <c r="E107" s="94"/>
      <c r="F107" s="125" t="str">
        <f t="shared" si="1"/>
        <v>-</v>
      </c>
    </row>
    <row r="108" spans="1:6" s="3" customFormat="1" x14ac:dyDescent="0.2">
      <c r="A108" s="132" t="s">
        <v>2980</v>
      </c>
      <c r="B108" s="317" t="s">
        <v>2981</v>
      </c>
      <c r="C108" s="303">
        <v>97</v>
      </c>
      <c r="D108" s="94"/>
      <c r="E108" s="94"/>
      <c r="F108" s="125" t="str">
        <f t="shared" si="1"/>
        <v>-</v>
      </c>
    </row>
    <row r="109" spans="1:6" s="3" customFormat="1" x14ac:dyDescent="0.2">
      <c r="A109" s="132" t="s">
        <v>2982</v>
      </c>
      <c r="B109" s="317" t="s">
        <v>2943</v>
      </c>
      <c r="C109" s="303">
        <v>98</v>
      </c>
      <c r="D109" s="94"/>
      <c r="E109" s="94"/>
      <c r="F109" s="125" t="str">
        <f t="shared" si="1"/>
        <v>-</v>
      </c>
    </row>
    <row r="110" spans="1:6" s="3" customFormat="1" x14ac:dyDescent="0.2">
      <c r="A110" s="132" t="s">
        <v>2944</v>
      </c>
      <c r="B110" s="317" t="s">
        <v>2945</v>
      </c>
      <c r="C110" s="303">
        <v>99</v>
      </c>
      <c r="D110" s="94"/>
      <c r="E110" s="94"/>
      <c r="F110" s="125" t="str">
        <f t="shared" si="1"/>
        <v>-</v>
      </c>
    </row>
    <row r="111" spans="1:6" s="3" customFormat="1" x14ac:dyDescent="0.2">
      <c r="A111" s="132"/>
      <c r="B111" s="314" t="s">
        <v>2951</v>
      </c>
      <c r="C111" s="303">
        <v>100</v>
      </c>
      <c r="D111" s="97">
        <f>SUM(D112:D121)</f>
        <v>0</v>
      </c>
      <c r="E111" s="97">
        <f>SUM(E112:E121)</f>
        <v>0</v>
      </c>
      <c r="F111" s="124" t="str">
        <f t="shared" si="1"/>
        <v>-</v>
      </c>
    </row>
    <row r="112" spans="1:6" s="3" customFormat="1" x14ac:dyDescent="0.2">
      <c r="A112" s="132" t="s">
        <v>2590</v>
      </c>
      <c r="B112" s="317" t="s">
        <v>2591</v>
      </c>
      <c r="C112" s="303">
        <v>101</v>
      </c>
      <c r="D112" s="94"/>
      <c r="E112" s="94"/>
      <c r="F112" s="125" t="str">
        <f t="shared" si="1"/>
        <v>-</v>
      </c>
    </row>
    <row r="113" spans="1:6" s="3" customFormat="1" x14ac:dyDescent="0.2">
      <c r="A113" s="132" t="s">
        <v>394</v>
      </c>
      <c r="B113" s="317" t="s">
        <v>395</v>
      </c>
      <c r="C113" s="303">
        <v>102</v>
      </c>
      <c r="D113" s="94"/>
      <c r="E113" s="94"/>
      <c r="F113" s="125" t="str">
        <f t="shared" si="1"/>
        <v>-</v>
      </c>
    </row>
    <row r="114" spans="1:6" s="3" customFormat="1" x14ac:dyDescent="0.2">
      <c r="A114" s="132" t="s">
        <v>396</v>
      </c>
      <c r="B114" s="317" t="s">
        <v>397</v>
      </c>
      <c r="C114" s="303">
        <v>103</v>
      </c>
      <c r="D114" s="94"/>
      <c r="E114" s="94"/>
      <c r="F114" s="125" t="str">
        <f t="shared" si="1"/>
        <v>-</v>
      </c>
    </row>
    <row r="115" spans="1:6" s="3" customFormat="1" x14ac:dyDescent="0.2">
      <c r="A115" s="132" t="s">
        <v>398</v>
      </c>
      <c r="B115" s="317" t="s">
        <v>399</v>
      </c>
      <c r="C115" s="303">
        <v>104</v>
      </c>
      <c r="D115" s="94"/>
      <c r="E115" s="94"/>
      <c r="F115" s="125" t="str">
        <f t="shared" si="1"/>
        <v>-</v>
      </c>
    </row>
    <row r="116" spans="1:6" s="3" customFormat="1" x14ac:dyDescent="0.2">
      <c r="A116" s="132" t="s">
        <v>2592</v>
      </c>
      <c r="B116" s="317" t="s">
        <v>2624</v>
      </c>
      <c r="C116" s="303">
        <v>105</v>
      </c>
      <c r="D116" s="94"/>
      <c r="E116" s="94"/>
      <c r="F116" s="125" t="str">
        <f t="shared" si="1"/>
        <v>-</v>
      </c>
    </row>
    <row r="117" spans="1:6" s="3" customFormat="1" x14ac:dyDescent="0.2">
      <c r="A117" s="132" t="s">
        <v>400</v>
      </c>
      <c r="B117" s="317" t="s">
        <v>401</v>
      </c>
      <c r="C117" s="303">
        <v>106</v>
      </c>
      <c r="D117" s="94"/>
      <c r="E117" s="94"/>
      <c r="F117" s="125" t="str">
        <f t="shared" si="1"/>
        <v>-</v>
      </c>
    </row>
    <row r="118" spans="1:6" s="3" customFormat="1" x14ac:dyDescent="0.2">
      <c r="A118" s="132" t="s">
        <v>402</v>
      </c>
      <c r="B118" s="317" t="s">
        <v>403</v>
      </c>
      <c r="C118" s="303">
        <v>107</v>
      </c>
      <c r="D118" s="94"/>
      <c r="E118" s="94"/>
      <c r="F118" s="125" t="str">
        <f t="shared" si="1"/>
        <v>-</v>
      </c>
    </row>
    <row r="119" spans="1:6" s="3" customFormat="1" x14ac:dyDescent="0.2">
      <c r="A119" s="132" t="s">
        <v>404</v>
      </c>
      <c r="B119" s="317" t="s">
        <v>478</v>
      </c>
      <c r="C119" s="303">
        <v>108</v>
      </c>
      <c r="D119" s="94"/>
      <c r="E119" s="94"/>
      <c r="F119" s="125" t="str">
        <f t="shared" si="1"/>
        <v>-</v>
      </c>
    </row>
    <row r="120" spans="1:6" s="3" customFormat="1" x14ac:dyDescent="0.2">
      <c r="A120" s="132" t="s">
        <v>479</v>
      </c>
      <c r="B120" s="317" t="s">
        <v>480</v>
      </c>
      <c r="C120" s="303">
        <v>109</v>
      </c>
      <c r="D120" s="94"/>
      <c r="E120" s="94"/>
      <c r="F120" s="125" t="str">
        <f t="shared" si="1"/>
        <v>-</v>
      </c>
    </row>
    <row r="121" spans="1:6" s="3" customFormat="1" x14ac:dyDescent="0.2">
      <c r="A121" s="132" t="s">
        <v>481</v>
      </c>
      <c r="B121" s="317" t="s">
        <v>482</v>
      </c>
      <c r="C121" s="303">
        <v>110</v>
      </c>
      <c r="D121" s="94"/>
      <c r="E121" s="94"/>
      <c r="F121" s="125" t="str">
        <f t="shared" si="1"/>
        <v>-</v>
      </c>
    </row>
    <row r="122" spans="1:6" s="3" customFormat="1" x14ac:dyDescent="0.2">
      <c r="A122" s="132" t="s">
        <v>2625</v>
      </c>
      <c r="B122" s="317" t="s">
        <v>2626</v>
      </c>
      <c r="C122" s="303">
        <v>111</v>
      </c>
      <c r="D122" s="94"/>
      <c r="E122" s="94"/>
      <c r="F122" s="125" t="str">
        <f t="shared" si="1"/>
        <v>-</v>
      </c>
    </row>
    <row r="123" spans="1:6" s="3" customFormat="1" x14ac:dyDescent="0.2">
      <c r="A123" s="132" t="s">
        <v>2627</v>
      </c>
      <c r="B123" s="314" t="s">
        <v>2952</v>
      </c>
      <c r="C123" s="303">
        <v>112</v>
      </c>
      <c r="D123" s="97">
        <f>D124+D131-D138</f>
        <v>0</v>
      </c>
      <c r="E123" s="97">
        <f>E124+E131-E138</f>
        <v>0</v>
      </c>
      <c r="F123" s="124" t="str">
        <f t="shared" si="1"/>
        <v>-</v>
      </c>
    </row>
    <row r="124" spans="1:6" s="3" customFormat="1" x14ac:dyDescent="0.2">
      <c r="A124" s="132"/>
      <c r="B124" s="314" t="s">
        <v>2953</v>
      </c>
      <c r="C124" s="303">
        <v>113</v>
      </c>
      <c r="D124" s="97">
        <f>SUM(D125:D130)</f>
        <v>0</v>
      </c>
      <c r="E124" s="97">
        <f>SUM(E125:E130)</f>
        <v>0</v>
      </c>
      <c r="F124" s="124" t="str">
        <f t="shared" si="1"/>
        <v>-</v>
      </c>
    </row>
    <row r="125" spans="1:6" s="3" customFormat="1" x14ac:dyDescent="0.2">
      <c r="A125" s="132" t="s">
        <v>2628</v>
      </c>
      <c r="B125" s="314" t="s">
        <v>2629</v>
      </c>
      <c r="C125" s="303">
        <v>114</v>
      </c>
      <c r="D125" s="94"/>
      <c r="E125" s="94"/>
      <c r="F125" s="125" t="str">
        <f t="shared" si="1"/>
        <v>-</v>
      </c>
    </row>
    <row r="126" spans="1:6" s="3" customFormat="1" x14ac:dyDescent="0.2">
      <c r="A126" s="132" t="s">
        <v>2630</v>
      </c>
      <c r="B126" s="314" t="s">
        <v>2631</v>
      </c>
      <c r="C126" s="303">
        <v>115</v>
      </c>
      <c r="D126" s="94"/>
      <c r="E126" s="94"/>
      <c r="F126" s="125" t="str">
        <f t="shared" si="1"/>
        <v>-</v>
      </c>
    </row>
    <row r="127" spans="1:6" s="3" customFormat="1" x14ac:dyDescent="0.2">
      <c r="A127" s="132" t="s">
        <v>2632</v>
      </c>
      <c r="B127" s="314" t="s">
        <v>2633</v>
      </c>
      <c r="C127" s="303">
        <v>116</v>
      </c>
      <c r="D127" s="94"/>
      <c r="E127" s="94"/>
      <c r="F127" s="125" t="str">
        <f t="shared" si="1"/>
        <v>-</v>
      </c>
    </row>
    <row r="128" spans="1:6" s="3" customFormat="1" x14ac:dyDescent="0.2">
      <c r="A128" s="132" t="s">
        <v>2634</v>
      </c>
      <c r="B128" s="314" t="s">
        <v>2635</v>
      </c>
      <c r="C128" s="303">
        <v>117</v>
      </c>
      <c r="D128" s="94"/>
      <c r="E128" s="94"/>
      <c r="F128" s="125" t="str">
        <f t="shared" si="1"/>
        <v>-</v>
      </c>
    </row>
    <row r="129" spans="1:6" s="3" customFormat="1" x14ac:dyDescent="0.2">
      <c r="A129" s="132" t="s">
        <v>2636</v>
      </c>
      <c r="B129" s="314" t="s">
        <v>2637</v>
      </c>
      <c r="C129" s="303">
        <v>118</v>
      </c>
      <c r="D129" s="94"/>
      <c r="E129" s="94"/>
      <c r="F129" s="125" t="str">
        <f t="shared" si="1"/>
        <v>-</v>
      </c>
    </row>
    <row r="130" spans="1:6" s="3" customFormat="1" x14ac:dyDescent="0.2">
      <c r="A130" s="132" t="s">
        <v>2638</v>
      </c>
      <c r="B130" s="314" t="s">
        <v>3375</v>
      </c>
      <c r="C130" s="303">
        <v>119</v>
      </c>
      <c r="D130" s="94"/>
      <c r="E130" s="94"/>
      <c r="F130" s="125" t="str">
        <f t="shared" si="1"/>
        <v>-</v>
      </c>
    </row>
    <row r="131" spans="1:6" s="3" customFormat="1" x14ac:dyDescent="0.2">
      <c r="A131" s="132"/>
      <c r="B131" s="314" t="s">
        <v>2954</v>
      </c>
      <c r="C131" s="303">
        <v>120</v>
      </c>
      <c r="D131" s="97">
        <f>SUM(D132:D137)</f>
        <v>0</v>
      </c>
      <c r="E131" s="97">
        <f>SUM(E132:E137)</f>
        <v>0</v>
      </c>
      <c r="F131" s="124" t="str">
        <f t="shared" si="1"/>
        <v>-</v>
      </c>
    </row>
    <row r="132" spans="1:6" s="3" customFormat="1" x14ac:dyDescent="0.2">
      <c r="A132" s="132" t="s">
        <v>3376</v>
      </c>
      <c r="B132" s="314" t="s">
        <v>2629</v>
      </c>
      <c r="C132" s="303">
        <v>121</v>
      </c>
      <c r="D132" s="94"/>
      <c r="E132" s="94"/>
      <c r="F132" s="125" t="str">
        <f t="shared" si="1"/>
        <v>-</v>
      </c>
    </row>
    <row r="133" spans="1:6" s="3" customFormat="1" x14ac:dyDescent="0.2">
      <c r="A133" s="132" t="s">
        <v>3377</v>
      </c>
      <c r="B133" s="314" t="s">
        <v>2631</v>
      </c>
      <c r="C133" s="303">
        <v>122</v>
      </c>
      <c r="D133" s="94"/>
      <c r="E133" s="94"/>
      <c r="F133" s="125" t="str">
        <f t="shared" si="1"/>
        <v>-</v>
      </c>
    </row>
    <row r="134" spans="1:6" s="3" customFormat="1" x14ac:dyDescent="0.2">
      <c r="A134" s="132" t="s">
        <v>3378</v>
      </c>
      <c r="B134" s="314" t="s">
        <v>2633</v>
      </c>
      <c r="C134" s="303">
        <v>123</v>
      </c>
      <c r="D134" s="94"/>
      <c r="E134" s="94"/>
      <c r="F134" s="125" t="str">
        <f t="shared" si="1"/>
        <v>-</v>
      </c>
    </row>
    <row r="135" spans="1:6" s="3" customFormat="1" x14ac:dyDescent="0.2">
      <c r="A135" s="132" t="s">
        <v>3379</v>
      </c>
      <c r="B135" s="314" t="s">
        <v>2635</v>
      </c>
      <c r="C135" s="303">
        <v>124</v>
      </c>
      <c r="D135" s="94"/>
      <c r="E135" s="94"/>
      <c r="F135" s="125" t="str">
        <f t="shared" si="1"/>
        <v>-</v>
      </c>
    </row>
    <row r="136" spans="1:6" s="3" customFormat="1" x14ac:dyDescent="0.2">
      <c r="A136" s="132" t="s">
        <v>3380</v>
      </c>
      <c r="B136" s="314" t="s">
        <v>2637</v>
      </c>
      <c r="C136" s="303">
        <v>125</v>
      </c>
      <c r="D136" s="94"/>
      <c r="E136" s="94"/>
      <c r="F136" s="125" t="str">
        <f t="shared" si="1"/>
        <v>-</v>
      </c>
    </row>
    <row r="137" spans="1:6" s="3" customFormat="1" x14ac:dyDescent="0.2">
      <c r="A137" s="132" t="s">
        <v>3381</v>
      </c>
      <c r="B137" s="314" t="s">
        <v>3375</v>
      </c>
      <c r="C137" s="303">
        <v>126</v>
      </c>
      <c r="D137" s="94"/>
      <c r="E137" s="94"/>
      <c r="F137" s="125" t="str">
        <f t="shared" si="1"/>
        <v>-</v>
      </c>
    </row>
    <row r="138" spans="1:6" s="3" customFormat="1" x14ac:dyDescent="0.2">
      <c r="A138" s="132" t="s">
        <v>265</v>
      </c>
      <c r="B138" s="314" t="s">
        <v>266</v>
      </c>
      <c r="C138" s="303">
        <v>127</v>
      </c>
      <c r="D138" s="94"/>
      <c r="E138" s="94"/>
      <c r="F138" s="125" t="str">
        <f t="shared" si="1"/>
        <v>-</v>
      </c>
    </row>
    <row r="139" spans="1:6" s="3" customFormat="1" x14ac:dyDescent="0.2">
      <c r="A139" s="132" t="s">
        <v>267</v>
      </c>
      <c r="B139" s="314" t="s">
        <v>2955</v>
      </c>
      <c r="C139" s="303">
        <v>128</v>
      </c>
      <c r="D139" s="97">
        <f>D140+D147-D150</f>
        <v>0</v>
      </c>
      <c r="E139" s="97">
        <f>E140+E147-E150</f>
        <v>0</v>
      </c>
      <c r="F139" s="124" t="str">
        <f t="shared" si="1"/>
        <v>-</v>
      </c>
    </row>
    <row r="140" spans="1:6" s="3" customFormat="1" x14ac:dyDescent="0.2">
      <c r="A140" s="132"/>
      <c r="B140" s="314" t="s">
        <v>2956</v>
      </c>
      <c r="C140" s="303">
        <v>129</v>
      </c>
      <c r="D140" s="97">
        <f>SUM(D141:D146)</f>
        <v>0</v>
      </c>
      <c r="E140" s="97">
        <f>SUM(E141:E146)</f>
        <v>0</v>
      </c>
      <c r="F140" s="124" t="str">
        <f t="shared" ref="F140:F203" si="2">IF(D140&gt;0,IF(E140/D140&gt;=100,"&gt;&gt;100",E140/D140*100),"-")</f>
        <v>-</v>
      </c>
    </row>
    <row r="141" spans="1:6" s="3" customFormat="1" x14ac:dyDescent="0.2">
      <c r="A141" s="132" t="s">
        <v>483</v>
      </c>
      <c r="B141" s="314" t="s">
        <v>2623</v>
      </c>
      <c r="C141" s="303">
        <v>130</v>
      </c>
      <c r="D141" s="94"/>
      <c r="E141" s="94"/>
      <c r="F141" s="125" t="str">
        <f t="shared" si="2"/>
        <v>-</v>
      </c>
    </row>
    <row r="142" spans="1:6" s="3" customFormat="1" x14ac:dyDescent="0.2">
      <c r="A142" s="132" t="s">
        <v>484</v>
      </c>
      <c r="B142" s="314" t="s">
        <v>1806</v>
      </c>
      <c r="C142" s="303">
        <v>131</v>
      </c>
      <c r="D142" s="94"/>
      <c r="E142" s="94"/>
      <c r="F142" s="125" t="str">
        <f t="shared" si="2"/>
        <v>-</v>
      </c>
    </row>
    <row r="143" spans="1:6" s="3" customFormat="1" x14ac:dyDescent="0.2">
      <c r="A143" s="132" t="s">
        <v>485</v>
      </c>
      <c r="B143" s="317" t="s">
        <v>3445</v>
      </c>
      <c r="C143" s="303">
        <v>132</v>
      </c>
      <c r="D143" s="94"/>
      <c r="E143" s="94"/>
      <c r="F143" s="125" t="str">
        <f t="shared" si="2"/>
        <v>-</v>
      </c>
    </row>
    <row r="144" spans="1:6" s="3" customFormat="1" x14ac:dyDescent="0.2">
      <c r="A144" s="132" t="s">
        <v>268</v>
      </c>
      <c r="B144" s="317" t="s">
        <v>2381</v>
      </c>
      <c r="C144" s="303">
        <v>133</v>
      </c>
      <c r="D144" s="94"/>
      <c r="E144" s="94"/>
      <c r="F144" s="125" t="str">
        <f t="shared" si="2"/>
        <v>-</v>
      </c>
    </row>
    <row r="145" spans="1:6" s="3" customFormat="1" x14ac:dyDescent="0.2">
      <c r="A145" s="132" t="s">
        <v>269</v>
      </c>
      <c r="B145" s="318" t="s">
        <v>3521</v>
      </c>
      <c r="C145" s="303">
        <v>134</v>
      </c>
      <c r="D145" s="94"/>
      <c r="E145" s="94"/>
      <c r="F145" s="125" t="str">
        <f t="shared" si="2"/>
        <v>-</v>
      </c>
    </row>
    <row r="146" spans="1:6" s="3" customFormat="1" x14ac:dyDescent="0.2">
      <c r="A146" s="132" t="s">
        <v>270</v>
      </c>
      <c r="B146" s="317" t="s">
        <v>711</v>
      </c>
      <c r="C146" s="303">
        <v>135</v>
      </c>
      <c r="D146" s="94"/>
      <c r="E146" s="94"/>
      <c r="F146" s="125" t="str">
        <f t="shared" si="2"/>
        <v>-</v>
      </c>
    </row>
    <row r="147" spans="1:6" s="3" customFormat="1" x14ac:dyDescent="0.2">
      <c r="A147" s="132"/>
      <c r="B147" s="314" t="s">
        <v>2021</v>
      </c>
      <c r="C147" s="303">
        <v>136</v>
      </c>
      <c r="D147" s="97">
        <f>SUM(D148:D149)</f>
        <v>0</v>
      </c>
      <c r="E147" s="97">
        <f>SUM(E148:E149)</f>
        <v>0</v>
      </c>
      <c r="F147" s="124" t="str">
        <f t="shared" si="2"/>
        <v>-</v>
      </c>
    </row>
    <row r="148" spans="1:6" s="3" customFormat="1" x14ac:dyDescent="0.2">
      <c r="A148" s="132" t="s">
        <v>1611</v>
      </c>
      <c r="B148" s="314" t="s">
        <v>719</v>
      </c>
      <c r="C148" s="303">
        <v>137</v>
      </c>
      <c r="D148" s="94"/>
      <c r="E148" s="94"/>
      <c r="F148" s="125" t="str">
        <f t="shared" si="2"/>
        <v>-</v>
      </c>
    </row>
    <row r="149" spans="1:6" s="3" customFormat="1" x14ac:dyDescent="0.2">
      <c r="A149" s="132" t="s">
        <v>1612</v>
      </c>
      <c r="B149" s="314" t="s">
        <v>1212</v>
      </c>
      <c r="C149" s="303">
        <v>138</v>
      </c>
      <c r="D149" s="94"/>
      <c r="E149" s="94"/>
      <c r="F149" s="125" t="str">
        <f t="shared" si="2"/>
        <v>-</v>
      </c>
    </row>
    <row r="150" spans="1:6" s="3" customFormat="1" x14ac:dyDescent="0.2">
      <c r="A150" s="132" t="s">
        <v>1613</v>
      </c>
      <c r="B150" s="314" t="s">
        <v>1614</v>
      </c>
      <c r="C150" s="303">
        <v>139</v>
      </c>
      <c r="D150" s="94"/>
      <c r="E150" s="94"/>
      <c r="F150" s="125" t="str">
        <f t="shared" si="2"/>
        <v>-</v>
      </c>
    </row>
    <row r="151" spans="1:6" s="3" customFormat="1" x14ac:dyDescent="0.2">
      <c r="A151" s="132" t="s">
        <v>1615</v>
      </c>
      <c r="B151" s="314" t="s">
        <v>1800</v>
      </c>
      <c r="C151" s="303">
        <v>140</v>
      </c>
      <c r="D151" s="97">
        <f>SUM(D152:D154)+SUM(D162:D166)-D167</f>
        <v>133580</v>
      </c>
      <c r="E151" s="97">
        <f>SUM(E152:E154)+SUM(E162:E166)-E167</f>
        <v>176707</v>
      </c>
      <c r="F151" s="124">
        <f t="shared" si="2"/>
        <v>132.28552178469829</v>
      </c>
    </row>
    <row r="152" spans="1:6" s="3" customFormat="1" x14ac:dyDescent="0.2">
      <c r="A152" s="272" t="s">
        <v>1616</v>
      </c>
      <c r="B152" s="314" t="s">
        <v>1617</v>
      </c>
      <c r="C152" s="303">
        <v>141</v>
      </c>
      <c r="D152" s="94"/>
      <c r="E152" s="94"/>
      <c r="F152" s="125" t="str">
        <f t="shared" si="2"/>
        <v>-</v>
      </c>
    </row>
    <row r="153" spans="1:6" s="3" customFormat="1" x14ac:dyDescent="0.2">
      <c r="A153" s="272" t="s">
        <v>2937</v>
      </c>
      <c r="B153" s="317" t="s">
        <v>2938</v>
      </c>
      <c r="C153" s="303">
        <v>142</v>
      </c>
      <c r="D153" s="94"/>
      <c r="E153" s="94"/>
      <c r="F153" s="125" t="str">
        <f t="shared" si="2"/>
        <v>-</v>
      </c>
    </row>
    <row r="154" spans="1:6" s="3" customFormat="1" ht="24" x14ac:dyDescent="0.2">
      <c r="A154" s="272" t="s">
        <v>2431</v>
      </c>
      <c r="B154" s="317" t="s">
        <v>1801</v>
      </c>
      <c r="C154" s="303">
        <v>143</v>
      </c>
      <c r="D154" s="97">
        <f>SUM(D155:D161)</f>
        <v>0</v>
      </c>
      <c r="E154" s="97">
        <f>SUM(E155:E161)</f>
        <v>0</v>
      </c>
      <c r="F154" s="124" t="str">
        <f t="shared" si="2"/>
        <v>-</v>
      </c>
    </row>
    <row r="155" spans="1:6" s="3" customFormat="1" x14ac:dyDescent="0.2">
      <c r="A155" s="272" t="s">
        <v>1802</v>
      </c>
      <c r="B155" s="317" t="s">
        <v>1803</v>
      </c>
      <c r="C155" s="303">
        <v>144</v>
      </c>
      <c r="D155" s="94"/>
      <c r="E155" s="94"/>
      <c r="F155" s="125" t="str">
        <f t="shared" si="2"/>
        <v>-</v>
      </c>
    </row>
    <row r="156" spans="1:6" s="3" customFormat="1" x14ac:dyDescent="0.2">
      <c r="A156" s="272" t="s">
        <v>1804</v>
      </c>
      <c r="B156" s="317" t="s">
        <v>3052</v>
      </c>
      <c r="C156" s="303">
        <v>145</v>
      </c>
      <c r="D156" s="94"/>
      <c r="E156" s="94"/>
      <c r="F156" s="125" t="str">
        <f t="shared" si="2"/>
        <v>-</v>
      </c>
    </row>
    <row r="157" spans="1:6" s="3" customFormat="1" x14ac:dyDescent="0.2">
      <c r="A157" s="272" t="s">
        <v>3053</v>
      </c>
      <c r="B157" s="317" t="s">
        <v>3851</v>
      </c>
      <c r="C157" s="303">
        <v>146</v>
      </c>
      <c r="D157" s="94"/>
      <c r="E157" s="94"/>
      <c r="F157" s="125" t="str">
        <f t="shared" si="2"/>
        <v>-</v>
      </c>
    </row>
    <row r="158" spans="1:6" s="3" customFormat="1" x14ac:dyDescent="0.2">
      <c r="A158" s="272" t="s">
        <v>3852</v>
      </c>
      <c r="B158" s="317" t="s">
        <v>3853</v>
      </c>
      <c r="C158" s="303">
        <v>147</v>
      </c>
      <c r="D158" s="94"/>
      <c r="E158" s="94"/>
      <c r="F158" s="125" t="str">
        <f t="shared" si="2"/>
        <v>-</v>
      </c>
    </row>
    <row r="159" spans="1:6" s="3" customFormat="1" x14ac:dyDescent="0.2">
      <c r="A159" s="272" t="s">
        <v>3854</v>
      </c>
      <c r="B159" s="317" t="s">
        <v>3855</v>
      </c>
      <c r="C159" s="303">
        <v>148</v>
      </c>
      <c r="D159" s="94"/>
      <c r="E159" s="94"/>
      <c r="F159" s="125" t="str">
        <f t="shared" si="2"/>
        <v>-</v>
      </c>
    </row>
    <row r="160" spans="1:6" s="3" customFormat="1" x14ac:dyDescent="0.2">
      <c r="A160" s="272" t="s">
        <v>3856</v>
      </c>
      <c r="B160" s="317" t="s">
        <v>3868</v>
      </c>
      <c r="C160" s="303">
        <v>149</v>
      </c>
      <c r="D160" s="94"/>
      <c r="E160" s="94"/>
      <c r="F160" s="125" t="str">
        <f t="shared" si="2"/>
        <v>-</v>
      </c>
    </row>
    <row r="161" spans="1:6" s="3" customFormat="1" x14ac:dyDescent="0.2">
      <c r="A161" s="272" t="s">
        <v>3869</v>
      </c>
      <c r="B161" s="317" t="s">
        <v>4237</v>
      </c>
      <c r="C161" s="303">
        <v>150</v>
      </c>
      <c r="D161" s="94"/>
      <c r="E161" s="94"/>
      <c r="F161" s="125" t="str">
        <f t="shared" si="2"/>
        <v>-</v>
      </c>
    </row>
    <row r="162" spans="1:6" s="3" customFormat="1" x14ac:dyDescent="0.2">
      <c r="A162" s="272" t="s">
        <v>2939</v>
      </c>
      <c r="B162" s="317" t="s">
        <v>704</v>
      </c>
      <c r="C162" s="303">
        <v>151</v>
      </c>
      <c r="D162" s="94"/>
      <c r="E162" s="94"/>
      <c r="F162" s="125" t="str">
        <f t="shared" si="2"/>
        <v>-</v>
      </c>
    </row>
    <row r="163" spans="1:6" s="3" customFormat="1" x14ac:dyDescent="0.2">
      <c r="A163" s="272" t="s">
        <v>3804</v>
      </c>
      <c r="B163" s="318" t="s">
        <v>2432</v>
      </c>
      <c r="C163" s="303">
        <v>152</v>
      </c>
      <c r="D163" s="94">
        <v>15707</v>
      </c>
      <c r="E163" s="94">
        <v>986</v>
      </c>
      <c r="F163" s="125">
        <f t="shared" si="2"/>
        <v>6.2774559113770927</v>
      </c>
    </row>
    <row r="164" spans="1:6" s="3" customFormat="1" x14ac:dyDescent="0.2">
      <c r="A164" s="272" t="s">
        <v>3805</v>
      </c>
      <c r="B164" s="317" t="s">
        <v>1338</v>
      </c>
      <c r="C164" s="303">
        <v>153</v>
      </c>
      <c r="D164" s="94"/>
      <c r="E164" s="94"/>
      <c r="F164" s="125" t="str">
        <f t="shared" si="2"/>
        <v>-</v>
      </c>
    </row>
    <row r="165" spans="1:6" s="3" customFormat="1" x14ac:dyDescent="0.2">
      <c r="A165" s="132" t="s">
        <v>1339</v>
      </c>
      <c r="B165" s="317" t="s">
        <v>1340</v>
      </c>
      <c r="C165" s="303">
        <v>154</v>
      </c>
      <c r="D165" s="94">
        <v>117873</v>
      </c>
      <c r="E165" s="94">
        <v>175721</v>
      </c>
      <c r="F165" s="125">
        <f t="shared" si="2"/>
        <v>149.07654848862759</v>
      </c>
    </row>
    <row r="166" spans="1:6" s="3" customFormat="1" x14ac:dyDescent="0.2">
      <c r="A166" s="132" t="s">
        <v>4094</v>
      </c>
      <c r="B166" s="317" t="s">
        <v>486</v>
      </c>
      <c r="C166" s="303">
        <v>155</v>
      </c>
      <c r="D166" s="94"/>
      <c r="E166" s="94"/>
      <c r="F166" s="125" t="str">
        <f t="shared" si="2"/>
        <v>-</v>
      </c>
    </row>
    <row r="167" spans="1:6" s="3" customFormat="1" x14ac:dyDescent="0.2">
      <c r="A167" s="132" t="s">
        <v>3806</v>
      </c>
      <c r="B167" s="317" t="s">
        <v>3807</v>
      </c>
      <c r="C167" s="303">
        <v>156</v>
      </c>
      <c r="D167" s="94"/>
      <c r="E167" s="94"/>
      <c r="F167" s="125" t="str">
        <f t="shared" si="2"/>
        <v>-</v>
      </c>
    </row>
    <row r="168" spans="1:6" s="3" customFormat="1" x14ac:dyDescent="0.2">
      <c r="A168" s="132" t="s">
        <v>3808</v>
      </c>
      <c r="B168" s="317" t="s">
        <v>3809</v>
      </c>
      <c r="C168" s="303">
        <v>157</v>
      </c>
      <c r="D168" s="94"/>
      <c r="E168" s="94"/>
      <c r="F168" s="125" t="str">
        <f t="shared" si="2"/>
        <v>-</v>
      </c>
    </row>
    <row r="169" spans="1:6" s="3" customFormat="1" x14ac:dyDescent="0.2">
      <c r="A169" s="132" t="s">
        <v>3810</v>
      </c>
      <c r="B169" s="314" t="s">
        <v>4238</v>
      </c>
      <c r="C169" s="303">
        <v>158</v>
      </c>
      <c r="D169" s="97">
        <f>SUM(D170:D172)</f>
        <v>0</v>
      </c>
      <c r="E169" s="97">
        <f>SUM(E170:E172)</f>
        <v>0</v>
      </c>
      <c r="F169" s="124" t="str">
        <f t="shared" si="2"/>
        <v>-</v>
      </c>
    </row>
    <row r="170" spans="1:6" s="3" customFormat="1" x14ac:dyDescent="0.2">
      <c r="A170" s="272" t="s">
        <v>2743</v>
      </c>
      <c r="B170" s="314" t="s">
        <v>4239</v>
      </c>
      <c r="C170" s="303">
        <v>159</v>
      </c>
      <c r="D170" s="94"/>
      <c r="E170" s="94"/>
      <c r="F170" s="125" t="str">
        <f t="shared" si="2"/>
        <v>-</v>
      </c>
    </row>
    <row r="171" spans="1:6" s="3" customFormat="1" x14ac:dyDescent="0.2">
      <c r="A171" s="272" t="s">
        <v>3811</v>
      </c>
      <c r="B171" s="314" t="s">
        <v>3812</v>
      </c>
      <c r="C171" s="303">
        <v>160</v>
      </c>
      <c r="D171" s="94"/>
      <c r="E171" s="94"/>
      <c r="F171" s="125" t="str">
        <f t="shared" si="2"/>
        <v>-</v>
      </c>
    </row>
    <row r="172" spans="1:6" s="3" customFormat="1" x14ac:dyDescent="0.2">
      <c r="A172" s="272" t="s">
        <v>4240</v>
      </c>
      <c r="B172" s="314" t="s">
        <v>4241</v>
      </c>
      <c r="C172" s="303">
        <v>161</v>
      </c>
      <c r="D172" s="94"/>
      <c r="E172" s="94"/>
      <c r="F172" s="125" t="str">
        <f t="shared" si="2"/>
        <v>-</v>
      </c>
    </row>
    <row r="173" spans="1:6" s="3" customFormat="1" x14ac:dyDescent="0.2">
      <c r="A173" s="272"/>
      <c r="B173" s="314" t="s">
        <v>1068</v>
      </c>
      <c r="C173" s="303">
        <v>162</v>
      </c>
      <c r="D173" s="97">
        <f>D174+D234</f>
        <v>6302026</v>
      </c>
      <c r="E173" s="97">
        <f>E174+E234</f>
        <v>6334600</v>
      </c>
      <c r="F173" s="124">
        <f t="shared" si="2"/>
        <v>100.51688139655406</v>
      </c>
    </row>
    <row r="174" spans="1:6" s="3" customFormat="1" x14ac:dyDescent="0.2">
      <c r="A174" s="272" t="s">
        <v>3813</v>
      </c>
      <c r="B174" s="314" t="s">
        <v>1145</v>
      </c>
      <c r="C174" s="303">
        <v>163</v>
      </c>
      <c r="D174" s="97">
        <f>D175+D186+D187+D203+D231</f>
        <v>48657</v>
      </c>
      <c r="E174" s="97">
        <f>E175+E186+E187+E203+E231</f>
        <v>49417</v>
      </c>
      <c r="F174" s="124">
        <f t="shared" si="2"/>
        <v>101.56195408677067</v>
      </c>
    </row>
    <row r="175" spans="1:6" s="3" customFormat="1" x14ac:dyDescent="0.2">
      <c r="A175" s="272" t="s">
        <v>1181</v>
      </c>
      <c r="B175" s="314" t="s">
        <v>1547</v>
      </c>
      <c r="C175" s="303">
        <v>164</v>
      </c>
      <c r="D175" s="97">
        <f>SUM(D176:D178)+SUM(D182:D185)</f>
        <v>44657</v>
      </c>
      <c r="E175" s="97">
        <f>SUM(E176:E178)+SUM(E182:E185)</f>
        <v>49417</v>
      </c>
      <c r="F175" s="124">
        <f t="shared" si="2"/>
        <v>110.65902322144345</v>
      </c>
    </row>
    <row r="176" spans="1:6" s="3" customFormat="1" x14ac:dyDescent="0.2">
      <c r="A176" s="272" t="s">
        <v>1182</v>
      </c>
      <c r="B176" s="314" t="s">
        <v>1183</v>
      </c>
      <c r="C176" s="303">
        <v>165</v>
      </c>
      <c r="D176" s="94">
        <v>33180</v>
      </c>
      <c r="E176" s="94">
        <v>33231</v>
      </c>
      <c r="F176" s="125">
        <f t="shared" si="2"/>
        <v>100.15370705244122</v>
      </c>
    </row>
    <row r="177" spans="1:6" s="3" customFormat="1" x14ac:dyDescent="0.2">
      <c r="A177" s="272" t="s">
        <v>1184</v>
      </c>
      <c r="B177" s="314" t="s">
        <v>1185</v>
      </c>
      <c r="C177" s="303">
        <v>166</v>
      </c>
      <c r="D177" s="94">
        <v>11477</v>
      </c>
      <c r="E177" s="94">
        <v>16173</v>
      </c>
      <c r="F177" s="125">
        <f t="shared" si="2"/>
        <v>140.91661584037641</v>
      </c>
    </row>
    <row r="178" spans="1:6" s="3" customFormat="1" x14ac:dyDescent="0.2">
      <c r="A178" s="272" t="s">
        <v>1186</v>
      </c>
      <c r="B178" s="317" t="s">
        <v>2842</v>
      </c>
      <c r="C178" s="303">
        <v>167</v>
      </c>
      <c r="D178" s="97">
        <f>SUM(D179:D181)</f>
        <v>0</v>
      </c>
      <c r="E178" s="97">
        <f>SUM(E179:E181)</f>
        <v>13</v>
      </c>
      <c r="F178" s="124" t="str">
        <f t="shared" si="2"/>
        <v>-</v>
      </c>
    </row>
    <row r="179" spans="1:6" s="3" customFormat="1" x14ac:dyDescent="0.2">
      <c r="A179" s="272" t="s">
        <v>2843</v>
      </c>
      <c r="B179" s="314" t="s">
        <v>2844</v>
      </c>
      <c r="C179" s="303">
        <v>168</v>
      </c>
      <c r="D179" s="94"/>
      <c r="E179" s="94"/>
      <c r="F179" s="125" t="str">
        <f t="shared" si="2"/>
        <v>-</v>
      </c>
    </row>
    <row r="180" spans="1:6" s="3" customFormat="1" x14ac:dyDescent="0.2">
      <c r="A180" s="272" t="s">
        <v>2845</v>
      </c>
      <c r="B180" s="314" t="s">
        <v>2825</v>
      </c>
      <c r="C180" s="303">
        <v>169</v>
      </c>
      <c r="D180" s="94"/>
      <c r="E180" s="94"/>
      <c r="F180" s="125" t="str">
        <f t="shared" si="2"/>
        <v>-</v>
      </c>
    </row>
    <row r="181" spans="1:6" s="3" customFormat="1" x14ac:dyDescent="0.2">
      <c r="A181" s="272" t="s">
        <v>2826</v>
      </c>
      <c r="B181" s="314" t="s">
        <v>2827</v>
      </c>
      <c r="C181" s="303">
        <v>170</v>
      </c>
      <c r="D181" s="94"/>
      <c r="E181" s="94">
        <v>13</v>
      </c>
      <c r="F181" s="125" t="str">
        <f t="shared" si="2"/>
        <v>-</v>
      </c>
    </row>
    <row r="182" spans="1:6" s="3" customFormat="1" x14ac:dyDescent="0.2">
      <c r="A182" s="272" t="s">
        <v>1188</v>
      </c>
      <c r="B182" s="317" t="s">
        <v>1189</v>
      </c>
      <c r="C182" s="303">
        <v>171</v>
      </c>
      <c r="D182" s="94"/>
      <c r="E182" s="94"/>
      <c r="F182" s="125" t="str">
        <f t="shared" si="2"/>
        <v>-</v>
      </c>
    </row>
    <row r="183" spans="1:6" s="3" customFormat="1" x14ac:dyDescent="0.2">
      <c r="A183" s="272" t="s">
        <v>1190</v>
      </c>
      <c r="B183" s="317" t="s">
        <v>1191</v>
      </c>
      <c r="C183" s="303">
        <v>172</v>
      </c>
      <c r="D183" s="94"/>
      <c r="E183" s="94"/>
      <c r="F183" s="125" t="str">
        <f t="shared" si="2"/>
        <v>-</v>
      </c>
    </row>
    <row r="184" spans="1:6" s="3" customFormat="1" x14ac:dyDescent="0.2">
      <c r="A184" s="272" t="s">
        <v>1192</v>
      </c>
      <c r="B184" s="317" t="s">
        <v>2983</v>
      </c>
      <c r="C184" s="303">
        <v>173</v>
      </c>
      <c r="D184" s="94"/>
      <c r="E184" s="94"/>
      <c r="F184" s="125" t="str">
        <f t="shared" si="2"/>
        <v>-</v>
      </c>
    </row>
    <row r="185" spans="1:6" s="3" customFormat="1" x14ac:dyDescent="0.2">
      <c r="A185" s="272" t="s">
        <v>1193</v>
      </c>
      <c r="B185" s="317" t="s">
        <v>3032</v>
      </c>
      <c r="C185" s="303">
        <v>174</v>
      </c>
      <c r="D185" s="94"/>
      <c r="E185" s="94"/>
      <c r="F185" s="125" t="str">
        <f t="shared" si="2"/>
        <v>-</v>
      </c>
    </row>
    <row r="186" spans="1:6" s="3" customFormat="1" x14ac:dyDescent="0.2">
      <c r="A186" s="272" t="s">
        <v>3033</v>
      </c>
      <c r="B186" s="314" t="s">
        <v>3034</v>
      </c>
      <c r="C186" s="303">
        <v>175</v>
      </c>
      <c r="D186" s="94">
        <v>4000</v>
      </c>
      <c r="E186" s="94"/>
      <c r="F186" s="125">
        <f t="shared" si="2"/>
        <v>0</v>
      </c>
    </row>
    <row r="187" spans="1:6" s="3" customFormat="1" x14ac:dyDescent="0.2">
      <c r="A187" s="132" t="s">
        <v>3035</v>
      </c>
      <c r="B187" s="314" t="s">
        <v>1548</v>
      </c>
      <c r="C187" s="303">
        <v>176</v>
      </c>
      <c r="D187" s="97">
        <f>D188+D195-D202</f>
        <v>0</v>
      </c>
      <c r="E187" s="97">
        <f>E188+E195-E202</f>
        <v>0</v>
      </c>
      <c r="F187" s="124" t="str">
        <f t="shared" si="2"/>
        <v>-</v>
      </c>
    </row>
    <row r="188" spans="1:6" s="3" customFormat="1" x14ac:dyDescent="0.2">
      <c r="A188" s="132"/>
      <c r="B188" s="314" t="s">
        <v>3388</v>
      </c>
      <c r="C188" s="303">
        <v>177</v>
      </c>
      <c r="D188" s="97">
        <f>SUM(D189:D194)</f>
        <v>0</v>
      </c>
      <c r="E188" s="97">
        <f>SUM(E189:E194)</f>
        <v>0</v>
      </c>
      <c r="F188" s="124" t="str">
        <f t="shared" si="2"/>
        <v>-</v>
      </c>
    </row>
    <row r="189" spans="1:6" s="3" customFormat="1" x14ac:dyDescent="0.2">
      <c r="A189" s="132" t="s">
        <v>3036</v>
      </c>
      <c r="B189" s="314" t="s">
        <v>3037</v>
      </c>
      <c r="C189" s="303">
        <v>178</v>
      </c>
      <c r="D189" s="94"/>
      <c r="E189" s="94"/>
      <c r="F189" s="125" t="str">
        <f t="shared" si="2"/>
        <v>-</v>
      </c>
    </row>
    <row r="190" spans="1:6" s="3" customFormat="1" x14ac:dyDescent="0.2">
      <c r="A190" s="132" t="s">
        <v>3660</v>
      </c>
      <c r="B190" s="314" t="s">
        <v>3661</v>
      </c>
      <c r="C190" s="303">
        <v>179</v>
      </c>
      <c r="D190" s="94"/>
      <c r="E190" s="94"/>
      <c r="F190" s="125" t="str">
        <f t="shared" si="2"/>
        <v>-</v>
      </c>
    </row>
    <row r="191" spans="1:6" s="3" customFormat="1" x14ac:dyDescent="0.2">
      <c r="A191" s="132" t="s">
        <v>3662</v>
      </c>
      <c r="B191" s="314" t="s">
        <v>3663</v>
      </c>
      <c r="C191" s="303">
        <v>180</v>
      </c>
      <c r="D191" s="94"/>
      <c r="E191" s="94"/>
      <c r="F191" s="125" t="str">
        <f t="shared" si="2"/>
        <v>-</v>
      </c>
    </row>
    <row r="192" spans="1:6" s="3" customFormat="1" x14ac:dyDescent="0.2">
      <c r="A192" s="132" t="s">
        <v>3664</v>
      </c>
      <c r="B192" s="314" t="s">
        <v>3665</v>
      </c>
      <c r="C192" s="303">
        <v>181</v>
      </c>
      <c r="D192" s="94"/>
      <c r="E192" s="94"/>
      <c r="F192" s="125" t="str">
        <f t="shared" si="2"/>
        <v>-</v>
      </c>
    </row>
    <row r="193" spans="1:6" s="3" customFormat="1" x14ac:dyDescent="0.2">
      <c r="A193" s="132" t="s">
        <v>3666</v>
      </c>
      <c r="B193" s="314" t="s">
        <v>3667</v>
      </c>
      <c r="C193" s="303">
        <v>182</v>
      </c>
      <c r="D193" s="94"/>
      <c r="E193" s="94"/>
      <c r="F193" s="125" t="str">
        <f t="shared" si="2"/>
        <v>-</v>
      </c>
    </row>
    <row r="194" spans="1:6" s="3" customFormat="1" x14ac:dyDescent="0.2">
      <c r="A194" s="132" t="s">
        <v>3668</v>
      </c>
      <c r="B194" s="314" t="s">
        <v>3669</v>
      </c>
      <c r="C194" s="303">
        <v>183</v>
      </c>
      <c r="D194" s="94"/>
      <c r="E194" s="94"/>
      <c r="F194" s="125" t="str">
        <f t="shared" si="2"/>
        <v>-</v>
      </c>
    </row>
    <row r="195" spans="1:6" s="3" customFormat="1" x14ac:dyDescent="0.2">
      <c r="A195" s="132"/>
      <c r="B195" s="314" t="s">
        <v>3389</v>
      </c>
      <c r="C195" s="303">
        <v>184</v>
      </c>
      <c r="D195" s="97">
        <f>SUM(D196:D201)</f>
        <v>0</v>
      </c>
      <c r="E195" s="97">
        <f>SUM(E196:E201)</f>
        <v>0</v>
      </c>
      <c r="F195" s="124" t="str">
        <f t="shared" si="2"/>
        <v>-</v>
      </c>
    </row>
    <row r="196" spans="1:6" s="3" customFormat="1" x14ac:dyDescent="0.2">
      <c r="A196" s="132" t="s">
        <v>3670</v>
      </c>
      <c r="B196" s="314" t="s">
        <v>3037</v>
      </c>
      <c r="C196" s="303">
        <v>185</v>
      </c>
      <c r="D196" s="94"/>
      <c r="E196" s="94"/>
      <c r="F196" s="125" t="str">
        <f t="shared" si="2"/>
        <v>-</v>
      </c>
    </row>
    <row r="197" spans="1:6" s="3" customFormat="1" x14ac:dyDescent="0.2">
      <c r="A197" s="132" t="s">
        <v>3671</v>
      </c>
      <c r="B197" s="317" t="s">
        <v>3661</v>
      </c>
      <c r="C197" s="303">
        <v>186</v>
      </c>
      <c r="D197" s="94"/>
      <c r="E197" s="94"/>
      <c r="F197" s="125" t="str">
        <f t="shared" si="2"/>
        <v>-</v>
      </c>
    </row>
    <row r="198" spans="1:6" s="3" customFormat="1" x14ac:dyDescent="0.2">
      <c r="A198" s="132" t="s">
        <v>3672</v>
      </c>
      <c r="B198" s="317" t="s">
        <v>3663</v>
      </c>
      <c r="C198" s="303">
        <v>187</v>
      </c>
      <c r="D198" s="94"/>
      <c r="E198" s="94"/>
      <c r="F198" s="125" t="str">
        <f t="shared" si="2"/>
        <v>-</v>
      </c>
    </row>
    <row r="199" spans="1:6" s="3" customFormat="1" x14ac:dyDescent="0.2">
      <c r="A199" s="132" t="s">
        <v>3673</v>
      </c>
      <c r="B199" s="317" t="s">
        <v>3665</v>
      </c>
      <c r="C199" s="303">
        <v>188</v>
      </c>
      <c r="D199" s="94"/>
      <c r="E199" s="94"/>
      <c r="F199" s="125" t="str">
        <f t="shared" si="2"/>
        <v>-</v>
      </c>
    </row>
    <row r="200" spans="1:6" s="3" customFormat="1" x14ac:dyDescent="0.2">
      <c r="A200" s="132" t="s">
        <v>3674</v>
      </c>
      <c r="B200" s="317" t="s">
        <v>3667</v>
      </c>
      <c r="C200" s="303">
        <v>189</v>
      </c>
      <c r="D200" s="94"/>
      <c r="E200" s="94"/>
      <c r="F200" s="125" t="str">
        <f t="shared" si="2"/>
        <v>-</v>
      </c>
    </row>
    <row r="201" spans="1:6" s="3" customFormat="1" x14ac:dyDescent="0.2">
      <c r="A201" s="132" t="s">
        <v>3675</v>
      </c>
      <c r="B201" s="317" t="s">
        <v>3669</v>
      </c>
      <c r="C201" s="303">
        <v>190</v>
      </c>
      <c r="D201" s="94"/>
      <c r="E201" s="94"/>
      <c r="F201" s="125" t="str">
        <f t="shared" si="2"/>
        <v>-</v>
      </c>
    </row>
    <row r="202" spans="1:6" s="3" customFormat="1" x14ac:dyDescent="0.2">
      <c r="A202" s="132" t="s">
        <v>3676</v>
      </c>
      <c r="B202" s="314" t="s">
        <v>3677</v>
      </c>
      <c r="C202" s="303">
        <v>191</v>
      </c>
      <c r="D202" s="94"/>
      <c r="E202" s="94"/>
      <c r="F202" s="125" t="str">
        <f t="shared" si="2"/>
        <v>-</v>
      </c>
    </row>
    <row r="203" spans="1:6" s="3" customFormat="1" x14ac:dyDescent="0.2">
      <c r="A203" s="132" t="s">
        <v>3678</v>
      </c>
      <c r="B203" s="314" t="s">
        <v>3390</v>
      </c>
      <c r="C203" s="303">
        <v>192</v>
      </c>
      <c r="D203" s="97">
        <f>D204+D221</f>
        <v>0</v>
      </c>
      <c r="E203" s="97">
        <f>E204+E221</f>
        <v>0</v>
      </c>
      <c r="F203" s="124" t="str">
        <f t="shared" si="2"/>
        <v>-</v>
      </c>
    </row>
    <row r="204" spans="1:6" s="3" customFormat="1" x14ac:dyDescent="0.2">
      <c r="A204" s="132"/>
      <c r="B204" s="314" t="s">
        <v>3391</v>
      </c>
      <c r="C204" s="303">
        <v>193</v>
      </c>
      <c r="D204" s="97">
        <f>SUM(D205:D220)</f>
        <v>0</v>
      </c>
      <c r="E204" s="97">
        <f>SUM(E205:E220)</f>
        <v>0</v>
      </c>
      <c r="F204" s="124" t="str">
        <f t="shared" ref="F204:F256" si="3">IF(D204&gt;0,IF(E204/D204&gt;=100,"&gt;&gt;100",E204/D204*100),"-")</f>
        <v>-</v>
      </c>
    </row>
    <row r="205" spans="1:6" s="3" customFormat="1" x14ac:dyDescent="0.2">
      <c r="A205" s="132" t="s">
        <v>2984</v>
      </c>
      <c r="B205" s="314" t="s">
        <v>2985</v>
      </c>
      <c r="C205" s="303">
        <v>194</v>
      </c>
      <c r="D205" s="94"/>
      <c r="E205" s="94"/>
      <c r="F205" s="125" t="str">
        <f t="shared" si="3"/>
        <v>-</v>
      </c>
    </row>
    <row r="206" spans="1:6" s="3" customFormat="1" x14ac:dyDescent="0.2">
      <c r="A206" s="132" t="s">
        <v>2986</v>
      </c>
      <c r="B206" s="317" t="s">
        <v>2987</v>
      </c>
      <c r="C206" s="303">
        <v>195</v>
      </c>
      <c r="D206" s="94"/>
      <c r="E206" s="94"/>
      <c r="F206" s="125" t="str">
        <f t="shared" si="3"/>
        <v>-</v>
      </c>
    </row>
    <row r="207" spans="1:6" s="3" customFormat="1" x14ac:dyDescent="0.2">
      <c r="A207" s="132" t="s">
        <v>2988</v>
      </c>
      <c r="B207" s="317" t="s">
        <v>2989</v>
      </c>
      <c r="C207" s="303">
        <v>196</v>
      </c>
      <c r="D207" s="94"/>
      <c r="E207" s="94"/>
      <c r="F207" s="125" t="str">
        <f t="shared" si="3"/>
        <v>-</v>
      </c>
    </row>
    <row r="208" spans="1:6" s="3" customFormat="1" x14ac:dyDescent="0.2">
      <c r="A208" s="132" t="s">
        <v>3679</v>
      </c>
      <c r="B208" s="317" t="s">
        <v>2990</v>
      </c>
      <c r="C208" s="303">
        <v>197</v>
      </c>
      <c r="D208" s="94"/>
      <c r="E208" s="94"/>
      <c r="F208" s="125" t="str">
        <f t="shared" si="3"/>
        <v>-</v>
      </c>
    </row>
    <row r="209" spans="1:6" s="3" customFormat="1" x14ac:dyDescent="0.2">
      <c r="A209" s="132" t="s">
        <v>2991</v>
      </c>
      <c r="B209" s="317" t="s">
        <v>2992</v>
      </c>
      <c r="C209" s="303">
        <v>198</v>
      </c>
      <c r="D209" s="94"/>
      <c r="E209" s="94"/>
      <c r="F209" s="125" t="str">
        <f t="shared" si="3"/>
        <v>-</v>
      </c>
    </row>
    <row r="210" spans="1:6" s="3" customFormat="1" x14ac:dyDescent="0.2">
      <c r="A210" s="132" t="s">
        <v>2993</v>
      </c>
      <c r="B210" s="317" t="s">
        <v>100</v>
      </c>
      <c r="C210" s="303">
        <v>199</v>
      </c>
      <c r="D210" s="94"/>
      <c r="E210" s="94"/>
      <c r="F210" s="125" t="str">
        <f t="shared" si="3"/>
        <v>-</v>
      </c>
    </row>
    <row r="211" spans="1:6" s="3" customFormat="1" x14ac:dyDescent="0.2">
      <c r="A211" s="132" t="s">
        <v>495</v>
      </c>
      <c r="B211" s="317" t="s">
        <v>496</v>
      </c>
      <c r="C211" s="303">
        <v>200</v>
      </c>
      <c r="D211" s="94"/>
      <c r="E211" s="94"/>
      <c r="F211" s="125" t="str">
        <f t="shared" si="3"/>
        <v>-</v>
      </c>
    </row>
    <row r="212" spans="1:6" s="3" customFormat="1" x14ac:dyDescent="0.2">
      <c r="A212" s="132" t="s">
        <v>497</v>
      </c>
      <c r="B212" s="317" t="s">
        <v>498</v>
      </c>
      <c r="C212" s="303">
        <v>201</v>
      </c>
      <c r="D212" s="94"/>
      <c r="E212" s="94"/>
      <c r="F212" s="125" t="str">
        <f t="shared" si="3"/>
        <v>-</v>
      </c>
    </row>
    <row r="213" spans="1:6" s="3" customFormat="1" x14ac:dyDescent="0.2">
      <c r="A213" s="132" t="s">
        <v>499</v>
      </c>
      <c r="B213" s="317" t="s">
        <v>500</v>
      </c>
      <c r="C213" s="303">
        <v>202</v>
      </c>
      <c r="D213" s="94"/>
      <c r="E213" s="94"/>
      <c r="F213" s="125" t="str">
        <f t="shared" si="3"/>
        <v>-</v>
      </c>
    </row>
    <row r="214" spans="1:6" s="3" customFormat="1" x14ac:dyDescent="0.2">
      <c r="A214" s="132" t="s">
        <v>501</v>
      </c>
      <c r="B214" s="317" t="s">
        <v>502</v>
      </c>
      <c r="C214" s="303">
        <v>203</v>
      </c>
      <c r="D214" s="94"/>
      <c r="E214" s="94"/>
      <c r="F214" s="125" t="str">
        <f t="shared" si="3"/>
        <v>-</v>
      </c>
    </row>
    <row r="215" spans="1:6" s="3" customFormat="1" x14ac:dyDescent="0.2">
      <c r="A215" s="132" t="s">
        <v>2498</v>
      </c>
      <c r="B215" s="317" t="s">
        <v>2499</v>
      </c>
      <c r="C215" s="303">
        <v>204</v>
      </c>
      <c r="D215" s="94"/>
      <c r="E215" s="94"/>
      <c r="F215" s="125" t="str">
        <f t="shared" si="3"/>
        <v>-</v>
      </c>
    </row>
    <row r="216" spans="1:6" s="3" customFormat="1" x14ac:dyDescent="0.2">
      <c r="A216" s="132" t="s">
        <v>3361</v>
      </c>
      <c r="B216" s="317" t="s">
        <v>3362</v>
      </c>
      <c r="C216" s="303">
        <v>205</v>
      </c>
      <c r="D216" s="94"/>
      <c r="E216" s="94"/>
      <c r="F216" s="125" t="str">
        <f t="shared" si="3"/>
        <v>-</v>
      </c>
    </row>
    <row r="217" spans="1:6" s="3" customFormat="1" x14ac:dyDescent="0.2">
      <c r="A217" s="132" t="s">
        <v>3363</v>
      </c>
      <c r="B217" s="317" t="s">
        <v>3364</v>
      </c>
      <c r="C217" s="303">
        <v>206</v>
      </c>
      <c r="D217" s="94"/>
      <c r="E217" s="94"/>
      <c r="F217" s="125" t="str">
        <f t="shared" si="3"/>
        <v>-</v>
      </c>
    </row>
    <row r="218" spans="1:6" s="3" customFormat="1" x14ac:dyDescent="0.2">
      <c r="A218" s="132" t="s">
        <v>3365</v>
      </c>
      <c r="B218" s="317" t="s">
        <v>2781</v>
      </c>
      <c r="C218" s="303">
        <v>207</v>
      </c>
      <c r="D218" s="94"/>
      <c r="E218" s="94"/>
      <c r="F218" s="125" t="str">
        <f t="shared" si="3"/>
        <v>-</v>
      </c>
    </row>
    <row r="219" spans="1:6" s="3" customFormat="1" x14ac:dyDescent="0.2">
      <c r="A219" s="132" t="s">
        <v>2782</v>
      </c>
      <c r="B219" s="317" t="s">
        <v>2783</v>
      </c>
      <c r="C219" s="303">
        <v>208</v>
      </c>
      <c r="D219" s="94"/>
      <c r="E219" s="94"/>
      <c r="F219" s="125" t="str">
        <f t="shared" si="3"/>
        <v>-</v>
      </c>
    </row>
    <row r="220" spans="1:6" s="3" customFormat="1" x14ac:dyDescent="0.2">
      <c r="A220" s="132" t="s">
        <v>2784</v>
      </c>
      <c r="B220" s="318" t="s">
        <v>4221</v>
      </c>
      <c r="C220" s="303">
        <v>209</v>
      </c>
      <c r="D220" s="94"/>
      <c r="E220" s="94"/>
      <c r="F220" s="125" t="str">
        <f t="shared" si="3"/>
        <v>-</v>
      </c>
    </row>
    <row r="221" spans="1:6" s="3" customFormat="1" x14ac:dyDescent="0.2">
      <c r="A221" s="132"/>
      <c r="B221" s="314" t="s">
        <v>3392</v>
      </c>
      <c r="C221" s="303">
        <v>210</v>
      </c>
      <c r="D221" s="97">
        <f>SUM(D222:D230)</f>
        <v>0</v>
      </c>
      <c r="E221" s="97">
        <f>SUM(E222:E230)</f>
        <v>0</v>
      </c>
      <c r="F221" s="124" t="str">
        <f t="shared" si="3"/>
        <v>-</v>
      </c>
    </row>
    <row r="222" spans="1:6" s="3" customFormat="1" x14ac:dyDescent="0.2">
      <c r="A222" s="132" t="s">
        <v>4222</v>
      </c>
      <c r="B222" s="317" t="s">
        <v>4223</v>
      </c>
      <c r="C222" s="303">
        <v>211</v>
      </c>
      <c r="D222" s="94"/>
      <c r="E222" s="94"/>
      <c r="F222" s="125" t="str">
        <f t="shared" si="3"/>
        <v>-</v>
      </c>
    </row>
    <row r="223" spans="1:6" s="3" customFormat="1" x14ac:dyDescent="0.2">
      <c r="A223" s="132" t="s">
        <v>4224</v>
      </c>
      <c r="B223" s="317" t="s">
        <v>4225</v>
      </c>
      <c r="C223" s="303">
        <v>212</v>
      </c>
      <c r="D223" s="94"/>
      <c r="E223" s="94"/>
      <c r="F223" s="125" t="str">
        <f t="shared" si="3"/>
        <v>-</v>
      </c>
    </row>
    <row r="224" spans="1:6" s="3" customFormat="1" x14ac:dyDescent="0.2">
      <c r="A224" s="132">
        <v>2615</v>
      </c>
      <c r="B224" s="317" t="s">
        <v>4226</v>
      </c>
      <c r="C224" s="303">
        <v>213</v>
      </c>
      <c r="D224" s="94"/>
      <c r="E224" s="94"/>
      <c r="F224" s="125" t="str">
        <f t="shared" si="3"/>
        <v>-</v>
      </c>
    </row>
    <row r="225" spans="1:6" s="3" customFormat="1" x14ac:dyDescent="0.2">
      <c r="A225" s="132">
        <v>2616</v>
      </c>
      <c r="B225" s="317" t="s">
        <v>4227</v>
      </c>
      <c r="C225" s="303">
        <v>214</v>
      </c>
      <c r="D225" s="94"/>
      <c r="E225" s="94"/>
      <c r="F225" s="125" t="str">
        <f t="shared" si="3"/>
        <v>-</v>
      </c>
    </row>
    <row r="226" spans="1:6" s="3" customFormat="1" x14ac:dyDescent="0.2">
      <c r="A226" s="132">
        <v>2646</v>
      </c>
      <c r="B226" s="317" t="s">
        <v>4228</v>
      </c>
      <c r="C226" s="303">
        <v>215</v>
      </c>
      <c r="D226" s="94"/>
      <c r="E226" s="94"/>
      <c r="F226" s="125" t="str">
        <f t="shared" si="3"/>
        <v>-</v>
      </c>
    </row>
    <row r="227" spans="1:6" s="3" customFormat="1" x14ac:dyDescent="0.2">
      <c r="A227" s="132">
        <v>2647</v>
      </c>
      <c r="B227" s="317" t="s">
        <v>4229</v>
      </c>
      <c r="C227" s="303">
        <v>216</v>
      </c>
      <c r="D227" s="94"/>
      <c r="E227" s="94"/>
      <c r="F227" s="125" t="str">
        <f t="shared" si="3"/>
        <v>-</v>
      </c>
    </row>
    <row r="228" spans="1:6" s="3" customFormat="1" x14ac:dyDescent="0.2">
      <c r="A228" s="132">
        <v>2648</v>
      </c>
      <c r="B228" s="317" t="s">
        <v>4230</v>
      </c>
      <c r="C228" s="303">
        <v>217</v>
      </c>
      <c r="D228" s="94"/>
      <c r="E228" s="94"/>
      <c r="F228" s="125" t="str">
        <f t="shared" si="3"/>
        <v>-</v>
      </c>
    </row>
    <row r="229" spans="1:6" s="3" customFormat="1" x14ac:dyDescent="0.2">
      <c r="A229" s="132">
        <v>2655</v>
      </c>
      <c r="B229" s="317" t="s">
        <v>4231</v>
      </c>
      <c r="C229" s="303">
        <v>218</v>
      </c>
      <c r="D229" s="94"/>
      <c r="E229" s="94"/>
      <c r="F229" s="125" t="str">
        <f t="shared" si="3"/>
        <v>-</v>
      </c>
    </row>
    <row r="230" spans="1:6" s="3" customFormat="1" x14ac:dyDescent="0.2">
      <c r="A230" s="132">
        <v>2656</v>
      </c>
      <c r="B230" s="317" t="s">
        <v>4232</v>
      </c>
      <c r="C230" s="303">
        <v>219</v>
      </c>
      <c r="D230" s="94"/>
      <c r="E230" s="94"/>
      <c r="F230" s="125" t="str">
        <f t="shared" si="3"/>
        <v>-</v>
      </c>
    </row>
    <row r="231" spans="1:6" s="3" customFormat="1" x14ac:dyDescent="0.2">
      <c r="A231" s="132" t="s">
        <v>973</v>
      </c>
      <c r="B231" s="314" t="s">
        <v>3393</v>
      </c>
      <c r="C231" s="303">
        <v>220</v>
      </c>
      <c r="D231" s="97">
        <f>SUM(D232:D233)</f>
        <v>0</v>
      </c>
      <c r="E231" s="97">
        <f>SUM(E232:E233)</f>
        <v>0</v>
      </c>
      <c r="F231" s="124" t="str">
        <f t="shared" si="3"/>
        <v>-</v>
      </c>
    </row>
    <row r="232" spans="1:6" s="3" customFormat="1" x14ac:dyDescent="0.2">
      <c r="A232" s="132" t="s">
        <v>974</v>
      </c>
      <c r="B232" s="314" t="s">
        <v>975</v>
      </c>
      <c r="C232" s="303">
        <v>221</v>
      </c>
      <c r="D232" s="94"/>
      <c r="E232" s="94"/>
      <c r="F232" s="125" t="str">
        <f t="shared" si="3"/>
        <v>-</v>
      </c>
    </row>
    <row r="233" spans="1:6" s="3" customFormat="1" x14ac:dyDescent="0.2">
      <c r="A233" s="132" t="s">
        <v>976</v>
      </c>
      <c r="B233" s="314" t="s">
        <v>977</v>
      </c>
      <c r="C233" s="303">
        <v>222</v>
      </c>
      <c r="D233" s="94"/>
      <c r="E233" s="94"/>
      <c r="F233" s="125" t="str">
        <f t="shared" si="3"/>
        <v>-</v>
      </c>
    </row>
    <row r="234" spans="1:6" s="3" customFormat="1" x14ac:dyDescent="0.2">
      <c r="A234" s="132" t="s">
        <v>978</v>
      </c>
      <c r="B234" s="314" t="s">
        <v>3394</v>
      </c>
      <c r="C234" s="303">
        <v>223</v>
      </c>
      <c r="D234" s="97">
        <f>+D235+D243-D247+D251+D252+D253</f>
        <v>6253369</v>
      </c>
      <c r="E234" s="97">
        <f>+E235+E243-E247+E251+E252+E253</f>
        <v>6285183</v>
      </c>
      <c r="F234" s="124">
        <f t="shared" si="3"/>
        <v>100.50874976352746</v>
      </c>
    </row>
    <row r="235" spans="1:6" s="3" customFormat="1" x14ac:dyDescent="0.2">
      <c r="A235" s="132" t="s">
        <v>1279</v>
      </c>
      <c r="B235" s="314" t="s">
        <v>3395</v>
      </c>
      <c r="C235" s="303">
        <v>224</v>
      </c>
      <c r="D235" s="97">
        <f>D236-D239</f>
        <v>6167446</v>
      </c>
      <c r="E235" s="97">
        <f>E236-E239</f>
        <v>6157892</v>
      </c>
      <c r="F235" s="124">
        <f t="shared" si="3"/>
        <v>99.845089847564125</v>
      </c>
    </row>
    <row r="236" spans="1:6" s="3" customFormat="1" x14ac:dyDescent="0.2">
      <c r="A236" s="132" t="s">
        <v>1280</v>
      </c>
      <c r="B236" s="314" t="s">
        <v>3396</v>
      </c>
      <c r="C236" s="303">
        <v>225</v>
      </c>
      <c r="D236" s="97">
        <f>SUM(D237:D238)</f>
        <v>6167446</v>
      </c>
      <c r="E236" s="97">
        <f>SUM(E237:E238)</f>
        <v>6157892</v>
      </c>
      <c r="F236" s="124">
        <f t="shared" si="3"/>
        <v>99.845089847564125</v>
      </c>
    </row>
    <row r="237" spans="1:6" s="3" customFormat="1" x14ac:dyDescent="0.2">
      <c r="A237" s="132" t="s">
        <v>1281</v>
      </c>
      <c r="B237" s="314" t="s">
        <v>1282</v>
      </c>
      <c r="C237" s="303">
        <v>226</v>
      </c>
      <c r="D237" s="94">
        <v>6167446</v>
      </c>
      <c r="E237" s="94">
        <v>6157892</v>
      </c>
      <c r="F237" s="125">
        <f t="shared" si="3"/>
        <v>99.845089847564125</v>
      </c>
    </row>
    <row r="238" spans="1:6" s="3" customFormat="1" x14ac:dyDescent="0.2">
      <c r="A238" s="132" t="s">
        <v>1283</v>
      </c>
      <c r="B238" s="314" t="s">
        <v>1284</v>
      </c>
      <c r="C238" s="303">
        <v>227</v>
      </c>
      <c r="D238" s="94"/>
      <c r="E238" s="94"/>
      <c r="F238" s="125" t="str">
        <f t="shared" si="3"/>
        <v>-</v>
      </c>
    </row>
    <row r="239" spans="1:6" s="3" customFormat="1" x14ac:dyDescent="0.2">
      <c r="A239" s="132" t="s">
        <v>1285</v>
      </c>
      <c r="B239" s="314" t="s">
        <v>3397</v>
      </c>
      <c r="C239" s="303">
        <v>228</v>
      </c>
      <c r="D239" s="97">
        <f>SUM(D240:D241)</f>
        <v>0</v>
      </c>
      <c r="E239" s="97">
        <f>SUM(E240:E241)</f>
        <v>0</v>
      </c>
      <c r="F239" s="124" t="str">
        <f t="shared" si="3"/>
        <v>-</v>
      </c>
    </row>
    <row r="240" spans="1:6" s="3" customFormat="1" x14ac:dyDescent="0.2">
      <c r="A240" s="132" t="s">
        <v>1286</v>
      </c>
      <c r="B240" s="314" t="s">
        <v>4092</v>
      </c>
      <c r="C240" s="303">
        <v>229</v>
      </c>
      <c r="D240" s="94"/>
      <c r="E240" s="94"/>
      <c r="F240" s="125" t="str">
        <f t="shared" si="3"/>
        <v>-</v>
      </c>
    </row>
    <row r="241" spans="1:6" s="3" customFormat="1" x14ac:dyDescent="0.2">
      <c r="A241" s="132" t="s">
        <v>4093</v>
      </c>
      <c r="B241" s="314" t="s">
        <v>4117</v>
      </c>
      <c r="C241" s="303">
        <v>230</v>
      </c>
      <c r="D241" s="94"/>
      <c r="E241" s="94"/>
      <c r="F241" s="125" t="str">
        <f t="shared" si="3"/>
        <v>-</v>
      </c>
    </row>
    <row r="242" spans="1:6" s="3" customFormat="1" x14ac:dyDescent="0.2">
      <c r="A242" s="132" t="s">
        <v>4118</v>
      </c>
      <c r="B242" s="314" t="s">
        <v>4119</v>
      </c>
      <c r="C242" s="303">
        <v>231</v>
      </c>
      <c r="D242" s="94"/>
      <c r="E242" s="94"/>
      <c r="F242" s="125" t="str">
        <f t="shared" si="3"/>
        <v>-</v>
      </c>
    </row>
    <row r="243" spans="1:6" s="3" customFormat="1" x14ac:dyDescent="0.2">
      <c r="A243" s="132" t="s">
        <v>4120</v>
      </c>
      <c r="B243" s="314" t="s">
        <v>3398</v>
      </c>
      <c r="C243" s="303">
        <v>232</v>
      </c>
      <c r="D243" s="97">
        <f>SUM(D244:D246)</f>
        <v>166630</v>
      </c>
      <c r="E243" s="97">
        <f>SUM(E244:E246)</f>
        <v>223820</v>
      </c>
      <c r="F243" s="124">
        <f t="shared" si="3"/>
        <v>134.32155074116307</v>
      </c>
    </row>
    <row r="244" spans="1:6" s="3" customFormat="1" x14ac:dyDescent="0.2">
      <c r="A244" s="132" t="s">
        <v>2861</v>
      </c>
      <c r="B244" s="314" t="s">
        <v>4121</v>
      </c>
      <c r="C244" s="303">
        <v>233</v>
      </c>
      <c r="D244" s="94">
        <v>166630</v>
      </c>
      <c r="E244" s="94">
        <v>223820</v>
      </c>
      <c r="F244" s="125">
        <f t="shared" si="3"/>
        <v>134.32155074116307</v>
      </c>
    </row>
    <row r="245" spans="1:6" s="3" customFormat="1" x14ac:dyDescent="0.2">
      <c r="A245" s="132" t="s">
        <v>1132</v>
      </c>
      <c r="B245" s="314" t="s">
        <v>2804</v>
      </c>
      <c r="C245" s="303">
        <v>234</v>
      </c>
      <c r="D245" s="94"/>
      <c r="E245" s="94"/>
      <c r="F245" s="125" t="str">
        <f t="shared" si="3"/>
        <v>-</v>
      </c>
    </row>
    <row r="246" spans="1:6" s="3" customFormat="1" x14ac:dyDescent="0.2">
      <c r="A246" s="132" t="s">
        <v>1623</v>
      </c>
      <c r="B246" s="314" t="s">
        <v>2805</v>
      </c>
      <c r="C246" s="303">
        <v>235</v>
      </c>
      <c r="D246" s="94"/>
      <c r="E246" s="94"/>
      <c r="F246" s="125" t="str">
        <f t="shared" si="3"/>
        <v>-</v>
      </c>
    </row>
    <row r="247" spans="1:6" s="3" customFormat="1" x14ac:dyDescent="0.2">
      <c r="A247" s="132" t="s">
        <v>2806</v>
      </c>
      <c r="B247" s="314" t="s">
        <v>3399</v>
      </c>
      <c r="C247" s="303">
        <v>236</v>
      </c>
      <c r="D247" s="97">
        <f>SUM(D248:D250)</f>
        <v>96414</v>
      </c>
      <c r="E247" s="97">
        <f>SUM(E248:E250)</f>
        <v>97515</v>
      </c>
      <c r="F247" s="124">
        <f t="shared" si="3"/>
        <v>101.14195033916235</v>
      </c>
    </row>
    <row r="248" spans="1:6" s="3" customFormat="1" x14ac:dyDescent="0.2">
      <c r="A248" s="132" t="s">
        <v>2927</v>
      </c>
      <c r="B248" s="314" t="s">
        <v>2807</v>
      </c>
      <c r="C248" s="303">
        <v>237</v>
      </c>
      <c r="D248" s="94"/>
      <c r="E248" s="94"/>
      <c r="F248" s="125" t="str">
        <f t="shared" si="3"/>
        <v>-</v>
      </c>
    </row>
    <row r="249" spans="1:6" s="3" customFormat="1" x14ac:dyDescent="0.2">
      <c r="A249" s="132" t="s">
        <v>2593</v>
      </c>
      <c r="B249" s="317" t="s">
        <v>2808</v>
      </c>
      <c r="C249" s="303">
        <v>238</v>
      </c>
      <c r="D249" s="94">
        <v>96414</v>
      </c>
      <c r="E249" s="94">
        <v>97515</v>
      </c>
      <c r="F249" s="125">
        <f t="shared" si="3"/>
        <v>101.14195033916235</v>
      </c>
    </row>
    <row r="250" spans="1:6" s="3" customFormat="1" x14ac:dyDescent="0.2">
      <c r="A250" s="132" t="s">
        <v>1930</v>
      </c>
      <c r="B250" s="317" t="s">
        <v>2809</v>
      </c>
      <c r="C250" s="303">
        <v>239</v>
      </c>
      <c r="D250" s="94"/>
      <c r="E250" s="94"/>
      <c r="F250" s="125" t="str">
        <f t="shared" si="3"/>
        <v>-</v>
      </c>
    </row>
    <row r="251" spans="1:6" s="3" customFormat="1" x14ac:dyDescent="0.2">
      <c r="A251" s="132" t="s">
        <v>4283</v>
      </c>
      <c r="B251" s="317" t="s">
        <v>2810</v>
      </c>
      <c r="C251" s="303">
        <v>240</v>
      </c>
      <c r="D251" s="94">
        <v>15707</v>
      </c>
      <c r="E251" s="94">
        <v>986</v>
      </c>
      <c r="F251" s="125">
        <f t="shared" si="3"/>
        <v>6.2774559113770927</v>
      </c>
    </row>
    <row r="252" spans="1:6" s="3" customFormat="1" x14ac:dyDescent="0.2">
      <c r="A252" s="132" t="s">
        <v>2595</v>
      </c>
      <c r="B252" s="317" t="s">
        <v>1574</v>
      </c>
      <c r="C252" s="303">
        <v>241</v>
      </c>
      <c r="D252" s="94"/>
      <c r="E252" s="94"/>
      <c r="F252" s="125" t="str">
        <f t="shared" si="3"/>
        <v>-</v>
      </c>
    </row>
    <row r="253" spans="1:6" s="3" customFormat="1" x14ac:dyDescent="0.2">
      <c r="A253" s="132" t="s">
        <v>1575</v>
      </c>
      <c r="B253" s="317" t="s">
        <v>1576</v>
      </c>
      <c r="C253" s="303">
        <v>242</v>
      </c>
      <c r="D253" s="94"/>
      <c r="E253" s="94"/>
      <c r="F253" s="125" t="str">
        <f t="shared" si="3"/>
        <v>-</v>
      </c>
    </row>
    <row r="254" spans="1:6" s="3" customFormat="1" x14ac:dyDescent="0.2">
      <c r="A254" s="132" t="s">
        <v>1577</v>
      </c>
      <c r="B254" s="317" t="s">
        <v>1578</v>
      </c>
      <c r="C254" s="303">
        <v>243</v>
      </c>
      <c r="D254" s="97">
        <f>+D255-D256</f>
        <v>0</v>
      </c>
      <c r="E254" s="97">
        <f>+E255-E256</f>
        <v>0</v>
      </c>
      <c r="F254" s="124" t="str">
        <f t="shared" si="3"/>
        <v>-</v>
      </c>
    </row>
    <row r="255" spans="1:6" s="3" customFormat="1" x14ac:dyDescent="0.2">
      <c r="A255" s="132" t="s">
        <v>1579</v>
      </c>
      <c r="B255" s="317" t="s">
        <v>3400</v>
      </c>
      <c r="C255" s="303">
        <v>244</v>
      </c>
      <c r="D255" s="97">
        <f>D256</f>
        <v>0</v>
      </c>
      <c r="E255" s="97">
        <f>E256</f>
        <v>0</v>
      </c>
      <c r="F255" s="124" t="str">
        <f t="shared" si="3"/>
        <v>-</v>
      </c>
    </row>
    <row r="256" spans="1:6" s="3" customFormat="1" x14ac:dyDescent="0.2">
      <c r="A256" s="319" t="s">
        <v>302</v>
      </c>
      <c r="B256" s="320" t="s">
        <v>303</v>
      </c>
      <c r="C256" s="306">
        <v>245</v>
      </c>
      <c r="D256" s="95"/>
      <c r="E256" s="95"/>
      <c r="F256" s="126" t="str">
        <f t="shared" si="3"/>
        <v>-</v>
      </c>
    </row>
    <row r="257" spans="1:6" s="3" customFormat="1" ht="18" customHeight="1" x14ac:dyDescent="0.2">
      <c r="A257" s="442" t="s">
        <v>178</v>
      </c>
      <c r="B257" s="443"/>
      <c r="C257" s="127"/>
      <c r="D257" s="127"/>
      <c r="E257" s="128"/>
      <c r="F257" s="129"/>
    </row>
    <row r="258" spans="1:6" s="3" customFormat="1" x14ac:dyDescent="0.2">
      <c r="A258" s="132" t="s">
        <v>3168</v>
      </c>
      <c r="B258" s="314" t="s">
        <v>3169</v>
      </c>
      <c r="C258" s="303">
        <v>246</v>
      </c>
      <c r="D258" s="94"/>
      <c r="E258" s="94"/>
      <c r="F258" s="125" t="str">
        <f t="shared" ref="F258:F321" si="4">IF(D258&gt;0,IF(E258/D258&gt;=100,"&gt;&gt;100",E258/D258*100),"-")</f>
        <v>-</v>
      </c>
    </row>
    <row r="259" spans="1:6" s="3" customFormat="1" x14ac:dyDescent="0.2">
      <c r="A259" s="132" t="s">
        <v>3168</v>
      </c>
      <c r="B259" s="314" t="s">
        <v>3170</v>
      </c>
      <c r="C259" s="303">
        <v>247</v>
      </c>
      <c r="D259" s="94"/>
      <c r="E259" s="94"/>
      <c r="F259" s="125" t="str">
        <f t="shared" si="4"/>
        <v>-</v>
      </c>
    </row>
    <row r="260" spans="1:6" s="3" customFormat="1" x14ac:dyDescent="0.2">
      <c r="A260" s="132" t="s">
        <v>3171</v>
      </c>
      <c r="B260" s="314" t="s">
        <v>3172</v>
      </c>
      <c r="C260" s="303">
        <v>248</v>
      </c>
      <c r="D260" s="94">
        <v>719</v>
      </c>
      <c r="E260" s="94">
        <v>125</v>
      </c>
      <c r="F260" s="125">
        <f t="shared" si="4"/>
        <v>17.385257301808068</v>
      </c>
    </row>
    <row r="261" spans="1:6" s="3" customFormat="1" x14ac:dyDescent="0.2">
      <c r="A261" s="132" t="s">
        <v>3171</v>
      </c>
      <c r="B261" s="314" t="s">
        <v>3173</v>
      </c>
      <c r="C261" s="303">
        <v>249</v>
      </c>
      <c r="D261" s="94">
        <v>132861</v>
      </c>
      <c r="E261" s="94">
        <v>176582</v>
      </c>
      <c r="F261" s="125">
        <f t="shared" si="4"/>
        <v>132.90732419596421</v>
      </c>
    </row>
    <row r="262" spans="1:6" s="3" customFormat="1" x14ac:dyDescent="0.2">
      <c r="A262" s="132" t="s">
        <v>3174</v>
      </c>
      <c r="B262" s="314" t="s">
        <v>3175</v>
      </c>
      <c r="C262" s="303">
        <v>250</v>
      </c>
      <c r="D262" s="94"/>
      <c r="E262" s="94"/>
      <c r="F262" s="125" t="str">
        <f t="shared" si="4"/>
        <v>-</v>
      </c>
    </row>
    <row r="263" spans="1:6" s="3" customFormat="1" x14ac:dyDescent="0.2">
      <c r="A263" s="132" t="s">
        <v>3174</v>
      </c>
      <c r="B263" s="314" t="s">
        <v>3176</v>
      </c>
      <c r="C263" s="303">
        <v>251</v>
      </c>
      <c r="D263" s="94"/>
      <c r="E263" s="94"/>
      <c r="F263" s="125" t="str">
        <f t="shared" si="4"/>
        <v>-</v>
      </c>
    </row>
    <row r="264" spans="1:6" s="3" customFormat="1" x14ac:dyDescent="0.2">
      <c r="A264" s="321" t="s">
        <v>3401</v>
      </c>
      <c r="B264" s="322" t="s">
        <v>3402</v>
      </c>
      <c r="C264" s="303">
        <v>252</v>
      </c>
      <c r="D264" s="94"/>
      <c r="E264" s="94"/>
      <c r="F264" s="125"/>
    </row>
    <row r="265" spans="1:6" s="3" customFormat="1" x14ac:dyDescent="0.2">
      <c r="A265" s="321" t="s">
        <v>3403</v>
      </c>
      <c r="B265" s="322" t="s">
        <v>3404</v>
      </c>
      <c r="C265" s="303">
        <v>253</v>
      </c>
      <c r="D265" s="94"/>
      <c r="E265" s="94"/>
      <c r="F265" s="125"/>
    </row>
    <row r="266" spans="1:6" s="3" customFormat="1" x14ac:dyDescent="0.2">
      <c r="A266" s="321" t="s">
        <v>3405</v>
      </c>
      <c r="B266" s="322" t="s">
        <v>3406</v>
      </c>
      <c r="C266" s="303">
        <v>254</v>
      </c>
      <c r="D266" s="94"/>
      <c r="E266" s="94"/>
      <c r="F266" s="125"/>
    </row>
    <row r="267" spans="1:6" s="3" customFormat="1" x14ac:dyDescent="0.2">
      <c r="A267" s="321" t="s">
        <v>3407</v>
      </c>
      <c r="B267" s="322" t="s">
        <v>3408</v>
      </c>
      <c r="C267" s="303">
        <v>255</v>
      </c>
      <c r="D267" s="94"/>
      <c r="E267" s="94"/>
      <c r="F267" s="125"/>
    </row>
    <row r="268" spans="1:6" s="3" customFormat="1" x14ac:dyDescent="0.2">
      <c r="A268" s="321" t="s">
        <v>3409</v>
      </c>
      <c r="B268" s="322" t="s">
        <v>3410</v>
      </c>
      <c r="C268" s="303">
        <v>256</v>
      </c>
      <c r="D268" s="94"/>
      <c r="E268" s="94"/>
      <c r="F268" s="125"/>
    </row>
    <row r="269" spans="1:6" s="3" customFormat="1" x14ac:dyDescent="0.2">
      <c r="A269" s="321" t="s">
        <v>3411</v>
      </c>
      <c r="B269" s="322" t="s">
        <v>3412</v>
      </c>
      <c r="C269" s="303">
        <v>257</v>
      </c>
      <c r="D269" s="94"/>
      <c r="E269" s="94"/>
      <c r="F269" s="125"/>
    </row>
    <row r="270" spans="1:6" s="3" customFormat="1" ht="24" x14ac:dyDescent="0.2">
      <c r="A270" s="132" t="s">
        <v>240</v>
      </c>
      <c r="B270" s="314" t="s">
        <v>241</v>
      </c>
      <c r="C270" s="303">
        <v>258</v>
      </c>
      <c r="D270" s="94"/>
      <c r="E270" s="94"/>
      <c r="F270" s="125" t="str">
        <f t="shared" si="4"/>
        <v>-</v>
      </c>
    </row>
    <row r="271" spans="1:6" s="3" customFormat="1" x14ac:dyDescent="0.2">
      <c r="A271" s="132" t="s">
        <v>242</v>
      </c>
      <c r="B271" s="314" t="s">
        <v>243</v>
      </c>
      <c r="C271" s="303">
        <v>259</v>
      </c>
      <c r="D271" s="94"/>
      <c r="E271" s="94"/>
      <c r="F271" s="125" t="str">
        <f t="shared" si="4"/>
        <v>-</v>
      </c>
    </row>
    <row r="272" spans="1:6" s="3" customFormat="1" x14ac:dyDescent="0.2">
      <c r="A272" s="132" t="s">
        <v>244</v>
      </c>
      <c r="B272" s="314" t="s">
        <v>245</v>
      </c>
      <c r="C272" s="303">
        <v>260</v>
      </c>
      <c r="D272" s="94"/>
      <c r="E272" s="94"/>
      <c r="F272" s="125"/>
    </row>
    <row r="273" spans="1:6" s="3" customFormat="1" ht="24" x14ac:dyDescent="0.2">
      <c r="A273" s="132" t="s">
        <v>246</v>
      </c>
      <c r="B273" s="314" t="s">
        <v>247</v>
      </c>
      <c r="C273" s="303">
        <v>261</v>
      </c>
      <c r="D273" s="94"/>
      <c r="E273" s="94"/>
      <c r="F273" s="125"/>
    </row>
    <row r="274" spans="1:6" s="3" customFormat="1" x14ac:dyDescent="0.2">
      <c r="A274" s="132" t="s">
        <v>248</v>
      </c>
      <c r="B274" s="314" t="s">
        <v>1327</v>
      </c>
      <c r="C274" s="303">
        <v>262</v>
      </c>
      <c r="D274" s="94"/>
      <c r="E274" s="94"/>
      <c r="F274" s="125"/>
    </row>
    <row r="275" spans="1:6" s="3" customFormat="1" ht="24" x14ac:dyDescent="0.2">
      <c r="A275" s="132" t="s">
        <v>1328</v>
      </c>
      <c r="B275" s="314" t="s">
        <v>1329</v>
      </c>
      <c r="C275" s="303">
        <v>263</v>
      </c>
      <c r="D275" s="94"/>
      <c r="E275" s="94"/>
      <c r="F275" s="125"/>
    </row>
    <row r="276" spans="1:6" s="3" customFormat="1" ht="24" x14ac:dyDescent="0.2">
      <c r="A276" s="132" t="s">
        <v>1330</v>
      </c>
      <c r="B276" s="314" t="s">
        <v>1331</v>
      </c>
      <c r="C276" s="303">
        <v>264</v>
      </c>
      <c r="D276" s="94"/>
      <c r="E276" s="94"/>
      <c r="F276" s="125"/>
    </row>
    <row r="277" spans="1:6" s="3" customFormat="1" ht="24" x14ac:dyDescent="0.2">
      <c r="A277" s="132" t="s">
        <v>1332</v>
      </c>
      <c r="B277" s="314" t="s">
        <v>1333</v>
      </c>
      <c r="C277" s="303">
        <v>265</v>
      </c>
      <c r="D277" s="94"/>
      <c r="E277" s="94"/>
      <c r="F277" s="125"/>
    </row>
    <row r="278" spans="1:6" s="3" customFormat="1" ht="24" x14ac:dyDescent="0.2">
      <c r="A278" s="132" t="s">
        <v>1334</v>
      </c>
      <c r="B278" s="314" t="s">
        <v>1335</v>
      </c>
      <c r="C278" s="303">
        <v>266</v>
      </c>
      <c r="D278" s="94"/>
      <c r="E278" s="94"/>
      <c r="F278" s="125"/>
    </row>
    <row r="279" spans="1:6" s="3" customFormat="1" x14ac:dyDescent="0.2">
      <c r="A279" s="132" t="s">
        <v>1336</v>
      </c>
      <c r="B279" s="314" t="s">
        <v>1337</v>
      </c>
      <c r="C279" s="303">
        <v>267</v>
      </c>
      <c r="D279" s="94"/>
      <c r="E279" s="94"/>
      <c r="F279" s="125"/>
    </row>
    <row r="280" spans="1:6" s="3" customFormat="1" x14ac:dyDescent="0.2">
      <c r="A280" s="132" t="s">
        <v>294</v>
      </c>
      <c r="B280" s="314" t="s">
        <v>295</v>
      </c>
      <c r="C280" s="303">
        <v>268</v>
      </c>
      <c r="D280" s="94"/>
      <c r="E280" s="94"/>
      <c r="F280" s="125"/>
    </row>
    <row r="281" spans="1:6" s="3" customFormat="1" x14ac:dyDescent="0.2">
      <c r="A281" s="132" t="s">
        <v>296</v>
      </c>
      <c r="B281" s="314" t="s">
        <v>297</v>
      </c>
      <c r="C281" s="303">
        <v>269</v>
      </c>
      <c r="D281" s="94"/>
      <c r="E281" s="94"/>
      <c r="F281" s="125"/>
    </row>
    <row r="282" spans="1:6" s="3" customFormat="1" x14ac:dyDescent="0.2">
      <c r="A282" s="132" t="s">
        <v>298</v>
      </c>
      <c r="B282" s="314" t="s">
        <v>299</v>
      </c>
      <c r="C282" s="303">
        <v>270</v>
      </c>
      <c r="D282" s="94"/>
      <c r="E282" s="94"/>
      <c r="F282" s="125"/>
    </row>
    <row r="283" spans="1:6" s="3" customFormat="1" x14ac:dyDescent="0.2">
      <c r="A283" s="132" t="s">
        <v>300</v>
      </c>
      <c r="B283" s="314" t="s">
        <v>969</v>
      </c>
      <c r="C283" s="303">
        <v>271</v>
      </c>
      <c r="D283" s="94"/>
      <c r="E283" s="94"/>
      <c r="F283" s="125"/>
    </row>
    <row r="284" spans="1:6" s="3" customFormat="1" ht="24" x14ac:dyDescent="0.2">
      <c r="A284" s="132" t="s">
        <v>970</v>
      </c>
      <c r="B284" s="314" t="s">
        <v>971</v>
      </c>
      <c r="C284" s="303">
        <v>272</v>
      </c>
      <c r="D284" s="94"/>
      <c r="E284" s="94"/>
      <c r="F284" s="125"/>
    </row>
    <row r="285" spans="1:6" s="3" customFormat="1" ht="24" x14ac:dyDescent="0.2">
      <c r="A285" s="132" t="s">
        <v>972</v>
      </c>
      <c r="B285" s="314" t="s">
        <v>289</v>
      </c>
      <c r="C285" s="303">
        <v>273</v>
      </c>
      <c r="D285" s="94"/>
      <c r="E285" s="94"/>
      <c r="F285" s="125"/>
    </row>
    <row r="286" spans="1:6" s="3" customFormat="1" x14ac:dyDescent="0.2">
      <c r="A286" s="321" t="s">
        <v>3413</v>
      </c>
      <c r="B286" s="322" t="s">
        <v>3414</v>
      </c>
      <c r="C286" s="303">
        <v>274</v>
      </c>
      <c r="D286" s="94">
        <v>117872</v>
      </c>
      <c r="E286" s="94">
        <v>175721</v>
      </c>
      <c r="F286" s="125"/>
    </row>
    <row r="287" spans="1:6" s="3" customFormat="1" x14ac:dyDescent="0.2">
      <c r="A287" s="132" t="s">
        <v>3177</v>
      </c>
      <c r="B287" s="314" t="s">
        <v>3273</v>
      </c>
      <c r="C287" s="303">
        <v>275</v>
      </c>
      <c r="D287" s="94"/>
      <c r="E287" s="94"/>
      <c r="F287" s="125" t="str">
        <f t="shared" si="4"/>
        <v>-</v>
      </c>
    </row>
    <row r="288" spans="1:6" s="3" customFormat="1" x14ac:dyDescent="0.2">
      <c r="A288" s="132" t="s">
        <v>3177</v>
      </c>
      <c r="B288" s="314" t="s">
        <v>3274</v>
      </c>
      <c r="C288" s="303">
        <v>276</v>
      </c>
      <c r="D288" s="94">
        <v>44657</v>
      </c>
      <c r="E288" s="94">
        <v>49416</v>
      </c>
      <c r="F288" s="125">
        <f t="shared" si="4"/>
        <v>110.65678393085069</v>
      </c>
    </row>
    <row r="289" spans="1:6" s="3" customFormat="1" x14ac:dyDescent="0.2">
      <c r="A289" s="132" t="s">
        <v>3275</v>
      </c>
      <c r="B289" s="314" t="s">
        <v>3276</v>
      </c>
      <c r="C289" s="303">
        <v>277</v>
      </c>
      <c r="D289" s="94">
        <v>4000</v>
      </c>
      <c r="E289" s="94"/>
      <c r="F289" s="125">
        <f t="shared" si="4"/>
        <v>0</v>
      </c>
    </row>
    <row r="290" spans="1:6" s="3" customFormat="1" x14ac:dyDescent="0.2">
      <c r="A290" s="132" t="s">
        <v>3275</v>
      </c>
      <c r="B290" s="314" t="s">
        <v>3277</v>
      </c>
      <c r="C290" s="303">
        <v>278</v>
      </c>
      <c r="D290" s="94"/>
      <c r="E290" s="94"/>
      <c r="F290" s="125" t="str">
        <f t="shared" si="4"/>
        <v>-</v>
      </c>
    </row>
    <row r="291" spans="1:6" s="3" customFormat="1" x14ac:dyDescent="0.2">
      <c r="A291" s="132" t="s">
        <v>3278</v>
      </c>
      <c r="B291" s="314" t="s">
        <v>3279</v>
      </c>
      <c r="C291" s="303">
        <v>279</v>
      </c>
      <c r="D291" s="94"/>
      <c r="E291" s="94"/>
      <c r="F291" s="125" t="str">
        <f t="shared" si="4"/>
        <v>-</v>
      </c>
    </row>
    <row r="292" spans="1:6" s="3" customFormat="1" x14ac:dyDescent="0.2">
      <c r="A292" s="132" t="s">
        <v>3278</v>
      </c>
      <c r="B292" s="314" t="s">
        <v>3280</v>
      </c>
      <c r="C292" s="303">
        <v>280</v>
      </c>
      <c r="D292" s="94"/>
      <c r="E292" s="94"/>
      <c r="F292" s="125" t="str">
        <f t="shared" si="4"/>
        <v>-</v>
      </c>
    </row>
    <row r="293" spans="1:6" s="3" customFormat="1" x14ac:dyDescent="0.2">
      <c r="A293" s="132" t="s">
        <v>3281</v>
      </c>
      <c r="B293" s="314" t="s">
        <v>3282</v>
      </c>
      <c r="C293" s="303">
        <v>281</v>
      </c>
      <c r="D293" s="94"/>
      <c r="E293" s="94"/>
      <c r="F293" s="125" t="str">
        <f t="shared" si="4"/>
        <v>-</v>
      </c>
    </row>
    <row r="294" spans="1:6" s="3" customFormat="1" x14ac:dyDescent="0.2">
      <c r="A294" s="132" t="s">
        <v>3281</v>
      </c>
      <c r="B294" s="314" t="s">
        <v>3283</v>
      </c>
      <c r="C294" s="303">
        <v>282</v>
      </c>
      <c r="D294" s="94"/>
      <c r="E294" s="94"/>
      <c r="F294" s="125" t="str">
        <f t="shared" si="4"/>
        <v>-</v>
      </c>
    </row>
    <row r="295" spans="1:6" s="3" customFormat="1" x14ac:dyDescent="0.2">
      <c r="A295" s="132" t="s">
        <v>290</v>
      </c>
      <c r="B295" s="104" t="s">
        <v>291</v>
      </c>
      <c r="C295" s="303">
        <v>283</v>
      </c>
      <c r="D295" s="94"/>
      <c r="E295" s="94"/>
      <c r="F295" s="125" t="str">
        <f t="shared" si="4"/>
        <v>-</v>
      </c>
    </row>
    <row r="296" spans="1:6" s="3" customFormat="1" x14ac:dyDescent="0.2">
      <c r="A296" s="321" t="s">
        <v>3415</v>
      </c>
      <c r="B296" s="323" t="s">
        <v>3416</v>
      </c>
      <c r="C296" s="303">
        <v>284</v>
      </c>
      <c r="D296" s="94"/>
      <c r="E296" s="94"/>
      <c r="F296" s="125"/>
    </row>
    <row r="297" spans="1:6" s="3" customFormat="1" x14ac:dyDescent="0.2">
      <c r="A297" s="321" t="s">
        <v>3417</v>
      </c>
      <c r="B297" s="323" t="s">
        <v>2054</v>
      </c>
      <c r="C297" s="303">
        <v>285</v>
      </c>
      <c r="D297" s="94"/>
      <c r="E297" s="94"/>
      <c r="F297" s="125"/>
    </row>
    <row r="298" spans="1:6" s="3" customFormat="1" x14ac:dyDescent="0.2">
      <c r="A298" s="321">
        <v>23954</v>
      </c>
      <c r="B298" s="323" t="s">
        <v>2055</v>
      </c>
      <c r="C298" s="303">
        <v>286</v>
      </c>
      <c r="D298" s="94"/>
      <c r="E298" s="94"/>
      <c r="F298" s="125"/>
    </row>
    <row r="299" spans="1:6" s="3" customFormat="1" x14ac:dyDescent="0.2">
      <c r="A299" s="321">
        <v>23955</v>
      </c>
      <c r="B299" s="323" t="s">
        <v>2056</v>
      </c>
      <c r="C299" s="303">
        <v>287</v>
      </c>
      <c r="D299" s="94"/>
      <c r="E299" s="94"/>
      <c r="F299" s="125"/>
    </row>
    <row r="300" spans="1:6" s="3" customFormat="1" x14ac:dyDescent="0.2">
      <c r="A300" s="321">
        <v>23956</v>
      </c>
      <c r="B300" s="323" t="s">
        <v>2057</v>
      </c>
      <c r="C300" s="303">
        <v>288</v>
      </c>
      <c r="D300" s="94"/>
      <c r="E300" s="94"/>
      <c r="F300" s="125"/>
    </row>
    <row r="301" spans="1:6" s="3" customFormat="1" x14ac:dyDescent="0.2">
      <c r="A301" s="321">
        <v>23957</v>
      </c>
      <c r="B301" s="323" t="s">
        <v>2058</v>
      </c>
      <c r="C301" s="303">
        <v>289</v>
      </c>
      <c r="D301" s="94"/>
      <c r="E301" s="94"/>
      <c r="F301" s="125"/>
    </row>
    <row r="302" spans="1:6" s="3" customFormat="1" x14ac:dyDescent="0.2">
      <c r="A302" s="132">
        <v>23958</v>
      </c>
      <c r="B302" s="104" t="s">
        <v>2059</v>
      </c>
      <c r="C302" s="303">
        <v>290</v>
      </c>
      <c r="D302" s="94"/>
      <c r="E302" s="94"/>
      <c r="F302" s="125"/>
    </row>
    <row r="303" spans="1:6" s="3" customFormat="1" x14ac:dyDescent="0.2">
      <c r="A303" s="132" t="s">
        <v>292</v>
      </c>
      <c r="B303" s="104" t="s">
        <v>293</v>
      </c>
      <c r="C303" s="303">
        <v>291</v>
      </c>
      <c r="D303" s="94"/>
      <c r="E303" s="94"/>
      <c r="F303" s="125" t="str">
        <f t="shared" si="4"/>
        <v>-</v>
      </c>
    </row>
    <row r="304" spans="1:6" s="3" customFormat="1" x14ac:dyDescent="0.2">
      <c r="A304" s="132">
        <v>26224</v>
      </c>
      <c r="B304" s="104" t="s">
        <v>1419</v>
      </c>
      <c r="C304" s="303">
        <v>292</v>
      </c>
      <c r="D304" s="94"/>
      <c r="E304" s="94"/>
      <c r="F304" s="125" t="str">
        <f t="shared" si="4"/>
        <v>-</v>
      </c>
    </row>
    <row r="305" spans="1:6" s="3" customFormat="1" x14ac:dyDescent="0.2">
      <c r="A305" s="132">
        <v>26233</v>
      </c>
      <c r="B305" s="104" t="s">
        <v>2125</v>
      </c>
      <c r="C305" s="303">
        <v>293</v>
      </c>
      <c r="D305" s="94"/>
      <c r="E305" s="94"/>
      <c r="F305" s="125" t="str">
        <f t="shared" si="4"/>
        <v>-</v>
      </c>
    </row>
    <row r="306" spans="1:6" s="3" customFormat="1" x14ac:dyDescent="0.2">
      <c r="A306" s="132" t="s">
        <v>2126</v>
      </c>
      <c r="B306" s="104" t="s">
        <v>2127</v>
      </c>
      <c r="C306" s="303">
        <v>294</v>
      </c>
      <c r="D306" s="94"/>
      <c r="E306" s="94"/>
      <c r="F306" s="125" t="str">
        <f t="shared" si="4"/>
        <v>-</v>
      </c>
    </row>
    <row r="307" spans="1:6" s="3" customFormat="1" x14ac:dyDescent="0.2">
      <c r="A307" s="132">
        <v>26244</v>
      </c>
      <c r="B307" s="104" t="s">
        <v>2128</v>
      </c>
      <c r="C307" s="303">
        <v>295</v>
      </c>
      <c r="D307" s="94"/>
      <c r="E307" s="94"/>
      <c r="F307" s="125" t="str">
        <f t="shared" si="4"/>
        <v>-</v>
      </c>
    </row>
    <row r="308" spans="1:6" s="3" customFormat="1" x14ac:dyDescent="0.2">
      <c r="A308" s="132">
        <v>26314</v>
      </c>
      <c r="B308" s="104" t="s">
        <v>2129</v>
      </c>
      <c r="C308" s="303">
        <v>296</v>
      </c>
      <c r="D308" s="94"/>
      <c r="E308" s="94"/>
      <c r="F308" s="125" t="str">
        <f t="shared" si="4"/>
        <v>-</v>
      </c>
    </row>
    <row r="309" spans="1:6" s="3" customFormat="1" x14ac:dyDescent="0.2">
      <c r="A309" s="132" t="s">
        <v>2130</v>
      </c>
      <c r="B309" s="104" t="s">
        <v>2131</v>
      </c>
      <c r="C309" s="303">
        <v>297</v>
      </c>
      <c r="D309" s="94"/>
      <c r="E309" s="94"/>
      <c r="F309" s="125" t="str">
        <f t="shared" si="4"/>
        <v>-</v>
      </c>
    </row>
    <row r="310" spans="1:6" s="3" customFormat="1" x14ac:dyDescent="0.2">
      <c r="A310" s="132">
        <v>26434</v>
      </c>
      <c r="B310" s="104" t="s">
        <v>2132</v>
      </c>
      <c r="C310" s="303">
        <v>298</v>
      </c>
      <c r="D310" s="94"/>
      <c r="E310" s="94"/>
      <c r="F310" s="125" t="str">
        <f t="shared" si="4"/>
        <v>-</v>
      </c>
    </row>
    <row r="311" spans="1:6" s="3" customFormat="1" x14ac:dyDescent="0.2">
      <c r="A311" s="132">
        <v>26443</v>
      </c>
      <c r="B311" s="104" t="s">
        <v>2830</v>
      </c>
      <c r="C311" s="303">
        <v>299</v>
      </c>
      <c r="D311" s="94"/>
      <c r="E311" s="94"/>
      <c r="F311" s="125" t="str">
        <f t="shared" si="4"/>
        <v>-</v>
      </c>
    </row>
    <row r="312" spans="1:6" s="3" customFormat="1" x14ac:dyDescent="0.2">
      <c r="A312" s="132" t="s">
        <v>2831</v>
      </c>
      <c r="B312" s="104" t="s">
        <v>2832</v>
      </c>
      <c r="C312" s="303">
        <v>300</v>
      </c>
      <c r="D312" s="94"/>
      <c r="E312" s="94"/>
      <c r="F312" s="125" t="str">
        <f t="shared" si="4"/>
        <v>-</v>
      </c>
    </row>
    <row r="313" spans="1:6" s="3" customFormat="1" x14ac:dyDescent="0.2">
      <c r="A313" s="132">
        <v>26454</v>
      </c>
      <c r="B313" s="104" t="s">
        <v>2833</v>
      </c>
      <c r="C313" s="303">
        <v>301</v>
      </c>
      <c r="D313" s="94"/>
      <c r="E313" s="94"/>
      <c r="F313" s="125" t="str">
        <f t="shared" si="4"/>
        <v>-</v>
      </c>
    </row>
    <row r="314" spans="1:6" s="3" customFormat="1" x14ac:dyDescent="0.2">
      <c r="A314" s="132" t="s">
        <v>2834</v>
      </c>
      <c r="B314" s="104" t="s">
        <v>2835</v>
      </c>
      <c r="C314" s="303">
        <v>302</v>
      </c>
      <c r="D314" s="94"/>
      <c r="E314" s="94"/>
      <c r="F314" s="125" t="str">
        <f t="shared" si="4"/>
        <v>-</v>
      </c>
    </row>
    <row r="315" spans="1:6" s="3" customFormat="1" x14ac:dyDescent="0.2">
      <c r="A315" s="132">
        <v>26464</v>
      </c>
      <c r="B315" s="104" t="s">
        <v>2836</v>
      </c>
      <c r="C315" s="303">
        <v>303</v>
      </c>
      <c r="D315" s="94"/>
      <c r="E315" s="94"/>
      <c r="F315" s="125" t="str">
        <f t="shared" si="4"/>
        <v>-</v>
      </c>
    </row>
    <row r="316" spans="1:6" s="3" customFormat="1" x14ac:dyDescent="0.2">
      <c r="A316" s="132">
        <v>26473</v>
      </c>
      <c r="B316" s="104" t="s">
        <v>1479</v>
      </c>
      <c r="C316" s="303">
        <v>304</v>
      </c>
      <c r="D316" s="94"/>
      <c r="E316" s="94"/>
      <c r="F316" s="125" t="str">
        <f t="shared" si="4"/>
        <v>-</v>
      </c>
    </row>
    <row r="317" spans="1:6" s="3" customFormat="1" x14ac:dyDescent="0.2">
      <c r="A317" s="132" t="s">
        <v>1480</v>
      </c>
      <c r="B317" s="104" t="s">
        <v>1481</v>
      </c>
      <c r="C317" s="303">
        <v>305</v>
      </c>
      <c r="D317" s="94"/>
      <c r="E317" s="94"/>
      <c r="F317" s="125" t="str">
        <f t="shared" si="4"/>
        <v>-</v>
      </c>
    </row>
    <row r="318" spans="1:6" s="3" customFormat="1" x14ac:dyDescent="0.2">
      <c r="A318" s="132">
        <v>26484</v>
      </c>
      <c r="B318" s="104" t="s">
        <v>1482</v>
      </c>
      <c r="C318" s="303">
        <v>306</v>
      </c>
      <c r="D318" s="94"/>
      <c r="E318" s="94"/>
      <c r="F318" s="125" t="str">
        <f t="shared" si="4"/>
        <v>-</v>
      </c>
    </row>
    <row r="319" spans="1:6" s="3" customFormat="1" x14ac:dyDescent="0.2">
      <c r="A319" s="132">
        <v>26534</v>
      </c>
      <c r="B319" s="104" t="s">
        <v>1483</v>
      </c>
      <c r="C319" s="303">
        <v>307</v>
      </c>
      <c r="D319" s="94"/>
      <c r="E319" s="94"/>
      <c r="F319" s="125" t="str">
        <f t="shared" si="4"/>
        <v>-</v>
      </c>
    </row>
    <row r="320" spans="1:6" s="3" customFormat="1" x14ac:dyDescent="0.2">
      <c r="A320" s="132">
        <v>26544</v>
      </c>
      <c r="B320" s="104" t="s">
        <v>1484</v>
      </c>
      <c r="C320" s="303">
        <v>308</v>
      </c>
      <c r="D320" s="94"/>
      <c r="E320" s="94"/>
      <c r="F320" s="125" t="str">
        <f t="shared" si="4"/>
        <v>-</v>
      </c>
    </row>
    <row r="321" spans="1:7" s="3" customFormat="1" x14ac:dyDescent="0.2">
      <c r="A321" s="132">
        <v>26554</v>
      </c>
      <c r="B321" s="104" t="s">
        <v>1485</v>
      </c>
      <c r="C321" s="303">
        <v>309</v>
      </c>
      <c r="D321" s="94"/>
      <c r="E321" s="94"/>
      <c r="F321" s="125" t="str">
        <f t="shared" si="4"/>
        <v>-</v>
      </c>
    </row>
    <row r="322" spans="1:7" s="3" customFormat="1" ht="14.1" customHeight="1" x14ac:dyDescent="0.2">
      <c r="A322" s="319">
        <v>26564</v>
      </c>
      <c r="B322" s="324" t="s">
        <v>1486</v>
      </c>
      <c r="C322" s="306">
        <v>310</v>
      </c>
      <c r="D322" s="95"/>
      <c r="E322" s="95"/>
      <c r="F322" s="126" t="str">
        <f>IF(D322&gt;0,IF(E322/D322&gt;=100,"&gt;&gt;100",E322/D322*100),"-")</f>
        <v>-</v>
      </c>
    </row>
    <row r="323" spans="1:7" x14ac:dyDescent="0.2"/>
    <row r="324" spans="1:7" s="292" customFormat="1" ht="25.5" customHeight="1" x14ac:dyDescent="0.2">
      <c r="A324" s="291" t="s">
        <v>518</v>
      </c>
      <c r="B324" s="291"/>
      <c r="D324" s="428" t="s">
        <v>1067</v>
      </c>
      <c r="E324" s="428"/>
      <c r="F324" s="291"/>
      <c r="G324" s="307"/>
    </row>
    <row r="325" spans="1:7" s="292" customFormat="1" ht="15" customHeight="1" x14ac:dyDescent="0.2">
      <c r="A325" s="291" t="str">
        <f>IF(RefStr!H25&lt;&gt;"", "Osoba za kontaktiranje: " &amp; RefStr!H25,"Osoba za kontaktiranje: _________________________________________")</f>
        <v>Osoba za kontaktiranje: VLASTA PERNIĆ</v>
      </c>
      <c r="B325" s="291"/>
      <c r="D325" s="293"/>
      <c r="E325" s="293"/>
      <c r="F325" s="291"/>
      <c r="G325" s="307"/>
    </row>
    <row r="326" spans="1:7" s="292" customFormat="1" ht="15" customHeight="1" x14ac:dyDescent="0.2">
      <c r="A326" s="291" t="str">
        <f>IF(RefStr!H27="","Telefon za kontakt: _________________","Telefon za kontakt: " &amp; RefStr!H27)</f>
        <v>Telefon za kontakt: 052624298</v>
      </c>
      <c r="B326" s="291"/>
      <c r="F326" s="291"/>
      <c r="G326" s="307"/>
    </row>
    <row r="327" spans="1:7" s="292" customFormat="1" ht="15" customHeight="1" x14ac:dyDescent="0.2">
      <c r="A327" s="291" t="str">
        <f>IF(RefStr!H33="","Odgovorna osoba: _____________________________","Odgovorna osoba: " &amp; RefStr!H33)</f>
        <v>Odgovorna osoba: MAJA ZIDARIĆ PILAT</v>
      </c>
      <c r="B327" s="291"/>
      <c r="C327" s="291"/>
      <c r="F327" s="291"/>
      <c r="G327" s="307"/>
    </row>
    <row r="328" spans="1:7" ht="5.0999999999999996" customHeight="1" x14ac:dyDescent="0.2"/>
    <row r="329" spans="1:7" hidden="1" x14ac:dyDescent="0.2"/>
    <row r="330" spans="1:7" hidden="1" x14ac:dyDescent="0.2"/>
    <row r="331" spans="1:7" hidden="1" x14ac:dyDescent="0.2"/>
    <row r="332" spans="1:7" hidden="1" x14ac:dyDescent="0.2"/>
    <row r="333" spans="1:7" hidden="1" x14ac:dyDescent="0.2"/>
    <row r="334" spans="1:7" hidden="1" x14ac:dyDescent="0.2"/>
    <row r="335" spans="1:7" hidden="1" x14ac:dyDescent="0.2"/>
    <row r="336" spans="1:7"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sheetData>
  <sheetProtection password="C79A" sheet="1" objects="1" scenarios="1"/>
  <mergeCells count="13">
    <mergeCell ref="D324:E324"/>
    <mergeCell ref="B6:F6"/>
    <mergeCell ref="B7:F7"/>
    <mergeCell ref="A257:B257"/>
    <mergeCell ref="B4:D4"/>
    <mergeCell ref="E4:F4"/>
    <mergeCell ref="B5:D5"/>
    <mergeCell ref="E5:F5"/>
    <mergeCell ref="A3:D3"/>
    <mergeCell ref="A1:B1"/>
    <mergeCell ref="C1:F1"/>
    <mergeCell ref="E2:F2"/>
    <mergeCell ref="A2:D2"/>
  </mergeCells>
  <phoneticPr fontId="10" type="noConversion"/>
  <conditionalFormatting sqref="D173:E175 D254:E255 D187:E188 D195:E195 D203:E204 D221:E221 D231:E231 D239:E239 D243:E243 D247:E247 D178:E178 D12:E14 D18:E19 D25:E25 D35:E35 D41:E41 D47:E47 D51:E51 D58:E58 D62:E62 D69:E69 D74:E76 D84:E85 D92:E93 D111:E111 D123:E124 D131:E131 D139:E140 D147:E147 D151:E151 D154:E154 D169:E169 D236:E236">
    <cfRule type="cellIs" dxfId="18" priority="1" stopIfTrue="1" operator="lessThan">
      <formula>0</formula>
    </cfRule>
  </conditionalFormatting>
  <conditionalFormatting sqref="D189:E194 D196:E202 D205:E220 D222:E230 D232:E233 D237:E238 D244:E246 D248:E253 D179:E186 D240:E242 D15:E17 D20:E24 D26:E34 D36:E40 D42:E46 D48:E50 D52:E57 D59:E61 D63:E68 D70:E73 D77:E83 D86:E91 D94:E110 D112:E122 D125:E130 D132:E138 D141:E146 D148:E150 D152:E153 D155:E168 D170:E172 D176:E177 D256:E256 D258:E322">
    <cfRule type="cellIs" dxfId="17" priority="3" stopIfTrue="1" operator="notEqual">
      <formula>ROUND(D15,0)</formula>
    </cfRule>
    <cfRule type="cellIs" dxfId="16" priority="4" stopIfTrue="1" operator="lessThan">
      <formula>0</formula>
    </cfRule>
  </conditionalFormatting>
  <conditionalFormatting sqref="D234:E235">
    <cfRule type="cellIs" dxfId="15" priority="5" stopIfTrue="1" operator="notEqual">
      <formula>ROUND(D234,0)</formula>
    </cfRule>
  </conditionalFormatting>
  <dataValidations count="1">
    <dataValidation type="whole" operator="greaterThanOrEqual" allowBlank="1" showErrorMessage="1" errorTitle="Nedozvoljen unos" error="Dozvoljen je samo upis pozitivnih cijelih brojeva, ako je iznos nula (tj. nema podatka), upišite nulu" sqref="D12:E256 D258:E322">
      <formula1>0</formula1>
    </dataValidation>
  </dataValidations>
  <hyperlinks>
    <hyperlink ref="C1:F1" location="Kont!A259" tooltip="Kontrole obrasca Bilanca" display="Kontrole Bilanca ––––&gt;"/>
    <hyperlink ref="A1:B1" location="RefStr!A1" tooltip="Povratak na Referentnu stranicu" display="&lt;–––– Povratak na RefStr"/>
  </hyperlinks>
  <printOptions horizontalCentered="1"/>
  <pageMargins left="0.39370078740157483" right="0.39370078740157483" top="0.78740157480314965" bottom="0.78740157480314965" header="0.39370078740157483" footer="0.59055118110236227"/>
  <pageSetup paperSize="9" scale="79" fitToHeight="0" orientation="portrait" horizontalDpi="1200" verticalDpi="1200" r:id="rId1"/>
  <headerFooter alignWithMargins="0">
    <oddFooter>&amp;RStranica: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6"/>
  <dimension ref="A1:G154"/>
  <sheetViews>
    <sheetView showGridLines="0" showRowColHeaders="0" workbookViewId="0">
      <pane ySplit="1" topLeftCell="A107" activePane="bottomLeft" state="frozen"/>
      <selection pane="bottomLeft" activeCell="E117" sqref="E117"/>
    </sheetView>
  </sheetViews>
  <sheetFormatPr defaultColWidth="0" defaultRowHeight="12.75" zeroHeight="1" x14ac:dyDescent="0.2"/>
  <cols>
    <col min="1" max="1" width="9" style="23" customWidth="1"/>
    <col min="2" max="2" width="70.7109375" style="23" customWidth="1"/>
    <col min="3" max="3" width="4.28515625" style="23" customWidth="1"/>
    <col min="4" max="5" width="14.7109375" style="23" customWidth="1"/>
    <col min="6" max="6" width="6.85546875" style="23" customWidth="1"/>
    <col min="7" max="7" width="0.85546875" style="23" customWidth="1"/>
    <col min="8" max="16384" width="0" style="23" hidden="1"/>
  </cols>
  <sheetData>
    <row r="1" spans="1:6" s="18" customFormat="1" ht="20.100000000000001" customHeight="1" thickBot="1" x14ac:dyDescent="0.25">
      <c r="A1" s="446" t="s">
        <v>2788</v>
      </c>
      <c r="B1" s="447"/>
      <c r="C1" s="448" t="s">
        <v>2789</v>
      </c>
      <c r="D1" s="448"/>
      <c r="E1" s="448"/>
      <c r="F1" s="448"/>
    </row>
    <row r="2" spans="1:6" ht="39.950000000000003" customHeight="1" thickBot="1" x14ac:dyDescent="0.25">
      <c r="A2" s="440" t="s">
        <v>3757</v>
      </c>
      <c r="B2" s="440"/>
      <c r="C2" s="440"/>
      <c r="D2" s="441"/>
      <c r="E2" s="444" t="s">
        <v>4143</v>
      </c>
      <c r="F2" s="445"/>
    </row>
    <row r="3" spans="1:6" ht="30" customHeight="1" x14ac:dyDescent="0.2">
      <c r="A3" s="449" t="str">
        <f>"za razdoblje "&amp;IF(RefStr!K10="","________________",TEXT(RefStr!K10,"d.mmmm yyyy.")&amp;" do "&amp;IF(RefStr!K12="","______________",TEXT(RefStr!K12,"d. mmmm yyyy.")))</f>
        <v>za razdoblje 1.siječanj 2018. do 31. prosinac 2018.</v>
      </c>
      <c r="B3" s="449"/>
      <c r="C3" s="449"/>
      <c r="D3" s="449"/>
      <c r="E3" s="308"/>
      <c r="F3" s="308"/>
    </row>
    <row r="4" spans="1:6" ht="15" customHeight="1" x14ac:dyDescent="0.2">
      <c r="A4" s="36" t="s">
        <v>2661</v>
      </c>
      <c r="B4" s="413" t="str">
        <f>"RKP: "&amp;IF(RefStr!B6&lt;&gt;"",TEXT(INT(VALUE(RefStr!B6)),"00000"),"_____"&amp;",  "&amp;"MB: "&amp;IF(RefStr!B8&lt;&gt;"",TEXT(INT(VALUE(RefStr!B8)),"00000000"),"________")&amp;"  OIB: "&amp;IF(RefStr!K14&lt;&gt;"",RefStr!K14,"___________"))</f>
        <v>RKP: 43417</v>
      </c>
      <c r="C4" s="414"/>
      <c r="D4" s="414"/>
      <c r="E4" s="415">
        <f>SUM(Skriveni!G1287:G1423)</f>
        <v>832368.39</v>
      </c>
      <c r="F4" s="416"/>
    </row>
    <row r="5" spans="1:6" ht="15" customHeight="1" x14ac:dyDescent="0.2">
      <c r="B5" s="413" t="str">
        <f>"Naziv: "&amp;IF(RefStr!B10&lt;&gt;"",RefStr!B10,"_______________________________________")</f>
        <v>Naziv: MUZEJ GRADA PAZINA</v>
      </c>
      <c r="C5" s="414"/>
      <c r="D5" s="414"/>
      <c r="E5" s="417" t="s">
        <v>7</v>
      </c>
      <c r="F5" s="417"/>
    </row>
    <row r="6" spans="1:6" ht="15" customHeight="1" x14ac:dyDescent="0.2">
      <c r="A6" s="24"/>
      <c r="B6" s="411" t="str">
        <f xml:space="preserve"> "Razina: " &amp; RefStr!B16 &amp; ", Razdjel: " &amp; TEXT(INT(VALUE(RefStr!B20)), "000")</f>
        <v>Razina: 21, Razdjel: 000</v>
      </c>
      <c r="C6" s="412"/>
      <c r="D6" s="412"/>
      <c r="E6" s="412"/>
      <c r="F6" s="412"/>
    </row>
    <row r="7" spans="1:6" ht="15" customHeight="1" x14ac:dyDescent="0.2">
      <c r="A7" s="24"/>
      <c r="B7" s="411" t="str">
        <f>"Djelatnost: " &amp; RefStr!B18 &amp; " " &amp; RefStr!C18</f>
        <v>Djelatnost: 9102 Djelatnosti muzeja</v>
      </c>
      <c r="C7" s="412"/>
      <c r="D7" s="412"/>
      <c r="E7" s="412"/>
      <c r="F7" s="412"/>
    </row>
    <row r="8" spans="1:6" ht="5.0999999999999996" customHeight="1" x14ac:dyDescent="0.2">
      <c r="A8" s="24"/>
      <c r="B8" s="308"/>
      <c r="C8" s="308"/>
      <c r="D8" s="308"/>
      <c r="E8" s="308"/>
      <c r="F8" s="308"/>
    </row>
    <row r="9" spans="1:6" ht="14.25" customHeight="1" x14ac:dyDescent="0.2">
      <c r="A9" s="25"/>
      <c r="B9" s="25"/>
      <c r="C9" s="25"/>
      <c r="D9" s="25"/>
      <c r="F9" s="286" t="s">
        <v>2232</v>
      </c>
    </row>
    <row r="10" spans="1:6" ht="39" customHeight="1" x14ac:dyDescent="0.2">
      <c r="A10" s="266" t="s">
        <v>2675</v>
      </c>
      <c r="B10" s="261" t="s">
        <v>2060</v>
      </c>
      <c r="C10" s="261" t="s">
        <v>1061</v>
      </c>
      <c r="D10" s="295" t="s">
        <v>4291</v>
      </c>
      <c r="E10" s="309" t="s">
        <v>4292</v>
      </c>
      <c r="F10" s="296" t="s">
        <v>417</v>
      </c>
    </row>
    <row r="11" spans="1:6" ht="12" customHeight="1" x14ac:dyDescent="0.2">
      <c r="A11" s="267">
        <v>1</v>
      </c>
      <c r="B11" s="262">
        <v>2</v>
      </c>
      <c r="C11" s="262">
        <v>3</v>
      </c>
      <c r="D11" s="262">
        <v>4</v>
      </c>
      <c r="E11" s="310">
        <v>5</v>
      </c>
      <c r="F11" s="297">
        <v>6</v>
      </c>
    </row>
    <row r="12" spans="1:6" s="3" customFormat="1" x14ac:dyDescent="0.2">
      <c r="A12" s="130" t="s">
        <v>1564</v>
      </c>
      <c r="B12" s="103" t="s">
        <v>3014</v>
      </c>
      <c r="C12" s="300">
        <v>1</v>
      </c>
      <c r="D12" s="96">
        <f>D13+D17+D20+SUM(D24:D28)</f>
        <v>0</v>
      </c>
      <c r="E12" s="96">
        <f>E13+E17+E20+SUM(E24:E28)</f>
        <v>0</v>
      </c>
      <c r="F12" s="131" t="str">
        <f>IF(D12&gt;0,IF(E12/D12&gt;=100,"&gt;&gt;100",E12/D12*100),"-")</f>
        <v>-</v>
      </c>
    </row>
    <row r="13" spans="1:6" s="3" customFormat="1" x14ac:dyDescent="0.2">
      <c r="A13" s="132" t="s">
        <v>3260</v>
      </c>
      <c r="B13" s="104" t="s">
        <v>2674</v>
      </c>
      <c r="C13" s="303">
        <v>2</v>
      </c>
      <c r="D13" s="97">
        <f>SUM(D14:D16)</f>
        <v>0</v>
      </c>
      <c r="E13" s="97">
        <f>SUM(E14:E16)</f>
        <v>0</v>
      </c>
      <c r="F13" s="125" t="str">
        <f>IF(D13&gt;0,IF(E13/D13&gt;=100,"&gt;&gt;100",E13/D13*100),"-")</f>
        <v>-</v>
      </c>
    </row>
    <row r="14" spans="1:6" s="3" customFormat="1" x14ac:dyDescent="0.2">
      <c r="A14" s="132" t="s">
        <v>3758</v>
      </c>
      <c r="B14" s="105" t="s">
        <v>2490</v>
      </c>
      <c r="C14" s="303">
        <v>3</v>
      </c>
      <c r="D14" s="94"/>
      <c r="E14" s="94"/>
      <c r="F14" s="125" t="str">
        <f t="shared" ref="F14:F77" si="0">IF(D14&gt;0,IF(E14/D14&gt;=100,"&gt;&gt;100",E14/D14*100),"-")</f>
        <v>-</v>
      </c>
    </row>
    <row r="15" spans="1:6" s="3" customFormat="1" x14ac:dyDescent="0.2">
      <c r="A15" s="132" t="s">
        <v>2491</v>
      </c>
      <c r="B15" s="105" t="s">
        <v>2492</v>
      </c>
      <c r="C15" s="303">
        <v>4</v>
      </c>
      <c r="D15" s="94"/>
      <c r="E15" s="94"/>
      <c r="F15" s="125" t="str">
        <f t="shared" si="0"/>
        <v>-</v>
      </c>
    </row>
    <row r="16" spans="1:6" s="3" customFormat="1" x14ac:dyDescent="0.2">
      <c r="A16" s="132" t="s">
        <v>2493</v>
      </c>
      <c r="B16" s="105" t="s">
        <v>832</v>
      </c>
      <c r="C16" s="303">
        <v>5</v>
      </c>
      <c r="D16" s="94"/>
      <c r="E16" s="94"/>
      <c r="F16" s="125" t="str">
        <f t="shared" si="0"/>
        <v>-</v>
      </c>
    </row>
    <row r="17" spans="1:6" s="3" customFormat="1" x14ac:dyDescent="0.2">
      <c r="A17" s="132" t="s">
        <v>3262</v>
      </c>
      <c r="B17" s="105" t="s">
        <v>2494</v>
      </c>
      <c r="C17" s="303">
        <v>6</v>
      </c>
      <c r="D17" s="97">
        <f>SUM(D18:D19)</f>
        <v>0</v>
      </c>
      <c r="E17" s="97">
        <f>SUM(E18:E19)</f>
        <v>0</v>
      </c>
      <c r="F17" s="125" t="str">
        <f t="shared" si="0"/>
        <v>-</v>
      </c>
    </row>
    <row r="18" spans="1:6" s="3" customFormat="1" x14ac:dyDescent="0.2">
      <c r="A18" s="132" t="s">
        <v>2495</v>
      </c>
      <c r="B18" s="105" t="s">
        <v>2496</v>
      </c>
      <c r="C18" s="303">
        <v>7</v>
      </c>
      <c r="D18" s="94"/>
      <c r="E18" s="94"/>
      <c r="F18" s="125" t="str">
        <f t="shared" si="0"/>
        <v>-</v>
      </c>
    </row>
    <row r="19" spans="1:6" s="3" customFormat="1" x14ac:dyDescent="0.2">
      <c r="A19" s="132" t="s">
        <v>2497</v>
      </c>
      <c r="B19" s="105" t="s">
        <v>1011</v>
      </c>
      <c r="C19" s="303">
        <v>8</v>
      </c>
      <c r="D19" s="94"/>
      <c r="E19" s="94"/>
      <c r="F19" s="125" t="str">
        <f t="shared" si="0"/>
        <v>-</v>
      </c>
    </row>
    <row r="20" spans="1:6" s="3" customFormat="1" x14ac:dyDescent="0.2">
      <c r="A20" s="132" t="s">
        <v>1012</v>
      </c>
      <c r="B20" s="105" t="s">
        <v>573</v>
      </c>
      <c r="C20" s="303">
        <v>9</v>
      </c>
      <c r="D20" s="97">
        <f>SUM(D21:D23)</f>
        <v>0</v>
      </c>
      <c r="E20" s="97">
        <f>SUM(E21:E23)</f>
        <v>0</v>
      </c>
      <c r="F20" s="125" t="str">
        <f t="shared" si="0"/>
        <v>-</v>
      </c>
    </row>
    <row r="21" spans="1:6" s="3" customFormat="1" x14ac:dyDescent="0.2">
      <c r="A21" s="132" t="s">
        <v>1013</v>
      </c>
      <c r="B21" s="105" t="s">
        <v>1913</v>
      </c>
      <c r="C21" s="303">
        <v>10</v>
      </c>
      <c r="D21" s="94"/>
      <c r="E21" s="94"/>
      <c r="F21" s="125" t="str">
        <f t="shared" si="0"/>
        <v>-</v>
      </c>
    </row>
    <row r="22" spans="1:6" s="3" customFormat="1" x14ac:dyDescent="0.2">
      <c r="A22" s="132" t="s">
        <v>1914</v>
      </c>
      <c r="B22" s="105" t="s">
        <v>849</v>
      </c>
      <c r="C22" s="303">
        <v>11</v>
      </c>
      <c r="D22" s="94"/>
      <c r="E22" s="94"/>
      <c r="F22" s="125" t="str">
        <f t="shared" si="0"/>
        <v>-</v>
      </c>
    </row>
    <row r="23" spans="1:6" s="3" customFormat="1" x14ac:dyDescent="0.2">
      <c r="A23" s="132" t="s">
        <v>850</v>
      </c>
      <c r="B23" s="105" t="s">
        <v>851</v>
      </c>
      <c r="C23" s="303">
        <v>12</v>
      </c>
      <c r="D23" s="94"/>
      <c r="E23" s="94"/>
      <c r="F23" s="125" t="str">
        <f t="shared" si="0"/>
        <v>-</v>
      </c>
    </row>
    <row r="24" spans="1:6" s="3" customFormat="1" x14ac:dyDescent="0.2">
      <c r="A24" s="132" t="s">
        <v>852</v>
      </c>
      <c r="B24" s="105" t="s">
        <v>594</v>
      </c>
      <c r="C24" s="303">
        <v>13</v>
      </c>
      <c r="D24" s="94"/>
      <c r="E24" s="94"/>
      <c r="F24" s="125" t="str">
        <f t="shared" si="0"/>
        <v>-</v>
      </c>
    </row>
    <row r="25" spans="1:6" s="3" customFormat="1" x14ac:dyDescent="0.2">
      <c r="A25" s="132" t="s">
        <v>595</v>
      </c>
      <c r="B25" s="105" t="s">
        <v>528</v>
      </c>
      <c r="C25" s="303">
        <v>14</v>
      </c>
      <c r="D25" s="94"/>
      <c r="E25" s="94"/>
      <c r="F25" s="125" t="str">
        <f t="shared" si="0"/>
        <v>-</v>
      </c>
    </row>
    <row r="26" spans="1:6" s="3" customFormat="1" x14ac:dyDescent="0.2">
      <c r="A26" s="132" t="s">
        <v>529</v>
      </c>
      <c r="B26" s="105" t="s">
        <v>530</v>
      </c>
      <c r="C26" s="303">
        <v>15</v>
      </c>
      <c r="D26" s="94"/>
      <c r="E26" s="94"/>
      <c r="F26" s="125" t="str">
        <f t="shared" si="0"/>
        <v>-</v>
      </c>
    </row>
    <row r="27" spans="1:6" s="3" customFormat="1" x14ac:dyDescent="0.2">
      <c r="A27" s="132" t="s">
        <v>1910</v>
      </c>
      <c r="B27" s="105" t="s">
        <v>1911</v>
      </c>
      <c r="C27" s="303">
        <v>16</v>
      </c>
      <c r="D27" s="94"/>
      <c r="E27" s="94"/>
      <c r="F27" s="125" t="str">
        <f t="shared" si="0"/>
        <v>-</v>
      </c>
    </row>
    <row r="28" spans="1:6" s="3" customFormat="1" x14ac:dyDescent="0.2">
      <c r="A28" s="132" t="s">
        <v>1912</v>
      </c>
      <c r="B28" s="105" t="s">
        <v>2115</v>
      </c>
      <c r="C28" s="303">
        <v>17</v>
      </c>
      <c r="D28" s="94"/>
      <c r="E28" s="94"/>
      <c r="F28" s="125" t="str">
        <f t="shared" si="0"/>
        <v>-</v>
      </c>
    </row>
    <row r="29" spans="1:6" s="3" customFormat="1" x14ac:dyDescent="0.2">
      <c r="A29" s="132" t="s">
        <v>361</v>
      </c>
      <c r="B29" s="105" t="s">
        <v>572</v>
      </c>
      <c r="C29" s="303">
        <v>18</v>
      </c>
      <c r="D29" s="97">
        <f>SUM(D30:D34)</f>
        <v>0</v>
      </c>
      <c r="E29" s="97">
        <f>SUM(E30:E34)</f>
        <v>0</v>
      </c>
      <c r="F29" s="125" t="str">
        <f t="shared" si="0"/>
        <v>-</v>
      </c>
    </row>
    <row r="30" spans="1:6" s="3" customFormat="1" x14ac:dyDescent="0.2">
      <c r="A30" s="132" t="s">
        <v>2116</v>
      </c>
      <c r="B30" s="105" t="s">
        <v>2117</v>
      </c>
      <c r="C30" s="303">
        <v>19</v>
      </c>
      <c r="D30" s="94"/>
      <c r="E30" s="94"/>
      <c r="F30" s="125" t="str">
        <f t="shared" si="0"/>
        <v>-</v>
      </c>
    </row>
    <row r="31" spans="1:6" s="3" customFormat="1" x14ac:dyDescent="0.2">
      <c r="A31" s="132" t="s">
        <v>2118</v>
      </c>
      <c r="B31" s="105" t="s">
        <v>2119</v>
      </c>
      <c r="C31" s="303">
        <v>20</v>
      </c>
      <c r="D31" s="94"/>
      <c r="E31" s="94"/>
      <c r="F31" s="125" t="str">
        <f t="shared" si="0"/>
        <v>-</v>
      </c>
    </row>
    <row r="32" spans="1:6" s="3" customFormat="1" x14ac:dyDescent="0.2">
      <c r="A32" s="132" t="s">
        <v>2120</v>
      </c>
      <c r="B32" s="105" t="s">
        <v>2121</v>
      </c>
      <c r="C32" s="303">
        <v>21</v>
      </c>
      <c r="D32" s="94"/>
      <c r="E32" s="94"/>
      <c r="F32" s="125" t="str">
        <f t="shared" si="0"/>
        <v>-</v>
      </c>
    </row>
    <row r="33" spans="1:6" s="3" customFormat="1" x14ac:dyDescent="0.2">
      <c r="A33" s="132" t="s">
        <v>2122</v>
      </c>
      <c r="B33" s="105" t="s">
        <v>841</v>
      </c>
      <c r="C33" s="303">
        <v>22</v>
      </c>
      <c r="D33" s="94"/>
      <c r="E33" s="94"/>
      <c r="F33" s="125" t="str">
        <f t="shared" si="0"/>
        <v>-</v>
      </c>
    </row>
    <row r="34" spans="1:6" s="3" customFormat="1" x14ac:dyDescent="0.2">
      <c r="A34" s="132" t="s">
        <v>842</v>
      </c>
      <c r="B34" s="105" t="s">
        <v>843</v>
      </c>
      <c r="C34" s="303">
        <v>23</v>
      </c>
      <c r="D34" s="94"/>
      <c r="E34" s="94"/>
      <c r="F34" s="125" t="str">
        <f t="shared" si="0"/>
        <v>-</v>
      </c>
    </row>
    <row r="35" spans="1:6" s="3" customFormat="1" x14ac:dyDescent="0.2">
      <c r="A35" s="132" t="s">
        <v>450</v>
      </c>
      <c r="B35" s="105" t="s">
        <v>1573</v>
      </c>
      <c r="C35" s="303">
        <v>24</v>
      </c>
      <c r="D35" s="97">
        <f>SUM(D36:D41)</f>
        <v>0</v>
      </c>
      <c r="E35" s="97">
        <f>SUM(E36:E41)</f>
        <v>0</v>
      </c>
      <c r="F35" s="125" t="str">
        <f t="shared" si="0"/>
        <v>-</v>
      </c>
    </row>
    <row r="36" spans="1:6" s="3" customFormat="1" x14ac:dyDescent="0.2">
      <c r="A36" s="132" t="s">
        <v>844</v>
      </c>
      <c r="B36" s="105" t="s">
        <v>845</v>
      </c>
      <c r="C36" s="303">
        <v>25</v>
      </c>
      <c r="D36" s="94"/>
      <c r="E36" s="94"/>
      <c r="F36" s="125" t="str">
        <f t="shared" si="0"/>
        <v>-</v>
      </c>
    </row>
    <row r="37" spans="1:6" s="3" customFormat="1" x14ac:dyDescent="0.2">
      <c r="A37" s="132" t="s">
        <v>846</v>
      </c>
      <c r="B37" s="105" t="s">
        <v>847</v>
      </c>
      <c r="C37" s="303">
        <v>26</v>
      </c>
      <c r="D37" s="94"/>
      <c r="E37" s="94"/>
      <c r="F37" s="125" t="str">
        <f t="shared" si="0"/>
        <v>-</v>
      </c>
    </row>
    <row r="38" spans="1:6" s="3" customFormat="1" x14ac:dyDescent="0.2">
      <c r="A38" s="132" t="s">
        <v>848</v>
      </c>
      <c r="B38" s="105" t="s">
        <v>376</v>
      </c>
      <c r="C38" s="303">
        <v>27</v>
      </c>
      <c r="D38" s="94"/>
      <c r="E38" s="94"/>
      <c r="F38" s="125" t="str">
        <f t="shared" si="0"/>
        <v>-</v>
      </c>
    </row>
    <row r="39" spans="1:6" s="3" customFormat="1" x14ac:dyDescent="0.2">
      <c r="A39" s="132" t="s">
        <v>377</v>
      </c>
      <c r="B39" s="105" t="s">
        <v>378</v>
      </c>
      <c r="C39" s="303">
        <v>28</v>
      </c>
      <c r="D39" s="94"/>
      <c r="E39" s="94"/>
      <c r="F39" s="125" t="str">
        <f t="shared" si="0"/>
        <v>-</v>
      </c>
    </row>
    <row r="40" spans="1:6" s="3" customFormat="1" x14ac:dyDescent="0.2">
      <c r="A40" s="132" t="s">
        <v>379</v>
      </c>
      <c r="B40" s="105" t="s">
        <v>380</v>
      </c>
      <c r="C40" s="303">
        <v>29</v>
      </c>
      <c r="D40" s="94"/>
      <c r="E40" s="94"/>
      <c r="F40" s="125" t="str">
        <f t="shared" si="0"/>
        <v>-</v>
      </c>
    </row>
    <row r="41" spans="1:6" s="3" customFormat="1" x14ac:dyDescent="0.2">
      <c r="A41" s="132" t="s">
        <v>381</v>
      </c>
      <c r="B41" s="105" t="s">
        <v>3533</v>
      </c>
      <c r="C41" s="303">
        <v>30</v>
      </c>
      <c r="D41" s="94"/>
      <c r="E41" s="94"/>
      <c r="F41" s="125" t="str">
        <f t="shared" si="0"/>
        <v>-</v>
      </c>
    </row>
    <row r="42" spans="1:6" s="3" customFormat="1" x14ac:dyDescent="0.2">
      <c r="A42" s="132" t="s">
        <v>452</v>
      </c>
      <c r="B42" s="105" t="s">
        <v>3534</v>
      </c>
      <c r="C42" s="303">
        <v>31</v>
      </c>
      <c r="D42" s="97">
        <f>D43+D46+D50+D57+D61+D67+D68+D73+D81</f>
        <v>0</v>
      </c>
      <c r="E42" s="97">
        <f>E43+E46+E50+E57+E61+E67+E68+E73+E81</f>
        <v>0</v>
      </c>
      <c r="F42" s="125" t="str">
        <f t="shared" si="0"/>
        <v>-</v>
      </c>
    </row>
    <row r="43" spans="1:6" s="3" customFormat="1" x14ac:dyDescent="0.2">
      <c r="A43" s="132" t="s">
        <v>453</v>
      </c>
      <c r="B43" s="105" t="s">
        <v>3535</v>
      </c>
      <c r="C43" s="303">
        <v>32</v>
      </c>
      <c r="D43" s="97">
        <f>SUM(D44:D45)</f>
        <v>0</v>
      </c>
      <c r="E43" s="97">
        <f>SUM(E44:E45)</f>
        <v>0</v>
      </c>
      <c r="F43" s="125" t="str">
        <f t="shared" si="0"/>
        <v>-</v>
      </c>
    </row>
    <row r="44" spans="1:6" s="3" customFormat="1" x14ac:dyDescent="0.2">
      <c r="A44" s="132" t="s">
        <v>3536</v>
      </c>
      <c r="B44" s="105" t="s">
        <v>3537</v>
      </c>
      <c r="C44" s="303">
        <v>33</v>
      </c>
      <c r="D44" s="94"/>
      <c r="E44" s="94"/>
      <c r="F44" s="125" t="str">
        <f t="shared" si="0"/>
        <v>-</v>
      </c>
    </row>
    <row r="45" spans="1:6" s="3" customFormat="1" x14ac:dyDescent="0.2">
      <c r="A45" s="132" t="s">
        <v>3538</v>
      </c>
      <c r="B45" s="105" t="s">
        <v>3539</v>
      </c>
      <c r="C45" s="303">
        <v>34</v>
      </c>
      <c r="D45" s="94"/>
      <c r="E45" s="94"/>
      <c r="F45" s="125" t="str">
        <f t="shared" si="0"/>
        <v>-</v>
      </c>
    </row>
    <row r="46" spans="1:6" s="3" customFormat="1" x14ac:dyDescent="0.2">
      <c r="A46" s="132" t="s">
        <v>455</v>
      </c>
      <c r="B46" s="105" t="s">
        <v>571</v>
      </c>
      <c r="C46" s="303">
        <v>35</v>
      </c>
      <c r="D46" s="97">
        <f>SUM(D47:D49)</f>
        <v>0</v>
      </c>
      <c r="E46" s="97">
        <f>SUM(E47:E49)</f>
        <v>0</v>
      </c>
      <c r="F46" s="125" t="str">
        <f t="shared" si="0"/>
        <v>-</v>
      </c>
    </row>
    <row r="47" spans="1:6" s="3" customFormat="1" x14ac:dyDescent="0.2">
      <c r="A47" s="132" t="s">
        <v>3540</v>
      </c>
      <c r="B47" s="105" t="s">
        <v>3541</v>
      </c>
      <c r="C47" s="303">
        <v>36</v>
      </c>
      <c r="D47" s="94"/>
      <c r="E47" s="94"/>
      <c r="F47" s="125" t="str">
        <f t="shared" si="0"/>
        <v>-</v>
      </c>
    </row>
    <row r="48" spans="1:6" s="3" customFormat="1" x14ac:dyDescent="0.2">
      <c r="A48" s="132" t="s">
        <v>3542</v>
      </c>
      <c r="B48" s="105" t="s">
        <v>3543</v>
      </c>
      <c r="C48" s="303">
        <v>37</v>
      </c>
      <c r="D48" s="94"/>
      <c r="E48" s="94"/>
      <c r="F48" s="125" t="str">
        <f t="shared" si="0"/>
        <v>-</v>
      </c>
    </row>
    <row r="49" spans="1:6" s="3" customFormat="1" x14ac:dyDescent="0.2">
      <c r="A49" s="132" t="s">
        <v>3544</v>
      </c>
      <c r="B49" s="105" t="s">
        <v>3545</v>
      </c>
      <c r="C49" s="303">
        <v>38</v>
      </c>
      <c r="D49" s="94"/>
      <c r="E49" s="94"/>
      <c r="F49" s="125" t="str">
        <f t="shared" si="0"/>
        <v>-</v>
      </c>
    </row>
    <row r="50" spans="1:6" s="3" customFormat="1" x14ac:dyDescent="0.2">
      <c r="A50" s="132" t="s">
        <v>3546</v>
      </c>
      <c r="B50" s="105" t="s">
        <v>570</v>
      </c>
      <c r="C50" s="303">
        <v>39</v>
      </c>
      <c r="D50" s="97">
        <f>SUM(D51:D56)</f>
        <v>0</v>
      </c>
      <c r="E50" s="97">
        <f>SUM(E51:E56)</f>
        <v>0</v>
      </c>
      <c r="F50" s="125" t="str">
        <f t="shared" si="0"/>
        <v>-</v>
      </c>
    </row>
    <row r="51" spans="1:6" s="3" customFormat="1" x14ac:dyDescent="0.2">
      <c r="A51" s="132" t="s">
        <v>3547</v>
      </c>
      <c r="B51" s="105" t="s">
        <v>1223</v>
      </c>
      <c r="C51" s="303">
        <v>40</v>
      </c>
      <c r="D51" s="94"/>
      <c r="E51" s="94"/>
      <c r="F51" s="125" t="str">
        <f t="shared" si="0"/>
        <v>-</v>
      </c>
    </row>
    <row r="52" spans="1:6" s="3" customFormat="1" x14ac:dyDescent="0.2">
      <c r="A52" s="132" t="s">
        <v>1224</v>
      </c>
      <c r="B52" s="105" t="s">
        <v>1225</v>
      </c>
      <c r="C52" s="303">
        <v>41</v>
      </c>
      <c r="D52" s="94"/>
      <c r="E52" s="94"/>
      <c r="F52" s="125" t="str">
        <f t="shared" si="0"/>
        <v>-</v>
      </c>
    </row>
    <row r="53" spans="1:6" s="3" customFormat="1" x14ac:dyDescent="0.2">
      <c r="A53" s="132" t="s">
        <v>1226</v>
      </c>
      <c r="B53" s="105" t="s">
        <v>1227</v>
      </c>
      <c r="C53" s="303">
        <v>42</v>
      </c>
      <c r="D53" s="94"/>
      <c r="E53" s="94"/>
      <c r="F53" s="125" t="str">
        <f t="shared" si="0"/>
        <v>-</v>
      </c>
    </row>
    <row r="54" spans="1:6" s="3" customFormat="1" x14ac:dyDescent="0.2">
      <c r="A54" s="132" t="s">
        <v>1228</v>
      </c>
      <c r="B54" s="105" t="s">
        <v>1229</v>
      </c>
      <c r="C54" s="303">
        <v>43</v>
      </c>
      <c r="D54" s="94"/>
      <c r="E54" s="94"/>
      <c r="F54" s="125" t="str">
        <f t="shared" si="0"/>
        <v>-</v>
      </c>
    </row>
    <row r="55" spans="1:6" s="3" customFormat="1" x14ac:dyDescent="0.2">
      <c r="A55" s="132" t="s">
        <v>1230</v>
      </c>
      <c r="B55" s="105" t="s">
        <v>1231</v>
      </c>
      <c r="C55" s="303">
        <v>44</v>
      </c>
      <c r="D55" s="94"/>
      <c r="E55" s="94"/>
      <c r="F55" s="125" t="str">
        <f t="shared" si="0"/>
        <v>-</v>
      </c>
    </row>
    <row r="56" spans="1:6" s="3" customFormat="1" x14ac:dyDescent="0.2">
      <c r="A56" s="132" t="s">
        <v>1232</v>
      </c>
      <c r="B56" s="105" t="s">
        <v>2377</v>
      </c>
      <c r="C56" s="303">
        <v>45</v>
      </c>
      <c r="D56" s="94"/>
      <c r="E56" s="94"/>
      <c r="F56" s="125" t="str">
        <f t="shared" si="0"/>
        <v>-</v>
      </c>
    </row>
    <row r="57" spans="1:6" s="3" customFormat="1" x14ac:dyDescent="0.2">
      <c r="A57" s="132" t="s">
        <v>2378</v>
      </c>
      <c r="B57" s="105" t="s">
        <v>569</v>
      </c>
      <c r="C57" s="303">
        <v>46</v>
      </c>
      <c r="D57" s="97">
        <f>SUM(D58:D60)</f>
        <v>0</v>
      </c>
      <c r="E57" s="97">
        <f>SUM(E58:E60)</f>
        <v>0</v>
      </c>
      <c r="F57" s="125" t="str">
        <f t="shared" si="0"/>
        <v>-</v>
      </c>
    </row>
    <row r="58" spans="1:6" s="3" customFormat="1" x14ac:dyDescent="0.2">
      <c r="A58" s="132" t="s">
        <v>2379</v>
      </c>
      <c r="B58" s="105" t="s">
        <v>2850</v>
      </c>
      <c r="C58" s="303">
        <v>47</v>
      </c>
      <c r="D58" s="94"/>
      <c r="E58" s="94"/>
      <c r="F58" s="125" t="str">
        <f t="shared" si="0"/>
        <v>-</v>
      </c>
    </row>
    <row r="59" spans="1:6" s="3" customFormat="1" x14ac:dyDescent="0.2">
      <c r="A59" s="132" t="s">
        <v>2851</v>
      </c>
      <c r="B59" s="105" t="s">
        <v>2852</v>
      </c>
      <c r="C59" s="303">
        <v>48</v>
      </c>
      <c r="D59" s="94"/>
      <c r="E59" s="94"/>
      <c r="F59" s="125" t="str">
        <f t="shared" si="0"/>
        <v>-</v>
      </c>
    </row>
    <row r="60" spans="1:6" s="3" customFormat="1" x14ac:dyDescent="0.2">
      <c r="A60" s="132" t="s">
        <v>2244</v>
      </c>
      <c r="B60" s="105" t="s">
        <v>2245</v>
      </c>
      <c r="C60" s="303">
        <v>49</v>
      </c>
      <c r="D60" s="94"/>
      <c r="E60" s="94"/>
      <c r="F60" s="125" t="str">
        <f t="shared" si="0"/>
        <v>-</v>
      </c>
    </row>
    <row r="61" spans="1:6" s="3" customFormat="1" x14ac:dyDescent="0.2">
      <c r="A61" s="132" t="s">
        <v>2246</v>
      </c>
      <c r="B61" s="105" t="s">
        <v>2793</v>
      </c>
      <c r="C61" s="303">
        <v>50</v>
      </c>
      <c r="D61" s="97">
        <f>SUM(D62:D66)</f>
        <v>0</v>
      </c>
      <c r="E61" s="97">
        <f>SUM(E62:E66)</f>
        <v>0</v>
      </c>
      <c r="F61" s="125" t="str">
        <f t="shared" si="0"/>
        <v>-</v>
      </c>
    </row>
    <row r="62" spans="1:6" s="3" customFormat="1" x14ac:dyDescent="0.2">
      <c r="A62" s="132" t="s">
        <v>2247</v>
      </c>
      <c r="B62" s="105" t="s">
        <v>2248</v>
      </c>
      <c r="C62" s="303">
        <v>51</v>
      </c>
      <c r="D62" s="94"/>
      <c r="E62" s="94"/>
      <c r="F62" s="125" t="str">
        <f t="shared" si="0"/>
        <v>-</v>
      </c>
    </row>
    <row r="63" spans="1:6" s="3" customFormat="1" x14ac:dyDescent="0.2">
      <c r="A63" s="132" t="s">
        <v>2249</v>
      </c>
      <c r="B63" s="105" t="s">
        <v>418</v>
      </c>
      <c r="C63" s="303">
        <v>52</v>
      </c>
      <c r="D63" s="94"/>
      <c r="E63" s="94"/>
      <c r="F63" s="125" t="str">
        <f t="shared" si="0"/>
        <v>-</v>
      </c>
    </row>
    <row r="64" spans="1:6" s="3" customFormat="1" x14ac:dyDescent="0.2">
      <c r="A64" s="132" t="s">
        <v>2250</v>
      </c>
      <c r="B64" s="105" t="s">
        <v>2251</v>
      </c>
      <c r="C64" s="303">
        <v>53</v>
      </c>
      <c r="D64" s="94"/>
      <c r="E64" s="94"/>
      <c r="F64" s="125" t="str">
        <f t="shared" si="0"/>
        <v>-</v>
      </c>
    </row>
    <row r="65" spans="1:6" s="3" customFormat="1" x14ac:dyDescent="0.2">
      <c r="A65" s="132" t="s">
        <v>2252</v>
      </c>
      <c r="B65" s="105" t="s">
        <v>2253</v>
      </c>
      <c r="C65" s="303">
        <v>54</v>
      </c>
      <c r="D65" s="94"/>
      <c r="E65" s="94"/>
      <c r="F65" s="125" t="str">
        <f t="shared" si="0"/>
        <v>-</v>
      </c>
    </row>
    <row r="66" spans="1:6" s="3" customFormat="1" x14ac:dyDescent="0.2">
      <c r="A66" s="132" t="s">
        <v>2254</v>
      </c>
      <c r="B66" s="105" t="s">
        <v>2255</v>
      </c>
      <c r="C66" s="303">
        <v>55</v>
      </c>
      <c r="D66" s="94"/>
      <c r="E66" s="94"/>
      <c r="F66" s="125" t="str">
        <f t="shared" si="0"/>
        <v>-</v>
      </c>
    </row>
    <row r="67" spans="1:6" s="3" customFormat="1" x14ac:dyDescent="0.2">
      <c r="A67" s="132" t="s">
        <v>2256</v>
      </c>
      <c r="B67" s="105" t="s">
        <v>2257</v>
      </c>
      <c r="C67" s="303">
        <v>56</v>
      </c>
      <c r="D67" s="94"/>
      <c r="E67" s="94"/>
      <c r="F67" s="125" t="str">
        <f t="shared" si="0"/>
        <v>-</v>
      </c>
    </row>
    <row r="68" spans="1:6" s="3" customFormat="1" x14ac:dyDescent="0.2">
      <c r="A68" s="132" t="s">
        <v>2258</v>
      </c>
      <c r="B68" s="105" t="s">
        <v>2792</v>
      </c>
      <c r="C68" s="303">
        <v>57</v>
      </c>
      <c r="D68" s="97">
        <f>SUM(D69:D72)</f>
        <v>0</v>
      </c>
      <c r="E68" s="97">
        <f>SUM(E69:E72)</f>
        <v>0</v>
      </c>
      <c r="F68" s="125" t="str">
        <f t="shared" si="0"/>
        <v>-</v>
      </c>
    </row>
    <row r="69" spans="1:6" s="3" customFormat="1" x14ac:dyDescent="0.2">
      <c r="A69" s="132" t="s">
        <v>2259</v>
      </c>
      <c r="B69" s="105" t="s">
        <v>2260</v>
      </c>
      <c r="C69" s="303">
        <v>58</v>
      </c>
      <c r="D69" s="94"/>
      <c r="E69" s="94"/>
      <c r="F69" s="125" t="str">
        <f t="shared" si="0"/>
        <v>-</v>
      </c>
    </row>
    <row r="70" spans="1:6" s="3" customFormat="1" x14ac:dyDescent="0.2">
      <c r="A70" s="132" t="s">
        <v>2261</v>
      </c>
      <c r="B70" s="105" t="s">
        <v>2262</v>
      </c>
      <c r="C70" s="303">
        <v>59</v>
      </c>
      <c r="D70" s="94"/>
      <c r="E70" s="94"/>
      <c r="F70" s="125" t="str">
        <f t="shared" si="0"/>
        <v>-</v>
      </c>
    </row>
    <row r="71" spans="1:6" s="3" customFormat="1" x14ac:dyDescent="0.2">
      <c r="A71" s="132" t="s">
        <v>2263</v>
      </c>
      <c r="B71" s="105" t="s">
        <v>2264</v>
      </c>
      <c r="C71" s="303">
        <v>60</v>
      </c>
      <c r="D71" s="94"/>
      <c r="E71" s="94"/>
      <c r="F71" s="125" t="str">
        <f t="shared" si="0"/>
        <v>-</v>
      </c>
    </row>
    <row r="72" spans="1:6" s="3" customFormat="1" x14ac:dyDescent="0.2">
      <c r="A72" s="132" t="s">
        <v>2265</v>
      </c>
      <c r="B72" s="105" t="s">
        <v>2266</v>
      </c>
      <c r="C72" s="303">
        <v>61</v>
      </c>
      <c r="D72" s="94"/>
      <c r="E72" s="94"/>
      <c r="F72" s="125" t="str">
        <f t="shared" si="0"/>
        <v>-</v>
      </c>
    </row>
    <row r="73" spans="1:6" s="3" customFormat="1" x14ac:dyDescent="0.2">
      <c r="A73" s="132" t="s">
        <v>2267</v>
      </c>
      <c r="B73" s="105" t="s">
        <v>2268</v>
      </c>
      <c r="C73" s="303">
        <v>62</v>
      </c>
      <c r="D73" s="97">
        <f>SUM(D74:D80)</f>
        <v>0</v>
      </c>
      <c r="E73" s="97">
        <f>SUM(E74:E80)</f>
        <v>0</v>
      </c>
      <c r="F73" s="125" t="str">
        <f t="shared" si="0"/>
        <v>-</v>
      </c>
    </row>
    <row r="74" spans="1:6" s="3" customFormat="1" x14ac:dyDescent="0.2">
      <c r="A74" s="132" t="s">
        <v>2269</v>
      </c>
      <c r="B74" s="105" t="s">
        <v>1644</v>
      </c>
      <c r="C74" s="303">
        <v>63</v>
      </c>
      <c r="D74" s="94"/>
      <c r="E74" s="94"/>
      <c r="F74" s="125" t="str">
        <f t="shared" si="0"/>
        <v>-</v>
      </c>
    </row>
    <row r="75" spans="1:6" s="3" customFormat="1" x14ac:dyDescent="0.2">
      <c r="A75" s="132" t="s">
        <v>1645</v>
      </c>
      <c r="B75" s="105" t="s">
        <v>1646</v>
      </c>
      <c r="C75" s="303">
        <v>64</v>
      </c>
      <c r="D75" s="94"/>
      <c r="E75" s="94"/>
      <c r="F75" s="125" t="str">
        <f t="shared" si="0"/>
        <v>-</v>
      </c>
    </row>
    <row r="76" spans="1:6" s="3" customFormat="1" x14ac:dyDescent="0.2">
      <c r="A76" s="132" t="s">
        <v>1647</v>
      </c>
      <c r="B76" s="105" t="s">
        <v>1648</v>
      </c>
      <c r="C76" s="303">
        <v>65</v>
      </c>
      <c r="D76" s="94"/>
      <c r="E76" s="94"/>
      <c r="F76" s="125" t="str">
        <f t="shared" si="0"/>
        <v>-</v>
      </c>
    </row>
    <row r="77" spans="1:6" s="3" customFormat="1" x14ac:dyDescent="0.2">
      <c r="A77" s="132" t="s">
        <v>1649</v>
      </c>
      <c r="B77" s="105" t="s">
        <v>1650</v>
      </c>
      <c r="C77" s="303">
        <v>66</v>
      </c>
      <c r="D77" s="94"/>
      <c r="E77" s="94"/>
      <c r="F77" s="125" t="str">
        <f t="shared" si="0"/>
        <v>-</v>
      </c>
    </row>
    <row r="78" spans="1:6" s="3" customFormat="1" x14ac:dyDescent="0.2">
      <c r="A78" s="132" t="s">
        <v>1651</v>
      </c>
      <c r="B78" s="105" t="s">
        <v>1652</v>
      </c>
      <c r="C78" s="303">
        <v>67</v>
      </c>
      <c r="D78" s="94"/>
      <c r="E78" s="94"/>
      <c r="F78" s="125" t="str">
        <f t="shared" ref="F78:F140" si="1">IF(D78&gt;0,IF(E78/D78&gt;=100,"&gt;&gt;100",E78/D78*100),"-")</f>
        <v>-</v>
      </c>
    </row>
    <row r="79" spans="1:6" s="3" customFormat="1" x14ac:dyDescent="0.2">
      <c r="A79" s="132" t="s">
        <v>1653</v>
      </c>
      <c r="B79" s="105" t="s">
        <v>870</v>
      </c>
      <c r="C79" s="303">
        <v>68</v>
      </c>
      <c r="D79" s="94"/>
      <c r="E79" s="94"/>
      <c r="F79" s="125" t="str">
        <f t="shared" si="1"/>
        <v>-</v>
      </c>
    </row>
    <row r="80" spans="1:6" s="3" customFormat="1" x14ac:dyDescent="0.2">
      <c r="A80" s="132" t="s">
        <v>871</v>
      </c>
      <c r="B80" s="105" t="s">
        <v>1580</v>
      </c>
      <c r="C80" s="303">
        <v>69</v>
      </c>
      <c r="D80" s="94"/>
      <c r="E80" s="94"/>
      <c r="F80" s="125" t="str">
        <f t="shared" si="1"/>
        <v>-</v>
      </c>
    </row>
    <row r="81" spans="1:6" s="3" customFormat="1" x14ac:dyDescent="0.2">
      <c r="A81" s="132" t="s">
        <v>456</v>
      </c>
      <c r="B81" s="105" t="s">
        <v>1581</v>
      </c>
      <c r="C81" s="303">
        <v>70</v>
      </c>
      <c r="D81" s="94"/>
      <c r="E81" s="94"/>
      <c r="F81" s="125" t="str">
        <f t="shared" si="1"/>
        <v>-</v>
      </c>
    </row>
    <row r="82" spans="1:6" s="3" customFormat="1" x14ac:dyDescent="0.2">
      <c r="A82" s="132" t="s">
        <v>618</v>
      </c>
      <c r="B82" s="105" t="s">
        <v>2791</v>
      </c>
      <c r="C82" s="303">
        <v>71</v>
      </c>
      <c r="D82" s="97">
        <f>SUM(D83:D88)</f>
        <v>0</v>
      </c>
      <c r="E82" s="97">
        <f>SUM(E83:E88)</f>
        <v>0</v>
      </c>
      <c r="F82" s="125" t="str">
        <f t="shared" si="1"/>
        <v>-</v>
      </c>
    </row>
    <row r="83" spans="1:6" s="3" customFormat="1" x14ac:dyDescent="0.2">
      <c r="A83" s="132" t="s">
        <v>619</v>
      </c>
      <c r="B83" s="105" t="s">
        <v>1582</v>
      </c>
      <c r="C83" s="303">
        <v>72</v>
      </c>
      <c r="D83" s="94"/>
      <c r="E83" s="94"/>
      <c r="F83" s="125" t="str">
        <f t="shared" si="1"/>
        <v>-</v>
      </c>
    </row>
    <row r="84" spans="1:6" s="3" customFormat="1" x14ac:dyDescent="0.2">
      <c r="A84" s="132" t="s">
        <v>621</v>
      </c>
      <c r="B84" s="105" t="s">
        <v>1583</v>
      </c>
      <c r="C84" s="303">
        <v>73</v>
      </c>
      <c r="D84" s="94"/>
      <c r="E84" s="94"/>
      <c r="F84" s="125" t="str">
        <f t="shared" si="1"/>
        <v>-</v>
      </c>
    </row>
    <row r="85" spans="1:6" s="3" customFormat="1" x14ac:dyDescent="0.2">
      <c r="A85" s="132" t="s">
        <v>2570</v>
      </c>
      <c r="B85" s="105" t="s">
        <v>1584</v>
      </c>
      <c r="C85" s="303">
        <v>74</v>
      </c>
      <c r="D85" s="94"/>
      <c r="E85" s="94"/>
      <c r="F85" s="125" t="str">
        <f t="shared" si="1"/>
        <v>-</v>
      </c>
    </row>
    <row r="86" spans="1:6" s="3" customFormat="1" x14ac:dyDescent="0.2">
      <c r="A86" s="132" t="s">
        <v>1955</v>
      </c>
      <c r="B86" s="105" t="s">
        <v>1585</v>
      </c>
      <c r="C86" s="303">
        <v>75</v>
      </c>
      <c r="D86" s="94"/>
      <c r="E86" s="94"/>
      <c r="F86" s="125" t="str">
        <f t="shared" si="1"/>
        <v>-</v>
      </c>
    </row>
    <row r="87" spans="1:6" s="3" customFormat="1" x14ac:dyDescent="0.2">
      <c r="A87" s="132" t="s">
        <v>1957</v>
      </c>
      <c r="B87" s="105" t="s">
        <v>3786</v>
      </c>
      <c r="C87" s="303">
        <v>76</v>
      </c>
      <c r="D87" s="94"/>
      <c r="E87" s="94"/>
      <c r="F87" s="125" t="str">
        <f t="shared" si="1"/>
        <v>-</v>
      </c>
    </row>
    <row r="88" spans="1:6" s="3" customFormat="1" x14ac:dyDescent="0.2">
      <c r="A88" s="132" t="s">
        <v>3420</v>
      </c>
      <c r="B88" s="105" t="s">
        <v>3787</v>
      </c>
      <c r="C88" s="303">
        <v>77</v>
      </c>
      <c r="D88" s="94"/>
      <c r="E88" s="94"/>
      <c r="F88" s="125" t="str">
        <f t="shared" si="1"/>
        <v>-</v>
      </c>
    </row>
    <row r="89" spans="1:6" s="3" customFormat="1" x14ac:dyDescent="0.2">
      <c r="A89" s="132" t="s">
        <v>3421</v>
      </c>
      <c r="B89" s="105" t="s">
        <v>2790</v>
      </c>
      <c r="C89" s="303">
        <v>78</v>
      </c>
      <c r="D89" s="97">
        <f>SUM(D90:D95)</f>
        <v>0</v>
      </c>
      <c r="E89" s="97">
        <f>SUM(E90:E95)</f>
        <v>0</v>
      </c>
      <c r="F89" s="125" t="str">
        <f t="shared" si="1"/>
        <v>-</v>
      </c>
    </row>
    <row r="90" spans="1:6" s="3" customFormat="1" x14ac:dyDescent="0.2">
      <c r="A90" s="132" t="s">
        <v>3422</v>
      </c>
      <c r="B90" s="105" t="s">
        <v>3788</v>
      </c>
      <c r="C90" s="303">
        <v>79</v>
      </c>
      <c r="D90" s="94"/>
      <c r="E90" s="94"/>
      <c r="F90" s="125" t="str">
        <f t="shared" si="1"/>
        <v>-</v>
      </c>
    </row>
    <row r="91" spans="1:6" s="3" customFormat="1" x14ac:dyDescent="0.2">
      <c r="A91" s="132" t="s">
        <v>3424</v>
      </c>
      <c r="B91" s="105" t="s">
        <v>3789</v>
      </c>
      <c r="C91" s="303">
        <v>80</v>
      </c>
      <c r="D91" s="94"/>
      <c r="E91" s="94"/>
      <c r="F91" s="125" t="str">
        <f t="shared" si="1"/>
        <v>-</v>
      </c>
    </row>
    <row r="92" spans="1:6" s="3" customFormat="1" x14ac:dyDescent="0.2">
      <c r="A92" s="132" t="s">
        <v>3487</v>
      </c>
      <c r="B92" s="105" t="s">
        <v>3488</v>
      </c>
      <c r="C92" s="303">
        <v>81</v>
      </c>
      <c r="D92" s="94"/>
      <c r="E92" s="94"/>
      <c r="F92" s="125" t="str">
        <f t="shared" si="1"/>
        <v>-</v>
      </c>
    </row>
    <row r="93" spans="1:6" s="3" customFormat="1" x14ac:dyDescent="0.2">
      <c r="A93" s="132" t="s">
        <v>3426</v>
      </c>
      <c r="B93" s="105" t="s">
        <v>3489</v>
      </c>
      <c r="C93" s="303">
        <v>82</v>
      </c>
      <c r="D93" s="94"/>
      <c r="E93" s="94"/>
      <c r="F93" s="125" t="str">
        <f t="shared" si="1"/>
        <v>-</v>
      </c>
    </row>
    <row r="94" spans="1:6" s="3" customFormat="1" x14ac:dyDescent="0.2">
      <c r="A94" s="132" t="s">
        <v>3490</v>
      </c>
      <c r="B94" s="105" t="s">
        <v>3491</v>
      </c>
      <c r="C94" s="303">
        <v>83</v>
      </c>
      <c r="D94" s="94"/>
      <c r="E94" s="94"/>
      <c r="F94" s="125" t="str">
        <f t="shared" si="1"/>
        <v>-</v>
      </c>
    </row>
    <row r="95" spans="1:6" s="3" customFormat="1" x14ac:dyDescent="0.2">
      <c r="A95" s="132" t="s">
        <v>3492</v>
      </c>
      <c r="B95" s="105" t="s">
        <v>714</v>
      </c>
      <c r="C95" s="303">
        <v>84</v>
      </c>
      <c r="D95" s="94"/>
      <c r="E95" s="94"/>
      <c r="F95" s="125" t="str">
        <f t="shared" si="1"/>
        <v>-</v>
      </c>
    </row>
    <row r="96" spans="1:6" s="3" customFormat="1" x14ac:dyDescent="0.2">
      <c r="A96" s="132" t="s">
        <v>715</v>
      </c>
      <c r="B96" s="105" t="s">
        <v>3971</v>
      </c>
      <c r="C96" s="303">
        <v>85</v>
      </c>
      <c r="D96" s="97">
        <f>D97+D101+D106+D111+D112+D113</f>
        <v>0</v>
      </c>
      <c r="E96" s="97">
        <f>E97+E101+E106+E111+E112+E113</f>
        <v>0</v>
      </c>
      <c r="F96" s="125" t="str">
        <f t="shared" si="1"/>
        <v>-</v>
      </c>
    </row>
    <row r="97" spans="1:6" s="3" customFormat="1" x14ac:dyDescent="0.2">
      <c r="A97" s="132" t="s">
        <v>716</v>
      </c>
      <c r="B97" s="105" t="s">
        <v>3759</v>
      </c>
      <c r="C97" s="303">
        <v>86</v>
      </c>
      <c r="D97" s="97">
        <f>SUM(D98:D100)</f>
        <v>0</v>
      </c>
      <c r="E97" s="97">
        <f>SUM(E98:E100)</f>
        <v>0</v>
      </c>
      <c r="F97" s="125" t="str">
        <f t="shared" si="1"/>
        <v>-</v>
      </c>
    </row>
    <row r="98" spans="1:6" s="3" customFormat="1" x14ac:dyDescent="0.2">
      <c r="A98" s="132" t="s">
        <v>717</v>
      </c>
      <c r="B98" s="105" t="s">
        <v>3098</v>
      </c>
      <c r="C98" s="303">
        <v>87</v>
      </c>
      <c r="D98" s="94"/>
      <c r="E98" s="94"/>
      <c r="F98" s="125" t="str">
        <f t="shared" si="1"/>
        <v>-</v>
      </c>
    </row>
    <row r="99" spans="1:6" s="3" customFormat="1" x14ac:dyDescent="0.2">
      <c r="A99" s="132" t="s">
        <v>3099</v>
      </c>
      <c r="B99" s="105" t="s">
        <v>3100</v>
      </c>
      <c r="C99" s="303">
        <v>88</v>
      </c>
      <c r="D99" s="94"/>
      <c r="E99" s="94"/>
      <c r="F99" s="125" t="str">
        <f t="shared" si="1"/>
        <v>-</v>
      </c>
    </row>
    <row r="100" spans="1:6" s="3" customFormat="1" x14ac:dyDescent="0.2">
      <c r="A100" s="132" t="s">
        <v>3101</v>
      </c>
      <c r="B100" s="105" t="s">
        <v>3102</v>
      </c>
      <c r="C100" s="303">
        <v>89</v>
      </c>
      <c r="D100" s="94"/>
      <c r="E100" s="94"/>
      <c r="F100" s="125" t="str">
        <f t="shared" si="1"/>
        <v>-</v>
      </c>
    </row>
    <row r="101" spans="1:6" s="3" customFormat="1" x14ac:dyDescent="0.2">
      <c r="A101" s="132" t="s">
        <v>3103</v>
      </c>
      <c r="B101" s="105" t="s">
        <v>3760</v>
      </c>
      <c r="C101" s="303">
        <v>90</v>
      </c>
      <c r="D101" s="97">
        <f>SUM(D102:D105)</f>
        <v>0</v>
      </c>
      <c r="E101" s="97">
        <f>SUM(E102:E105)</f>
        <v>0</v>
      </c>
      <c r="F101" s="125" t="str">
        <f t="shared" si="1"/>
        <v>-</v>
      </c>
    </row>
    <row r="102" spans="1:6" s="3" customFormat="1" x14ac:dyDescent="0.2">
      <c r="A102" s="132" t="s">
        <v>3104</v>
      </c>
      <c r="B102" s="105" t="s">
        <v>3105</v>
      </c>
      <c r="C102" s="303">
        <v>91</v>
      </c>
      <c r="D102" s="94"/>
      <c r="E102" s="94"/>
      <c r="F102" s="125" t="str">
        <f t="shared" si="1"/>
        <v>-</v>
      </c>
    </row>
    <row r="103" spans="1:6" s="3" customFormat="1" x14ac:dyDescent="0.2">
      <c r="A103" s="132" t="s">
        <v>3106</v>
      </c>
      <c r="B103" s="105" t="s">
        <v>3107</v>
      </c>
      <c r="C103" s="303">
        <v>92</v>
      </c>
      <c r="D103" s="94"/>
      <c r="E103" s="94"/>
      <c r="F103" s="125" t="str">
        <f t="shared" si="1"/>
        <v>-</v>
      </c>
    </row>
    <row r="104" spans="1:6" s="3" customFormat="1" x14ac:dyDescent="0.2">
      <c r="A104" s="132" t="s">
        <v>3108</v>
      </c>
      <c r="B104" s="105" t="s">
        <v>3109</v>
      </c>
      <c r="C104" s="303">
        <v>93</v>
      </c>
      <c r="D104" s="94"/>
      <c r="E104" s="94"/>
      <c r="F104" s="125" t="str">
        <f t="shared" si="1"/>
        <v>-</v>
      </c>
    </row>
    <row r="105" spans="1:6" s="3" customFormat="1" x14ac:dyDescent="0.2">
      <c r="A105" s="132" t="s">
        <v>3110</v>
      </c>
      <c r="B105" s="105" t="s">
        <v>3111</v>
      </c>
      <c r="C105" s="303">
        <v>94</v>
      </c>
      <c r="D105" s="94"/>
      <c r="E105" s="94"/>
      <c r="F105" s="125" t="str">
        <f t="shared" si="1"/>
        <v>-</v>
      </c>
    </row>
    <row r="106" spans="1:6" s="3" customFormat="1" x14ac:dyDescent="0.2">
      <c r="A106" s="132" t="s">
        <v>3112</v>
      </c>
      <c r="B106" s="105" t="s">
        <v>3761</v>
      </c>
      <c r="C106" s="303">
        <v>95</v>
      </c>
      <c r="D106" s="97">
        <f>SUM(D107:D110)</f>
        <v>0</v>
      </c>
      <c r="E106" s="97">
        <f>SUM(E107:E110)</f>
        <v>0</v>
      </c>
      <c r="F106" s="125" t="str">
        <f t="shared" si="1"/>
        <v>-</v>
      </c>
    </row>
    <row r="107" spans="1:6" s="3" customFormat="1" x14ac:dyDescent="0.2">
      <c r="A107" s="132" t="s">
        <v>3113</v>
      </c>
      <c r="B107" s="105" t="s">
        <v>3114</v>
      </c>
      <c r="C107" s="303">
        <v>96</v>
      </c>
      <c r="D107" s="94"/>
      <c r="E107" s="94"/>
      <c r="F107" s="125" t="str">
        <f t="shared" si="1"/>
        <v>-</v>
      </c>
    </row>
    <row r="108" spans="1:6" s="3" customFormat="1" x14ac:dyDescent="0.2">
      <c r="A108" s="132" t="s">
        <v>3115</v>
      </c>
      <c r="B108" s="105" t="s">
        <v>3116</v>
      </c>
      <c r="C108" s="303">
        <v>97</v>
      </c>
      <c r="D108" s="94"/>
      <c r="E108" s="94"/>
      <c r="F108" s="125" t="str">
        <f t="shared" si="1"/>
        <v>-</v>
      </c>
    </row>
    <row r="109" spans="1:6" s="3" customFormat="1" x14ac:dyDescent="0.2">
      <c r="A109" s="132" t="s">
        <v>3117</v>
      </c>
      <c r="B109" s="105" t="s">
        <v>1444</v>
      </c>
      <c r="C109" s="303">
        <v>98</v>
      </c>
      <c r="D109" s="94"/>
      <c r="E109" s="94"/>
      <c r="F109" s="125" t="str">
        <f t="shared" si="1"/>
        <v>-</v>
      </c>
    </row>
    <row r="110" spans="1:6" s="3" customFormat="1" x14ac:dyDescent="0.2">
      <c r="A110" s="132" t="s">
        <v>1445</v>
      </c>
      <c r="B110" s="105" t="s">
        <v>1446</v>
      </c>
      <c r="C110" s="303">
        <v>99</v>
      </c>
      <c r="D110" s="94"/>
      <c r="E110" s="94"/>
      <c r="F110" s="125" t="str">
        <f t="shared" si="1"/>
        <v>-</v>
      </c>
    </row>
    <row r="111" spans="1:6" s="3" customFormat="1" x14ac:dyDescent="0.2">
      <c r="A111" s="132" t="s">
        <v>301</v>
      </c>
      <c r="B111" s="105" t="s">
        <v>4085</v>
      </c>
      <c r="C111" s="303">
        <v>100</v>
      </c>
      <c r="D111" s="94"/>
      <c r="E111" s="94"/>
      <c r="F111" s="125" t="str">
        <f t="shared" si="1"/>
        <v>-</v>
      </c>
    </row>
    <row r="112" spans="1:6" s="3" customFormat="1" x14ac:dyDescent="0.2">
      <c r="A112" s="132" t="s">
        <v>4086</v>
      </c>
      <c r="B112" s="105" t="s">
        <v>2521</v>
      </c>
      <c r="C112" s="303">
        <v>101</v>
      </c>
      <c r="D112" s="94"/>
      <c r="E112" s="94"/>
      <c r="F112" s="125" t="str">
        <f t="shared" si="1"/>
        <v>-</v>
      </c>
    </row>
    <row r="113" spans="1:6" s="3" customFormat="1" x14ac:dyDescent="0.2">
      <c r="A113" s="132" t="s">
        <v>2522</v>
      </c>
      <c r="B113" s="105" t="s">
        <v>2523</v>
      </c>
      <c r="C113" s="303">
        <v>102</v>
      </c>
      <c r="D113" s="94"/>
      <c r="E113" s="94"/>
      <c r="F113" s="125" t="str">
        <f t="shared" si="1"/>
        <v>-</v>
      </c>
    </row>
    <row r="114" spans="1:6" s="3" customFormat="1" x14ac:dyDescent="0.2">
      <c r="A114" s="132" t="s">
        <v>2524</v>
      </c>
      <c r="B114" s="105" t="s">
        <v>3762</v>
      </c>
      <c r="C114" s="303">
        <v>103</v>
      </c>
      <c r="D114" s="97">
        <f>SUM(D115:D120)</f>
        <v>678678</v>
      </c>
      <c r="E114" s="97">
        <f>SUM(E115:E120)</f>
        <v>866992</v>
      </c>
      <c r="F114" s="125">
        <f t="shared" si="1"/>
        <v>127.7471790746127</v>
      </c>
    </row>
    <row r="115" spans="1:6" s="3" customFormat="1" x14ac:dyDescent="0.2">
      <c r="A115" s="132" t="s">
        <v>681</v>
      </c>
      <c r="B115" s="105" t="s">
        <v>682</v>
      </c>
      <c r="C115" s="303">
        <v>104</v>
      </c>
      <c r="D115" s="94"/>
      <c r="E115" s="94"/>
      <c r="F115" s="125" t="str">
        <f t="shared" si="1"/>
        <v>-</v>
      </c>
    </row>
    <row r="116" spans="1:6" s="3" customFormat="1" x14ac:dyDescent="0.2">
      <c r="A116" s="132" t="s">
        <v>683</v>
      </c>
      <c r="B116" s="105" t="s">
        <v>684</v>
      </c>
      <c r="C116" s="303">
        <v>105</v>
      </c>
      <c r="D116" s="94">
        <v>678678</v>
      </c>
      <c r="E116" s="94">
        <v>866992</v>
      </c>
      <c r="F116" s="125">
        <f t="shared" si="1"/>
        <v>127.7471790746127</v>
      </c>
    </row>
    <row r="117" spans="1:6" s="3" customFormat="1" x14ac:dyDescent="0.2">
      <c r="A117" s="132" t="s">
        <v>685</v>
      </c>
      <c r="B117" s="105" t="s">
        <v>686</v>
      </c>
      <c r="C117" s="303">
        <v>106</v>
      </c>
      <c r="D117" s="94"/>
      <c r="E117" s="94"/>
      <c r="F117" s="125" t="str">
        <f t="shared" si="1"/>
        <v>-</v>
      </c>
    </row>
    <row r="118" spans="1:6" s="3" customFormat="1" x14ac:dyDescent="0.2">
      <c r="A118" s="132" t="s">
        <v>687</v>
      </c>
      <c r="B118" s="105" t="s">
        <v>2913</v>
      </c>
      <c r="C118" s="303">
        <v>107</v>
      </c>
      <c r="D118" s="94"/>
      <c r="E118" s="94"/>
      <c r="F118" s="125" t="str">
        <f t="shared" si="1"/>
        <v>-</v>
      </c>
    </row>
    <row r="119" spans="1:6" s="3" customFormat="1" x14ac:dyDescent="0.2">
      <c r="A119" s="132" t="s">
        <v>2914</v>
      </c>
      <c r="B119" s="105" t="s">
        <v>2915</v>
      </c>
      <c r="C119" s="303">
        <v>108</v>
      </c>
      <c r="D119" s="94"/>
      <c r="E119" s="94"/>
      <c r="F119" s="125" t="str">
        <f t="shared" si="1"/>
        <v>-</v>
      </c>
    </row>
    <row r="120" spans="1:6" s="3" customFormat="1" x14ac:dyDescent="0.2">
      <c r="A120" s="132" t="s">
        <v>2916</v>
      </c>
      <c r="B120" s="105" t="s">
        <v>2917</v>
      </c>
      <c r="C120" s="303">
        <v>109</v>
      </c>
      <c r="D120" s="94"/>
      <c r="E120" s="94"/>
      <c r="F120" s="125" t="str">
        <f t="shared" si="1"/>
        <v>-</v>
      </c>
    </row>
    <row r="121" spans="1:6" s="3" customFormat="1" x14ac:dyDescent="0.2">
      <c r="A121" s="132" t="s">
        <v>2918</v>
      </c>
      <c r="B121" s="105" t="s">
        <v>3972</v>
      </c>
      <c r="C121" s="303">
        <v>110</v>
      </c>
      <c r="D121" s="97">
        <f>D122+D125+D128+D129+SUM(D132:D135)</f>
        <v>0</v>
      </c>
      <c r="E121" s="97">
        <f>E122+E125+E128+E129+SUM(E132:E135)</f>
        <v>0</v>
      </c>
      <c r="F121" s="125" t="str">
        <f t="shared" si="1"/>
        <v>-</v>
      </c>
    </row>
    <row r="122" spans="1:6" s="3" customFormat="1" x14ac:dyDescent="0.2">
      <c r="A122" s="132" t="s">
        <v>2919</v>
      </c>
      <c r="B122" s="105" t="s">
        <v>3973</v>
      </c>
      <c r="C122" s="303">
        <v>111</v>
      </c>
      <c r="D122" s="97">
        <f>SUM(D123:D124)</f>
        <v>0</v>
      </c>
      <c r="E122" s="97">
        <f>SUM(E123:E124)</f>
        <v>0</v>
      </c>
      <c r="F122" s="125" t="str">
        <f t="shared" si="1"/>
        <v>-</v>
      </c>
    </row>
    <row r="123" spans="1:6" s="3" customFormat="1" x14ac:dyDescent="0.2">
      <c r="A123" s="132" t="s">
        <v>2920</v>
      </c>
      <c r="B123" s="105" t="s">
        <v>835</v>
      </c>
      <c r="C123" s="303">
        <v>112</v>
      </c>
      <c r="D123" s="94"/>
      <c r="E123" s="94"/>
      <c r="F123" s="125" t="str">
        <f t="shared" si="1"/>
        <v>-</v>
      </c>
    </row>
    <row r="124" spans="1:6" s="3" customFormat="1" x14ac:dyDescent="0.2">
      <c r="A124" s="132" t="s">
        <v>2921</v>
      </c>
      <c r="B124" s="105" t="s">
        <v>836</v>
      </c>
      <c r="C124" s="303">
        <v>113</v>
      </c>
      <c r="D124" s="94"/>
      <c r="E124" s="94"/>
      <c r="F124" s="125" t="str">
        <f t="shared" si="1"/>
        <v>-</v>
      </c>
    </row>
    <row r="125" spans="1:6" s="3" customFormat="1" x14ac:dyDescent="0.2">
      <c r="A125" s="132" t="s">
        <v>2922</v>
      </c>
      <c r="B125" s="105" t="s">
        <v>3974</v>
      </c>
      <c r="C125" s="303">
        <v>114</v>
      </c>
      <c r="D125" s="97">
        <f>SUM(D126:D127)</f>
        <v>0</v>
      </c>
      <c r="E125" s="97">
        <f>SUM(E126:E127)</f>
        <v>0</v>
      </c>
      <c r="F125" s="125" t="str">
        <f t="shared" si="1"/>
        <v>-</v>
      </c>
    </row>
    <row r="126" spans="1:6" s="3" customFormat="1" x14ac:dyDescent="0.2">
      <c r="A126" s="132" t="s">
        <v>2923</v>
      </c>
      <c r="B126" s="105" t="s">
        <v>2924</v>
      </c>
      <c r="C126" s="303">
        <v>115</v>
      </c>
      <c r="D126" s="94"/>
      <c r="E126" s="94"/>
      <c r="F126" s="125" t="str">
        <f t="shared" si="1"/>
        <v>-</v>
      </c>
    </row>
    <row r="127" spans="1:6" s="3" customFormat="1" x14ac:dyDescent="0.2">
      <c r="A127" s="132" t="s">
        <v>2925</v>
      </c>
      <c r="B127" s="105" t="s">
        <v>3118</v>
      </c>
      <c r="C127" s="303">
        <v>116</v>
      </c>
      <c r="D127" s="94"/>
      <c r="E127" s="94"/>
      <c r="F127" s="125" t="str">
        <f t="shared" si="1"/>
        <v>-</v>
      </c>
    </row>
    <row r="128" spans="1:6" s="3" customFormat="1" x14ac:dyDescent="0.2">
      <c r="A128" s="132" t="s">
        <v>3119</v>
      </c>
      <c r="B128" s="105" t="s">
        <v>3120</v>
      </c>
      <c r="C128" s="303">
        <v>117</v>
      </c>
      <c r="D128" s="94"/>
      <c r="E128" s="94"/>
      <c r="F128" s="125" t="str">
        <f t="shared" si="1"/>
        <v>-</v>
      </c>
    </row>
    <row r="129" spans="1:6" s="3" customFormat="1" x14ac:dyDescent="0.2">
      <c r="A129" s="132" t="s">
        <v>3121</v>
      </c>
      <c r="B129" s="105" t="s">
        <v>3975</v>
      </c>
      <c r="C129" s="303">
        <v>118</v>
      </c>
      <c r="D129" s="97">
        <f>SUM(D130:D131)</f>
        <v>0</v>
      </c>
      <c r="E129" s="97">
        <f>SUM(E130:E131)</f>
        <v>0</v>
      </c>
      <c r="F129" s="125" t="str">
        <f t="shared" si="1"/>
        <v>-</v>
      </c>
    </row>
    <row r="130" spans="1:6" s="3" customFormat="1" x14ac:dyDescent="0.2">
      <c r="A130" s="132" t="s">
        <v>3248</v>
      </c>
      <c r="B130" s="105" t="s">
        <v>3207</v>
      </c>
      <c r="C130" s="303">
        <v>119</v>
      </c>
      <c r="D130" s="94"/>
      <c r="E130" s="94"/>
      <c r="F130" s="125" t="str">
        <f t="shared" si="1"/>
        <v>-</v>
      </c>
    </row>
    <row r="131" spans="1:6" s="3" customFormat="1" x14ac:dyDescent="0.2">
      <c r="A131" s="132" t="s">
        <v>3208</v>
      </c>
      <c r="B131" s="105" t="s">
        <v>3209</v>
      </c>
      <c r="C131" s="303">
        <v>120</v>
      </c>
      <c r="D131" s="94"/>
      <c r="E131" s="94"/>
      <c r="F131" s="125" t="str">
        <f t="shared" si="1"/>
        <v>-</v>
      </c>
    </row>
    <row r="132" spans="1:6" s="3" customFormat="1" x14ac:dyDescent="0.2">
      <c r="A132" s="132" t="s">
        <v>3210</v>
      </c>
      <c r="B132" s="105" t="s">
        <v>3211</v>
      </c>
      <c r="C132" s="303">
        <v>121</v>
      </c>
      <c r="D132" s="94"/>
      <c r="E132" s="94"/>
      <c r="F132" s="125" t="str">
        <f t="shared" si="1"/>
        <v>-</v>
      </c>
    </row>
    <row r="133" spans="1:6" s="3" customFormat="1" x14ac:dyDescent="0.2">
      <c r="A133" s="132" t="s">
        <v>3212</v>
      </c>
      <c r="B133" s="105" t="s">
        <v>3213</v>
      </c>
      <c r="C133" s="303">
        <v>122</v>
      </c>
      <c r="D133" s="94"/>
      <c r="E133" s="94"/>
      <c r="F133" s="125" t="str">
        <f t="shared" si="1"/>
        <v>-</v>
      </c>
    </row>
    <row r="134" spans="1:6" s="3" customFormat="1" x14ac:dyDescent="0.2">
      <c r="A134" s="132" t="s">
        <v>3214</v>
      </c>
      <c r="B134" s="105" t="s">
        <v>3215</v>
      </c>
      <c r="C134" s="303">
        <v>123</v>
      </c>
      <c r="D134" s="94"/>
      <c r="E134" s="94"/>
      <c r="F134" s="125" t="str">
        <f t="shared" si="1"/>
        <v>-</v>
      </c>
    </row>
    <row r="135" spans="1:6" s="3" customFormat="1" x14ac:dyDescent="0.2">
      <c r="A135" s="132" t="s">
        <v>3216</v>
      </c>
      <c r="B135" s="105" t="s">
        <v>3217</v>
      </c>
      <c r="C135" s="303">
        <v>124</v>
      </c>
      <c r="D135" s="94"/>
      <c r="E135" s="94"/>
      <c r="F135" s="125" t="str">
        <f t="shared" si="1"/>
        <v>-</v>
      </c>
    </row>
    <row r="136" spans="1:6" s="3" customFormat="1" x14ac:dyDescent="0.2">
      <c r="A136" s="132" t="s">
        <v>3218</v>
      </c>
      <c r="B136" s="105" t="s">
        <v>519</v>
      </c>
      <c r="C136" s="303">
        <v>125</v>
      </c>
      <c r="D136" s="97">
        <f>D137+D140+SUM(D141:D147)</f>
        <v>0</v>
      </c>
      <c r="E136" s="97">
        <f>E137+E140+SUM(E141:E147)</f>
        <v>0</v>
      </c>
      <c r="F136" s="125" t="str">
        <f t="shared" si="1"/>
        <v>-</v>
      </c>
    </row>
    <row r="137" spans="1:6" s="3" customFormat="1" x14ac:dyDescent="0.2">
      <c r="A137" s="132" t="s">
        <v>3219</v>
      </c>
      <c r="B137" s="105" t="s">
        <v>3220</v>
      </c>
      <c r="C137" s="303">
        <v>126</v>
      </c>
      <c r="D137" s="97">
        <f>SUM(D138:D139)</f>
        <v>0</v>
      </c>
      <c r="E137" s="97">
        <f>SUM(E138:E139)</f>
        <v>0</v>
      </c>
      <c r="F137" s="125" t="str">
        <f t="shared" si="1"/>
        <v>-</v>
      </c>
    </row>
    <row r="138" spans="1:6" s="3" customFormat="1" x14ac:dyDescent="0.2">
      <c r="A138" s="132" t="s">
        <v>3221</v>
      </c>
      <c r="B138" s="105" t="s">
        <v>3222</v>
      </c>
      <c r="C138" s="303">
        <v>127</v>
      </c>
      <c r="D138" s="94"/>
      <c r="E138" s="94"/>
      <c r="F138" s="125" t="str">
        <f t="shared" si="1"/>
        <v>-</v>
      </c>
    </row>
    <row r="139" spans="1:6" s="3" customFormat="1" x14ac:dyDescent="0.2">
      <c r="A139" s="132" t="s">
        <v>3223</v>
      </c>
      <c r="B139" s="105" t="s">
        <v>3224</v>
      </c>
      <c r="C139" s="303">
        <v>128</v>
      </c>
      <c r="D139" s="94"/>
      <c r="E139" s="94"/>
      <c r="F139" s="125" t="str">
        <f t="shared" si="1"/>
        <v>-</v>
      </c>
    </row>
    <row r="140" spans="1:6" s="3" customFormat="1" x14ac:dyDescent="0.2">
      <c r="A140" s="132" t="s">
        <v>3225</v>
      </c>
      <c r="B140" s="105" t="s">
        <v>3226</v>
      </c>
      <c r="C140" s="303">
        <v>129</v>
      </c>
      <c r="D140" s="94"/>
      <c r="E140" s="94"/>
      <c r="F140" s="125" t="str">
        <f t="shared" si="1"/>
        <v>-</v>
      </c>
    </row>
    <row r="141" spans="1:6" s="3" customFormat="1" x14ac:dyDescent="0.2">
      <c r="A141" s="132" t="s">
        <v>3227</v>
      </c>
      <c r="B141" s="105" t="s">
        <v>419</v>
      </c>
      <c r="C141" s="303">
        <v>130</v>
      </c>
      <c r="D141" s="94"/>
      <c r="E141" s="94"/>
      <c r="F141" s="125" t="str">
        <f>IF(D141&gt;0,IF(E141/D141&gt;=100,"&gt;&gt;100",E141/D141*100),"-")</f>
        <v>-</v>
      </c>
    </row>
    <row r="142" spans="1:6" s="3" customFormat="1" x14ac:dyDescent="0.2">
      <c r="A142" s="132" t="s">
        <v>3228</v>
      </c>
      <c r="B142" s="105" t="s">
        <v>3229</v>
      </c>
      <c r="C142" s="303">
        <v>131</v>
      </c>
      <c r="D142" s="94"/>
      <c r="E142" s="94"/>
      <c r="F142" s="125" t="str">
        <f t="shared" ref="F142:F148" si="2">IF(D142&gt;0,IF(E142/D142&gt;=100,"&gt;&gt;100",E142/D142*100),"-")</f>
        <v>-</v>
      </c>
    </row>
    <row r="143" spans="1:6" s="3" customFormat="1" x14ac:dyDescent="0.2">
      <c r="A143" s="132" t="s">
        <v>3230</v>
      </c>
      <c r="B143" s="105" t="s">
        <v>3231</v>
      </c>
      <c r="C143" s="303">
        <v>132</v>
      </c>
      <c r="D143" s="94"/>
      <c r="E143" s="94"/>
      <c r="F143" s="125" t="str">
        <f t="shared" si="2"/>
        <v>-</v>
      </c>
    </row>
    <row r="144" spans="1:6" s="3" customFormat="1" x14ac:dyDescent="0.2">
      <c r="A144" s="132" t="s">
        <v>3232</v>
      </c>
      <c r="B144" s="105" t="s">
        <v>3233</v>
      </c>
      <c r="C144" s="303">
        <v>133</v>
      </c>
      <c r="D144" s="94"/>
      <c r="E144" s="94"/>
      <c r="F144" s="125" t="str">
        <f t="shared" si="2"/>
        <v>-</v>
      </c>
    </row>
    <row r="145" spans="1:7" s="3" customFormat="1" x14ac:dyDescent="0.2">
      <c r="A145" s="132" t="s">
        <v>3234</v>
      </c>
      <c r="B145" s="104" t="s">
        <v>3235</v>
      </c>
      <c r="C145" s="303">
        <v>134</v>
      </c>
      <c r="D145" s="94"/>
      <c r="E145" s="94"/>
      <c r="F145" s="125" t="str">
        <f t="shared" si="2"/>
        <v>-</v>
      </c>
    </row>
    <row r="146" spans="1:7" s="3" customFormat="1" x14ac:dyDescent="0.2">
      <c r="A146" s="132" t="s">
        <v>3236</v>
      </c>
      <c r="B146" s="105" t="s">
        <v>2376</v>
      </c>
      <c r="C146" s="303">
        <v>135</v>
      </c>
      <c r="D146" s="94"/>
      <c r="E146" s="94"/>
      <c r="F146" s="125" t="str">
        <f t="shared" si="2"/>
        <v>-</v>
      </c>
    </row>
    <row r="147" spans="1:7" s="3" customFormat="1" x14ac:dyDescent="0.2">
      <c r="A147" s="132" t="s">
        <v>3756</v>
      </c>
      <c r="B147" s="105" t="s">
        <v>4163</v>
      </c>
      <c r="C147" s="303">
        <v>136</v>
      </c>
      <c r="D147" s="94"/>
      <c r="E147" s="94"/>
      <c r="F147" s="125" t="str">
        <f t="shared" si="2"/>
        <v>-</v>
      </c>
    </row>
    <row r="148" spans="1:7" s="3" customFormat="1" x14ac:dyDescent="0.2">
      <c r="A148" s="311"/>
      <c r="B148" s="106" t="s">
        <v>2673</v>
      </c>
      <c r="C148" s="306">
        <v>137</v>
      </c>
      <c r="D148" s="107">
        <f>D12+D29+D35+D42+D82+D89+D96+D114+D121+D136</f>
        <v>678678</v>
      </c>
      <c r="E148" s="107">
        <f>E12+E29+E35+E42+E82+E89+E96+E114+E121+E136</f>
        <v>866992</v>
      </c>
      <c r="F148" s="126">
        <f t="shared" si="2"/>
        <v>127.7471790746127</v>
      </c>
    </row>
    <row r="149" spans="1:7" ht="15" customHeight="1" x14ac:dyDescent="0.2"/>
    <row r="150" spans="1:7" s="292" customFormat="1" ht="25.5" customHeight="1" x14ac:dyDescent="0.2">
      <c r="A150" s="291" t="s">
        <v>518</v>
      </c>
      <c r="B150" s="291"/>
      <c r="D150" s="428" t="s">
        <v>1067</v>
      </c>
      <c r="E150" s="428"/>
      <c r="F150" s="291"/>
      <c r="G150" s="307"/>
    </row>
    <row r="151" spans="1:7" s="292" customFormat="1" ht="15" customHeight="1" x14ac:dyDescent="0.2">
      <c r="A151" s="291" t="str">
        <f>IF(RefStr!H25&lt;&gt;"", "Osoba za kontaktiranje: " &amp; RefStr!H25,"Osoba za kontaktiranje: _________________________________________")</f>
        <v>Osoba za kontaktiranje: VLASTA PERNIĆ</v>
      </c>
      <c r="B151" s="291"/>
      <c r="D151" s="293"/>
      <c r="E151" s="293"/>
      <c r="F151" s="291"/>
      <c r="G151" s="307"/>
    </row>
    <row r="152" spans="1:7" s="292" customFormat="1" ht="15" customHeight="1" x14ac:dyDescent="0.2">
      <c r="A152" s="291" t="str">
        <f>IF(RefStr!H27="","Telefon za kontakt: _________________","Telefon za kontakt: " &amp; RefStr!H27)</f>
        <v>Telefon za kontakt: 052624298</v>
      </c>
      <c r="B152" s="291"/>
      <c r="E152" s="291"/>
      <c r="F152" s="291"/>
      <c r="G152" s="307"/>
    </row>
    <row r="153" spans="1:7" s="292" customFormat="1" ht="15" customHeight="1" x14ac:dyDescent="0.2">
      <c r="A153" s="291" t="str">
        <f>IF(RefStr!H33="","Odgovorna osoba: _____________________________","Odgovorna osoba: " &amp; RefStr!H33)</f>
        <v>Odgovorna osoba: MAJA ZIDARIĆ PILAT</v>
      </c>
      <c r="B153" s="291"/>
      <c r="C153" s="291"/>
      <c r="F153" s="291"/>
      <c r="G153" s="307"/>
    </row>
    <row r="154" spans="1:7" s="292" customFormat="1" ht="5.0999999999999996" customHeight="1" x14ac:dyDescent="0.2">
      <c r="A154" s="291"/>
      <c r="B154" s="291"/>
      <c r="C154" s="291"/>
      <c r="E154" s="291"/>
      <c r="F154" s="291"/>
      <c r="G154" s="307"/>
    </row>
  </sheetData>
  <sheetProtection password="C79A" sheet="1" objects="1" scenarios="1"/>
  <mergeCells count="12">
    <mergeCell ref="D150:E150"/>
    <mergeCell ref="E2:F2"/>
    <mergeCell ref="A2:D2"/>
    <mergeCell ref="A1:B1"/>
    <mergeCell ref="C1:F1"/>
    <mergeCell ref="B6:F6"/>
    <mergeCell ref="B7:F7"/>
    <mergeCell ref="A3:D3"/>
    <mergeCell ref="B4:D4"/>
    <mergeCell ref="E4:F4"/>
    <mergeCell ref="B5:D5"/>
    <mergeCell ref="E5:F5"/>
  </mergeCells>
  <phoneticPr fontId="10" type="noConversion"/>
  <conditionalFormatting sqref="D12:E13 D17:E17 D20:E20 D29:E29 D35:E35 D42:E43 D46:E46 D50:E50 D57:E57 D61:E61 D68:E68 D73:E73 D82:E82 D89:E89 D96:E97 D101:E101 D106:E106 D114:E114 D121:E122 D125:E125 D129:E129 D136:E137 D148:E148">
    <cfRule type="cellIs" dxfId="14" priority="1" stopIfTrue="1" operator="lessThan">
      <formula>0</formula>
    </cfRule>
  </conditionalFormatting>
  <conditionalFormatting sqref="C9:D9">
    <cfRule type="cellIs" dxfId="13" priority="2" stopIfTrue="1" operator="equal">
      <formula>"Obrazac ima još nezadovoljenih kontrola, provjerite radni list Kontrole"</formula>
    </cfRule>
  </conditionalFormatting>
  <conditionalFormatting sqref="D14:E16 D18:E19 D21:E28 D30:E34 D36:E41 D44:E45 D47:E49 D51:E56 D58:E60 D62:E67 D69:E72 D74:E81 D83:E88 D90:E95 D98:E100 D102:E105 D107:E113 D115:E120 D123:E124 D126:E128 D130:E135 D138:E147">
    <cfRule type="cellIs" dxfId="12" priority="5" stopIfTrue="1" operator="notEqual">
      <formula>ROUND(D14,0)</formula>
    </cfRule>
    <cfRule type="cellIs" dxfId="11" priority="6" stopIfTrue="1" operator="lessThan">
      <formula>0</formula>
    </cfRule>
  </conditionalFormatting>
  <dataValidations count="1">
    <dataValidation type="whole" operator="notEqual" allowBlank="1" showErrorMessage="1" errorTitle="Nedopušten unos" error="Dopušten je unos samo cjelobrojnih zaokruženih vrijednosti. Na sva polja dopušten je unos i pozitivnih i negativnih iznosa, a kontrole će javiti pogrešku ako je upisan negativan iznos gdje ne bi smio biti" sqref="D12:E148">
      <formula1>9999999999</formula1>
    </dataValidation>
  </dataValidations>
  <hyperlinks>
    <hyperlink ref="A1:B1" location="RefStr!B6" tooltip="Povratak na Referentnu stranicu" display="&lt;–––– Povratak na RefStr"/>
    <hyperlink ref="C1:F1" location="Kont!A295" tooltip="Kontrole obrasca RAS-funkcijski" display="Kontrole RAS-funkcijski"/>
  </hyperlinks>
  <printOptions horizontalCentered="1"/>
  <pageMargins left="0.39370078740157483" right="0.39370078740157483" top="0.59055118110236227" bottom="0.78740157480314965" header="0.55118110236220474" footer="0.59055118110236227"/>
  <pageSetup paperSize="9" scale="79" fitToHeight="0" orientation="portrait" horizontalDpi="1200" verticalDpi="1200" r:id="rId1"/>
  <headerFooter alignWithMargins="0">
    <oddFooter>&amp;RStranica: &amp;P</oddFooter>
  </headerFooter>
  <ignoredErrors>
    <ignoredError sqref="A12:A53 A54:A100 A101:A14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7"/>
  <dimension ref="A1:G153"/>
  <sheetViews>
    <sheetView showGridLines="0" showRowColHeaders="0" workbookViewId="0">
      <pane ySplit="1" topLeftCell="A2" activePane="bottomLeft" state="frozen"/>
      <selection pane="bottomLeft" activeCell="A2" sqref="A2:C2"/>
    </sheetView>
  </sheetViews>
  <sheetFormatPr defaultColWidth="0" defaultRowHeight="12.75" zeroHeight="1" x14ac:dyDescent="0.2"/>
  <cols>
    <col min="1" max="1" width="9.28515625" style="23" customWidth="1"/>
    <col min="2" max="2" width="70.7109375" style="23" customWidth="1"/>
    <col min="3" max="3" width="4.28515625" style="23" customWidth="1"/>
    <col min="4" max="5" width="14.7109375" style="23" customWidth="1"/>
    <col min="6" max="6" width="0.85546875" style="23" hidden="1" customWidth="1"/>
    <col min="7" max="7" width="0.85546875" style="23" customWidth="1"/>
    <col min="8" max="16384" width="9.140625" style="23" hidden="1"/>
  </cols>
  <sheetData>
    <row r="1" spans="1:6" s="18" customFormat="1" ht="20.100000000000001" customHeight="1" thickBot="1" x14ac:dyDescent="0.25">
      <c r="A1" s="420" t="s">
        <v>2788</v>
      </c>
      <c r="B1" s="421"/>
      <c r="C1" s="456" t="s">
        <v>2051</v>
      </c>
      <c r="D1" s="456"/>
      <c r="E1" s="456"/>
    </row>
    <row r="2" spans="1:6" s="283" customFormat="1" ht="48" customHeight="1" thickBot="1" x14ac:dyDescent="0.25">
      <c r="A2" s="453" t="s">
        <v>4037</v>
      </c>
      <c r="B2" s="454"/>
      <c r="C2" s="427"/>
      <c r="D2" s="451" t="s">
        <v>2025</v>
      </c>
      <c r="E2" s="452"/>
    </row>
    <row r="3" spans="1:6" ht="30" customHeight="1" x14ac:dyDescent="0.2">
      <c r="A3" s="455" t="str">
        <f>"za razdoblje "&amp;IF(RefStr!K10="","________________",TEXT(RefStr!K10,"d.mmmm yyyy.")&amp;" do "&amp;IF(RefStr!K12="","______________",TEXT(RefStr!K12,"d. mmmm yyyy.")))</f>
        <v>za razdoblje 1.siječanj 2018. do 31. prosinac 2018.</v>
      </c>
      <c r="B3" s="455"/>
      <c r="C3" s="455"/>
    </row>
    <row r="4" spans="1:6" ht="15" customHeight="1" x14ac:dyDescent="0.2">
      <c r="A4" s="36" t="s">
        <v>2661</v>
      </c>
      <c r="B4" s="413" t="str">
        <f>"RKP: "&amp;IF(RefStr!B6&lt;&gt;"",TEXT(INT(VALUE(RefStr!B6)),"00000"),"_____"&amp;",  "&amp;"MB: "&amp;IF(RefStr!B8&lt;&gt;"",TEXT(INT(VALUE(RefStr!B8)),"00000000"),"________")&amp;"  OIB: "&amp;IF(RefStr!K14&lt;&gt;"",RefStr!K14,"___________"))</f>
        <v>RKP: 43417</v>
      </c>
      <c r="C4" s="450"/>
      <c r="D4" s="415">
        <f>SUM(Skriveni!G1424:G1467)</f>
        <v>0</v>
      </c>
      <c r="E4" s="416"/>
    </row>
    <row r="5" spans="1:6" ht="15" customHeight="1" x14ac:dyDescent="0.2">
      <c r="B5" s="413" t="str">
        <f>"Naziv: "&amp;IF(RefStr!B10&lt;&gt;"",RefStr!B10,"_______________________________________")</f>
        <v>Naziv: MUZEJ GRADA PAZINA</v>
      </c>
      <c r="C5" s="450"/>
      <c r="D5" s="417" t="s">
        <v>7</v>
      </c>
      <c r="E5" s="417"/>
    </row>
    <row r="6" spans="1:6" ht="15" customHeight="1" x14ac:dyDescent="0.2">
      <c r="A6" s="24"/>
      <c r="B6" s="411" t="str">
        <f xml:space="preserve"> "Razina: " &amp; RefStr!B16 &amp; ", Razdjel: " &amp; TEXT(INT(VALUE(RefStr!B20)), "000")</f>
        <v>Razina: 21, Razdjel: 000</v>
      </c>
      <c r="C6" s="412"/>
      <c r="D6" s="412"/>
      <c r="E6" s="412"/>
      <c r="F6" s="412"/>
    </row>
    <row r="7" spans="1:6" ht="15" customHeight="1" x14ac:dyDescent="0.2">
      <c r="A7" s="24"/>
      <c r="B7" s="411" t="str">
        <f>"Djelatnost: " &amp; RefStr!B18 &amp; " " &amp; RefStr!C18</f>
        <v>Djelatnost: 9102 Djelatnosti muzeja</v>
      </c>
      <c r="C7" s="412"/>
      <c r="D7" s="412"/>
      <c r="E7" s="412"/>
      <c r="F7" s="412"/>
    </row>
    <row r="8" spans="1:6" ht="12.95" customHeight="1" x14ac:dyDescent="0.2"/>
    <row r="9" spans="1:6" ht="12.95" customHeight="1" x14ac:dyDescent="0.2">
      <c r="A9" s="25"/>
      <c r="C9" s="294"/>
      <c r="D9" s="294"/>
    </row>
    <row r="10" spans="1:6" ht="38.25" customHeight="1" x14ac:dyDescent="0.2">
      <c r="A10" s="266" t="s">
        <v>89</v>
      </c>
      <c r="B10" s="261" t="s">
        <v>4042</v>
      </c>
      <c r="C10" s="261" t="s">
        <v>1061</v>
      </c>
      <c r="D10" s="295" t="s">
        <v>1741</v>
      </c>
      <c r="E10" s="296" t="s">
        <v>1742</v>
      </c>
    </row>
    <row r="11" spans="1:6" ht="12" customHeight="1" x14ac:dyDescent="0.2">
      <c r="A11" s="267">
        <v>1</v>
      </c>
      <c r="B11" s="262">
        <v>2</v>
      </c>
      <c r="C11" s="262">
        <v>3</v>
      </c>
      <c r="D11" s="262">
        <v>4</v>
      </c>
      <c r="E11" s="297">
        <v>5</v>
      </c>
    </row>
    <row r="12" spans="1:6" s="3" customFormat="1" ht="14.1" customHeight="1" x14ac:dyDescent="0.2">
      <c r="A12" s="298" t="s">
        <v>1743</v>
      </c>
      <c r="B12" s="299" t="s">
        <v>3305</v>
      </c>
      <c r="C12" s="300">
        <v>1</v>
      </c>
      <c r="D12" s="96">
        <f>D13+D29</f>
        <v>0</v>
      </c>
      <c r="E12" s="133">
        <f>E13+E29</f>
        <v>0</v>
      </c>
    </row>
    <row r="13" spans="1:6" s="3" customFormat="1" ht="14.1" customHeight="1" x14ac:dyDescent="0.2">
      <c r="A13" s="301" t="s">
        <v>3306</v>
      </c>
      <c r="B13" s="302" t="s">
        <v>3307</v>
      </c>
      <c r="C13" s="303">
        <v>2</v>
      </c>
      <c r="D13" s="97">
        <f>D14+D21</f>
        <v>0</v>
      </c>
      <c r="E13" s="134">
        <f>E14+E21</f>
        <v>0</v>
      </c>
    </row>
    <row r="14" spans="1:6" s="3" customFormat="1" ht="14.1" customHeight="1" x14ac:dyDescent="0.2">
      <c r="A14" s="301" t="s">
        <v>1215</v>
      </c>
      <c r="B14" s="302" t="s">
        <v>3308</v>
      </c>
      <c r="C14" s="303">
        <v>3</v>
      </c>
      <c r="D14" s="97">
        <f>SUM(D15:D20)</f>
        <v>0</v>
      </c>
      <c r="E14" s="134">
        <f>SUM(E15:E20)</f>
        <v>0</v>
      </c>
    </row>
    <row r="15" spans="1:6" s="3" customFormat="1" ht="14.1" customHeight="1" x14ac:dyDescent="0.2">
      <c r="A15" s="301" t="s">
        <v>1215</v>
      </c>
      <c r="B15" s="302" t="s">
        <v>734</v>
      </c>
      <c r="C15" s="303">
        <v>4</v>
      </c>
      <c r="D15" s="94"/>
      <c r="E15" s="135"/>
    </row>
    <row r="16" spans="1:6" s="3" customFormat="1" ht="14.1" customHeight="1" x14ac:dyDescent="0.2">
      <c r="A16" s="301" t="s">
        <v>1215</v>
      </c>
      <c r="B16" s="302" t="s">
        <v>130</v>
      </c>
      <c r="C16" s="303">
        <v>5</v>
      </c>
      <c r="D16" s="94"/>
      <c r="E16" s="135"/>
    </row>
    <row r="17" spans="1:5" s="3" customFormat="1" ht="14.1" customHeight="1" x14ac:dyDescent="0.2">
      <c r="A17" s="301" t="s">
        <v>1215</v>
      </c>
      <c r="B17" s="302" t="s">
        <v>451</v>
      </c>
      <c r="C17" s="303">
        <v>6</v>
      </c>
      <c r="D17" s="94"/>
      <c r="E17" s="135"/>
    </row>
    <row r="18" spans="1:5" s="3" customFormat="1" ht="14.1" customHeight="1" x14ac:dyDescent="0.2">
      <c r="A18" s="301" t="s">
        <v>1215</v>
      </c>
      <c r="B18" s="302" t="s">
        <v>131</v>
      </c>
      <c r="C18" s="303">
        <v>7</v>
      </c>
      <c r="D18" s="94"/>
      <c r="E18" s="135"/>
    </row>
    <row r="19" spans="1:5" s="3" customFormat="1" ht="14.1" customHeight="1" x14ac:dyDescent="0.2">
      <c r="A19" s="301" t="s">
        <v>1215</v>
      </c>
      <c r="B19" s="302" t="s">
        <v>2676</v>
      </c>
      <c r="C19" s="303">
        <v>8</v>
      </c>
      <c r="D19" s="94"/>
      <c r="E19" s="135"/>
    </row>
    <row r="20" spans="1:5" s="3" customFormat="1" ht="14.1" customHeight="1" x14ac:dyDescent="0.2">
      <c r="A20" s="301" t="s">
        <v>1215</v>
      </c>
      <c r="B20" s="302" t="s">
        <v>132</v>
      </c>
      <c r="C20" s="303">
        <v>9</v>
      </c>
      <c r="D20" s="94"/>
      <c r="E20" s="135"/>
    </row>
    <row r="21" spans="1:5" s="3" customFormat="1" ht="14.1" customHeight="1" x14ac:dyDescent="0.2">
      <c r="A21" s="301" t="s">
        <v>1215</v>
      </c>
      <c r="B21" s="302" t="s">
        <v>133</v>
      </c>
      <c r="C21" s="303">
        <v>10</v>
      </c>
      <c r="D21" s="97">
        <f>SUM(D22:D28)</f>
        <v>0</v>
      </c>
      <c r="E21" s="134">
        <f>SUM(E22:E28)</f>
        <v>0</v>
      </c>
    </row>
    <row r="22" spans="1:5" s="3" customFormat="1" ht="14.1" customHeight="1" x14ac:dyDescent="0.2">
      <c r="A22" s="301" t="s">
        <v>1215</v>
      </c>
      <c r="B22" s="302" t="s">
        <v>4264</v>
      </c>
      <c r="C22" s="303">
        <v>11</v>
      </c>
      <c r="D22" s="94"/>
      <c r="E22" s="135"/>
    </row>
    <row r="23" spans="1:5" s="3" customFormat="1" ht="14.1" customHeight="1" x14ac:dyDescent="0.2">
      <c r="A23" s="301" t="s">
        <v>1215</v>
      </c>
      <c r="B23" s="302" t="s">
        <v>166</v>
      </c>
      <c r="C23" s="303">
        <v>12</v>
      </c>
      <c r="D23" s="94"/>
      <c r="E23" s="135"/>
    </row>
    <row r="24" spans="1:5" s="3" customFormat="1" ht="14.1" customHeight="1" x14ac:dyDescent="0.2">
      <c r="A24" s="301" t="s">
        <v>1215</v>
      </c>
      <c r="B24" s="302" t="s">
        <v>2677</v>
      </c>
      <c r="C24" s="303">
        <v>13</v>
      </c>
      <c r="D24" s="94"/>
      <c r="E24" s="135"/>
    </row>
    <row r="25" spans="1:5" s="3" customFormat="1" ht="14.1" customHeight="1" x14ac:dyDescent="0.2">
      <c r="A25" s="301" t="s">
        <v>1215</v>
      </c>
      <c r="B25" s="302" t="s">
        <v>4265</v>
      </c>
      <c r="C25" s="303">
        <v>14</v>
      </c>
      <c r="D25" s="94"/>
      <c r="E25" s="135"/>
    </row>
    <row r="26" spans="1:5" s="3" customFormat="1" ht="14.1" customHeight="1" x14ac:dyDescent="0.2">
      <c r="A26" s="301" t="s">
        <v>1215</v>
      </c>
      <c r="B26" s="302" t="s">
        <v>4266</v>
      </c>
      <c r="C26" s="303">
        <v>15</v>
      </c>
      <c r="D26" s="94"/>
      <c r="E26" s="135"/>
    </row>
    <row r="27" spans="1:5" s="3" customFormat="1" ht="14.1" customHeight="1" x14ac:dyDescent="0.2">
      <c r="A27" s="301" t="s">
        <v>1215</v>
      </c>
      <c r="B27" s="302" t="s">
        <v>4267</v>
      </c>
      <c r="C27" s="303">
        <v>16</v>
      </c>
      <c r="D27" s="94"/>
      <c r="E27" s="135"/>
    </row>
    <row r="28" spans="1:5" s="3" customFormat="1" ht="14.1" customHeight="1" x14ac:dyDescent="0.2">
      <c r="A28" s="301" t="s">
        <v>1215</v>
      </c>
      <c r="B28" s="302" t="s">
        <v>3809</v>
      </c>
      <c r="C28" s="303">
        <v>17</v>
      </c>
      <c r="D28" s="94"/>
      <c r="E28" s="135"/>
    </row>
    <row r="29" spans="1:5" s="3" customFormat="1" ht="14.1" customHeight="1" x14ac:dyDescent="0.2">
      <c r="A29" s="301" t="s">
        <v>4268</v>
      </c>
      <c r="B29" s="302" t="s">
        <v>3067</v>
      </c>
      <c r="C29" s="303">
        <v>18</v>
      </c>
      <c r="D29" s="97">
        <f>D30+D37</f>
        <v>0</v>
      </c>
      <c r="E29" s="134">
        <f>E30+E37</f>
        <v>0</v>
      </c>
    </row>
    <row r="30" spans="1:5" s="3" customFormat="1" ht="14.1" customHeight="1" x14ac:dyDescent="0.2">
      <c r="A30" s="301" t="s">
        <v>1215</v>
      </c>
      <c r="B30" s="302" t="s">
        <v>3068</v>
      </c>
      <c r="C30" s="303">
        <v>19</v>
      </c>
      <c r="D30" s="97">
        <f>SUM(D31:D36)</f>
        <v>0</v>
      </c>
      <c r="E30" s="134">
        <f>SUM(E31:E36)</f>
        <v>0</v>
      </c>
    </row>
    <row r="31" spans="1:5" s="3" customFormat="1" ht="14.1" customHeight="1" x14ac:dyDescent="0.2">
      <c r="A31" s="301" t="s">
        <v>1215</v>
      </c>
      <c r="B31" s="302" t="s">
        <v>734</v>
      </c>
      <c r="C31" s="303">
        <v>20</v>
      </c>
      <c r="D31" s="94"/>
      <c r="E31" s="135"/>
    </row>
    <row r="32" spans="1:5" s="3" customFormat="1" ht="14.1" customHeight="1" x14ac:dyDescent="0.2">
      <c r="A32" s="301" t="s">
        <v>1215</v>
      </c>
      <c r="B32" s="302" t="s">
        <v>130</v>
      </c>
      <c r="C32" s="303">
        <v>21</v>
      </c>
      <c r="D32" s="94"/>
      <c r="E32" s="135"/>
    </row>
    <row r="33" spans="1:5" s="3" customFormat="1" ht="14.1" customHeight="1" x14ac:dyDescent="0.2">
      <c r="A33" s="301" t="s">
        <v>1215</v>
      </c>
      <c r="B33" s="302" t="s">
        <v>451</v>
      </c>
      <c r="C33" s="303">
        <v>22</v>
      </c>
      <c r="D33" s="94"/>
      <c r="E33" s="135"/>
    </row>
    <row r="34" spans="1:5" s="3" customFormat="1" ht="14.1" customHeight="1" x14ac:dyDescent="0.2">
      <c r="A34" s="301" t="s">
        <v>1215</v>
      </c>
      <c r="B34" s="302" t="s">
        <v>131</v>
      </c>
      <c r="C34" s="303">
        <v>23</v>
      </c>
      <c r="D34" s="94"/>
      <c r="E34" s="135"/>
    </row>
    <row r="35" spans="1:5" s="3" customFormat="1" ht="14.1" customHeight="1" x14ac:dyDescent="0.2">
      <c r="A35" s="301" t="s">
        <v>1215</v>
      </c>
      <c r="B35" s="302" t="s">
        <v>2676</v>
      </c>
      <c r="C35" s="303">
        <v>24</v>
      </c>
      <c r="D35" s="94"/>
      <c r="E35" s="135"/>
    </row>
    <row r="36" spans="1:5" s="3" customFormat="1" ht="14.1" customHeight="1" x14ac:dyDescent="0.2">
      <c r="A36" s="301" t="s">
        <v>1215</v>
      </c>
      <c r="B36" s="302" t="s">
        <v>132</v>
      </c>
      <c r="C36" s="303">
        <v>25</v>
      </c>
      <c r="D36" s="94"/>
      <c r="E36" s="135"/>
    </row>
    <row r="37" spans="1:5" s="3" customFormat="1" ht="14.1" customHeight="1" x14ac:dyDescent="0.2">
      <c r="A37" s="301" t="s">
        <v>1215</v>
      </c>
      <c r="B37" s="302" t="s">
        <v>3069</v>
      </c>
      <c r="C37" s="303">
        <v>26</v>
      </c>
      <c r="D37" s="97">
        <f>SUM(D38:D44)</f>
        <v>0</v>
      </c>
      <c r="E37" s="134">
        <f>SUM(E38:E44)</f>
        <v>0</v>
      </c>
    </row>
    <row r="38" spans="1:5" s="3" customFormat="1" ht="14.1" customHeight="1" x14ac:dyDescent="0.2">
      <c r="A38" s="301" t="s">
        <v>1215</v>
      </c>
      <c r="B38" s="302" t="s">
        <v>4264</v>
      </c>
      <c r="C38" s="303">
        <v>27</v>
      </c>
      <c r="D38" s="94"/>
      <c r="E38" s="135"/>
    </row>
    <row r="39" spans="1:5" s="3" customFormat="1" ht="14.1" customHeight="1" x14ac:dyDescent="0.2">
      <c r="A39" s="301" t="s">
        <v>1215</v>
      </c>
      <c r="B39" s="302" t="s">
        <v>166</v>
      </c>
      <c r="C39" s="303">
        <v>28</v>
      </c>
      <c r="D39" s="94"/>
      <c r="E39" s="135"/>
    </row>
    <row r="40" spans="1:5" s="3" customFormat="1" ht="14.1" customHeight="1" x14ac:dyDescent="0.2">
      <c r="A40" s="301" t="s">
        <v>1215</v>
      </c>
      <c r="B40" s="302" t="s">
        <v>2677</v>
      </c>
      <c r="C40" s="303">
        <v>29</v>
      </c>
      <c r="D40" s="94"/>
      <c r="E40" s="135"/>
    </row>
    <row r="41" spans="1:5" s="3" customFormat="1" ht="14.1" customHeight="1" x14ac:dyDescent="0.2">
      <c r="A41" s="301" t="s">
        <v>1215</v>
      </c>
      <c r="B41" s="302" t="s">
        <v>4265</v>
      </c>
      <c r="C41" s="303">
        <v>30</v>
      </c>
      <c r="D41" s="94"/>
      <c r="E41" s="135"/>
    </row>
    <row r="42" spans="1:5" s="3" customFormat="1" ht="14.1" customHeight="1" x14ac:dyDescent="0.2">
      <c r="A42" s="301" t="s">
        <v>1215</v>
      </c>
      <c r="B42" s="302" t="s">
        <v>4266</v>
      </c>
      <c r="C42" s="303">
        <v>31</v>
      </c>
      <c r="D42" s="94"/>
      <c r="E42" s="135"/>
    </row>
    <row r="43" spans="1:5" s="3" customFormat="1" ht="14.1" customHeight="1" x14ac:dyDescent="0.2">
      <c r="A43" s="301" t="s">
        <v>1215</v>
      </c>
      <c r="B43" s="302" t="s">
        <v>4267</v>
      </c>
      <c r="C43" s="303">
        <v>32</v>
      </c>
      <c r="D43" s="94"/>
      <c r="E43" s="135"/>
    </row>
    <row r="44" spans="1:5" s="3" customFormat="1" ht="14.1" customHeight="1" x14ac:dyDescent="0.2">
      <c r="A44" s="301" t="s">
        <v>1215</v>
      </c>
      <c r="B44" s="302" t="s">
        <v>3809</v>
      </c>
      <c r="C44" s="303">
        <v>33</v>
      </c>
      <c r="D44" s="94"/>
      <c r="E44" s="135"/>
    </row>
    <row r="45" spans="1:5" s="3" customFormat="1" ht="14.1" customHeight="1" x14ac:dyDescent="0.2">
      <c r="A45" s="301" t="s">
        <v>3070</v>
      </c>
      <c r="B45" s="302" t="s">
        <v>3352</v>
      </c>
      <c r="C45" s="303">
        <v>34</v>
      </c>
      <c r="D45" s="97">
        <f>D46+D51</f>
        <v>0</v>
      </c>
      <c r="E45" s="134">
        <f>E46+E51</f>
        <v>0</v>
      </c>
    </row>
    <row r="46" spans="1:5" s="3" customFormat="1" ht="14.1" customHeight="1" x14ac:dyDescent="0.2">
      <c r="A46" s="301" t="s">
        <v>3353</v>
      </c>
      <c r="B46" s="302" t="s">
        <v>3354</v>
      </c>
      <c r="C46" s="303">
        <v>35</v>
      </c>
      <c r="D46" s="97">
        <f>SUM(D47:D50)</f>
        <v>0</v>
      </c>
      <c r="E46" s="134">
        <f>SUM(E47:E50)</f>
        <v>0</v>
      </c>
    </row>
    <row r="47" spans="1:5" s="3" customFormat="1" ht="14.1" customHeight="1" x14ac:dyDescent="0.2">
      <c r="A47" s="301" t="s">
        <v>1215</v>
      </c>
      <c r="B47" s="302" t="s">
        <v>1365</v>
      </c>
      <c r="C47" s="303">
        <v>36</v>
      </c>
      <c r="D47" s="94"/>
      <c r="E47" s="135"/>
    </row>
    <row r="48" spans="1:5" s="3" customFormat="1" ht="14.1" customHeight="1" x14ac:dyDescent="0.2">
      <c r="A48" s="301" t="s">
        <v>1215</v>
      </c>
      <c r="B48" s="302" t="s">
        <v>3034</v>
      </c>
      <c r="C48" s="303">
        <v>37</v>
      </c>
      <c r="D48" s="94"/>
      <c r="E48" s="135"/>
    </row>
    <row r="49" spans="1:7" s="3" customFormat="1" ht="14.1" customHeight="1" x14ac:dyDescent="0.2">
      <c r="A49" s="301" t="s">
        <v>1215</v>
      </c>
      <c r="B49" s="302" t="s">
        <v>1881</v>
      </c>
      <c r="C49" s="303">
        <v>38</v>
      </c>
      <c r="D49" s="94"/>
      <c r="E49" s="135"/>
    </row>
    <row r="50" spans="1:7" s="3" customFormat="1" ht="14.1" customHeight="1" x14ac:dyDescent="0.2">
      <c r="A50" s="301" t="s">
        <v>1215</v>
      </c>
      <c r="B50" s="302" t="s">
        <v>2678</v>
      </c>
      <c r="C50" s="303">
        <v>39</v>
      </c>
      <c r="D50" s="94"/>
      <c r="E50" s="135"/>
    </row>
    <row r="51" spans="1:7" s="3" customFormat="1" ht="14.1" customHeight="1" x14ac:dyDescent="0.2">
      <c r="A51" s="301" t="s">
        <v>1882</v>
      </c>
      <c r="B51" s="302" t="s">
        <v>3755</v>
      </c>
      <c r="C51" s="303">
        <v>40</v>
      </c>
      <c r="D51" s="97">
        <f>SUM(D52:D55)</f>
        <v>0</v>
      </c>
      <c r="E51" s="134">
        <f>SUM(E52:E55)</f>
        <v>0</v>
      </c>
    </row>
    <row r="52" spans="1:7" s="3" customFormat="1" ht="14.1" customHeight="1" x14ac:dyDescent="0.2">
      <c r="A52" s="301" t="s">
        <v>1215</v>
      </c>
      <c r="B52" s="302" t="s">
        <v>1365</v>
      </c>
      <c r="C52" s="303">
        <v>41</v>
      </c>
      <c r="D52" s="94"/>
      <c r="E52" s="135"/>
    </row>
    <row r="53" spans="1:7" s="3" customFormat="1" ht="14.1" customHeight="1" x14ac:dyDescent="0.2">
      <c r="A53" s="301" t="s">
        <v>1215</v>
      </c>
      <c r="B53" s="302" t="s">
        <v>3034</v>
      </c>
      <c r="C53" s="303">
        <v>42</v>
      </c>
      <c r="D53" s="94"/>
      <c r="E53" s="135"/>
    </row>
    <row r="54" spans="1:7" s="3" customFormat="1" ht="14.1" customHeight="1" x14ac:dyDescent="0.2">
      <c r="A54" s="301" t="s">
        <v>1215</v>
      </c>
      <c r="B54" s="302" t="s">
        <v>1881</v>
      </c>
      <c r="C54" s="303">
        <v>43</v>
      </c>
      <c r="D54" s="94"/>
      <c r="E54" s="135"/>
    </row>
    <row r="55" spans="1:7" s="3" customFormat="1" ht="14.1" customHeight="1" x14ac:dyDescent="0.2">
      <c r="A55" s="304"/>
      <c r="B55" s="305" t="s">
        <v>2678</v>
      </c>
      <c r="C55" s="306">
        <v>44</v>
      </c>
      <c r="D55" s="95"/>
      <c r="E55" s="136"/>
    </row>
    <row r="56" spans="1:7" ht="6.75" customHeight="1" x14ac:dyDescent="0.2"/>
    <row r="57" spans="1:7" x14ac:dyDescent="0.2"/>
    <row r="58" spans="1:7" s="292" customFormat="1" ht="25.5" customHeight="1" x14ac:dyDescent="0.2">
      <c r="A58" s="291" t="s">
        <v>518</v>
      </c>
      <c r="B58" s="291"/>
      <c r="D58" s="428" t="s">
        <v>1067</v>
      </c>
      <c r="E58" s="428"/>
      <c r="F58" s="291"/>
      <c r="G58" s="307"/>
    </row>
    <row r="59" spans="1:7" s="292" customFormat="1" ht="15" customHeight="1" x14ac:dyDescent="0.2">
      <c r="A59" s="291" t="str">
        <f>IF(RefStr!H25&lt;&gt;"", "Osoba za kontaktiranje: " &amp; RefStr!H25,"Osoba za kontaktiranje: _________________________________________")</f>
        <v>Osoba za kontaktiranje: VLASTA PERNIĆ</v>
      </c>
      <c r="B59" s="291"/>
      <c r="D59" s="293"/>
      <c r="E59" s="293"/>
      <c r="F59" s="291"/>
      <c r="G59" s="307"/>
    </row>
    <row r="60" spans="1:7" s="292" customFormat="1" ht="15" customHeight="1" x14ac:dyDescent="0.2">
      <c r="A60" s="291" t="str">
        <f>IF(RefStr!H27="","Telefon za kontakt: _________________","Telefon za kontakt: " &amp; RefStr!H27)</f>
        <v>Telefon za kontakt: 052624298</v>
      </c>
      <c r="B60" s="291"/>
      <c r="F60" s="291"/>
      <c r="G60" s="307"/>
    </row>
    <row r="61" spans="1:7" s="292" customFormat="1" ht="15" customHeight="1" x14ac:dyDescent="0.2">
      <c r="A61" s="291" t="str">
        <f>IF(RefStr!H33="","Odgovorna osoba: _____________________________","Odgovorna osoba: " &amp; RefStr!H33)</f>
        <v>Odgovorna osoba: MAJA ZIDARIĆ PILAT</v>
      </c>
      <c r="B61" s="291"/>
      <c r="C61" s="291"/>
      <c r="D61" s="291"/>
      <c r="E61" s="291"/>
      <c r="F61" s="291"/>
      <c r="G61" s="307"/>
    </row>
    <row r="62" spans="1:7" ht="5.0999999999999996" customHeight="1" x14ac:dyDescent="0.2"/>
    <row r="63" spans="1:7" hidden="1" x14ac:dyDescent="0.2"/>
    <row r="64" spans="1: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sheetData>
  <sheetProtection password="C79A" sheet="1" objects="1" scenarios="1"/>
  <mergeCells count="12">
    <mergeCell ref="D4:E4"/>
    <mergeCell ref="B4:C4"/>
    <mergeCell ref="A1:B1"/>
    <mergeCell ref="D2:E2"/>
    <mergeCell ref="A2:C2"/>
    <mergeCell ref="A3:C3"/>
    <mergeCell ref="C1:E1"/>
    <mergeCell ref="D58:E58"/>
    <mergeCell ref="B6:F6"/>
    <mergeCell ref="B7:F7"/>
    <mergeCell ref="D5:E5"/>
    <mergeCell ref="B5:C5"/>
  </mergeCells>
  <phoneticPr fontId="10" type="noConversion"/>
  <conditionalFormatting sqref="C9:D9">
    <cfRule type="cellIs" dxfId="10" priority="1" stopIfTrue="1" operator="equal">
      <formula>"Obrazac ima još nezadovoljenih kontrola, provjerite list Kontrole"</formula>
    </cfRule>
  </conditionalFormatting>
  <conditionalFormatting sqref="D12:E14 D21:E21 D29:E30 D37:E37 D45:E46 D51:E51">
    <cfRule type="cellIs" dxfId="9" priority="2" stopIfTrue="1" operator="lessThan">
      <formula>0</formula>
    </cfRule>
  </conditionalFormatting>
  <conditionalFormatting sqref="D15:E20 D22:E28 D31:E36 D38:E44 D47:E50 D52:E55">
    <cfRule type="cellIs" dxfId="8" priority="5" stopIfTrue="1" operator="notEqual">
      <formula>ROUND(D15,0)</formula>
    </cfRule>
    <cfRule type="cellIs" dxfId="7" priority="6" stopIfTrue="1" operator="lessThan">
      <formula>0</formula>
    </cfRule>
  </conditionalFormatting>
  <dataValidations count="1">
    <dataValidation type="whole" operator="notEqual" allowBlank="1" showInputMessage="1" showErrorMessage="1" errorTitle="Nedopušten unos" error="Dopušten je unos samo cjelobrojnih zaokruženih vrijednosti. Na sva polja dopušten je unos i pozitivnih i negativnih iznosa, a kontrole će javiti pogrešku ako je upisan negativan iznos gdje ne bi smio biti" sqref="D12:E55">
      <formula1>9999999999</formula1>
    </dataValidation>
  </dataValidations>
  <hyperlinks>
    <hyperlink ref="B1" location="Upute!B1" display="Upute"/>
    <hyperlink ref="D1" location="Promjene!A1" display="Promjene"/>
    <hyperlink ref="A1:B1" location="RefStr!A1" tooltip="Povratak na referentnu stranicu" display="&lt;–––– Povratak na RefStr"/>
    <hyperlink ref="C1:E1" location="Kont!A290" tooltip="Kontrole obrasca P-VRIO" display="Kontrole obrasca P-VRIO ––––&gt;"/>
  </hyperlinks>
  <printOptions horizontalCentered="1"/>
  <pageMargins left="0.39370078740157483" right="0.39370078740157483" top="0.59055118110236227" bottom="0.78740157480314965" header="0.55118110236220474" footer="0.59055118110236227"/>
  <pageSetup paperSize="9" scale="79" orientation="portrait" horizontalDpi="1200" verticalDpi="1200" r:id="rId1"/>
  <headerFooter alignWithMargins="0">
    <oddFooter>&amp;RStranica: &amp;P</oddFooter>
  </headerFooter>
  <ignoredErrors>
    <ignoredError sqref="A12:A51"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ist8">
    <pageSetUpPr fitToPage="1"/>
  </sheetPr>
  <dimension ref="A1:E302"/>
  <sheetViews>
    <sheetView showGridLines="0" showRowColHeaders="0" workbookViewId="0">
      <pane ySplit="1" topLeftCell="A32" activePane="bottomLeft" state="frozen"/>
      <selection pane="bottomLeft" activeCell="D104" sqref="D104"/>
    </sheetView>
  </sheetViews>
  <sheetFormatPr defaultColWidth="0" defaultRowHeight="12.75" zeroHeight="1" x14ac:dyDescent="0.2"/>
  <cols>
    <col min="1" max="1" width="13.42578125" style="23" customWidth="1"/>
    <col min="2" max="2" width="76.7109375" style="23" customWidth="1"/>
    <col min="3" max="3" width="4.28515625" style="23" customWidth="1"/>
    <col min="4" max="4" width="15.7109375" style="23" customWidth="1"/>
    <col min="5" max="5" width="0.85546875" style="284" customWidth="1"/>
    <col min="6" max="16384" width="0" style="284" hidden="1"/>
  </cols>
  <sheetData>
    <row r="1" spans="1:5" s="18" customFormat="1" ht="20.100000000000001" customHeight="1" thickBot="1" x14ac:dyDescent="0.25">
      <c r="A1" s="434" t="s">
        <v>2788</v>
      </c>
      <c r="B1" s="435"/>
      <c r="C1" s="463" t="s">
        <v>2231</v>
      </c>
      <c r="D1" s="463"/>
    </row>
    <row r="2" spans="1:5" s="283" customFormat="1" ht="39.950000000000003" customHeight="1" thickBot="1" x14ac:dyDescent="0.25">
      <c r="A2" s="459" t="s">
        <v>42</v>
      </c>
      <c r="B2" s="460"/>
      <c r="C2" s="438" t="s">
        <v>2681</v>
      </c>
      <c r="D2" s="458"/>
    </row>
    <row r="3" spans="1:5" ht="30" customHeight="1" x14ac:dyDescent="0.2">
      <c r="A3" s="461" t="str">
        <f>"za razdoblje "&amp;IF(RefStr!K10="","________________",TEXT(RefStr!K10,"d.mmmm yyyy.")&amp;" do "&amp;IF(RefStr!K12="","______________",TEXT(RefStr!K12,"d. mmmm yyyy.")))</f>
        <v>za razdoblje 1.siječanj 2018. do 31. prosinac 2018.</v>
      </c>
      <c r="B3" s="462"/>
      <c r="C3" s="284"/>
      <c r="D3" s="284"/>
    </row>
    <row r="4" spans="1:5" s="23" customFormat="1" ht="15" customHeight="1" x14ac:dyDescent="0.2">
      <c r="A4" s="36" t="s">
        <v>2661</v>
      </c>
      <c r="B4" s="98" t="str">
        <f>"RKP: "&amp;IF(RefStr!B6&lt;&gt;"",TEXT(INT(VALUE(RefStr!B6)),"00000"),"_____"&amp;",  "&amp;"MB: "&amp;IF(RefStr!B8&lt;&gt;"",TEXT(INT(VALUE(RefStr!B8)),"00000000"),"________")&amp;"  OIB: "&amp;IF(RefStr!K14&lt;&gt;"",RefStr!K14,"___________"))</f>
        <v>RKP: 43417</v>
      </c>
      <c r="C4" s="415">
        <f>SUM(Skriveni!G1468:G1561)</f>
        <v>74974.794000000009</v>
      </c>
      <c r="D4" s="416"/>
    </row>
    <row r="5" spans="1:5" s="23" customFormat="1" ht="15" customHeight="1" x14ac:dyDescent="0.2">
      <c r="B5" s="98" t="str">
        <f>"Naziv: "&amp;IF(RefStr!B10&lt;&gt;"",RefStr!B10,"_______________________________________")</f>
        <v>Naziv: MUZEJ GRADA PAZINA</v>
      </c>
      <c r="C5" s="417" t="s">
        <v>7</v>
      </c>
      <c r="D5" s="417"/>
    </row>
    <row r="6" spans="1:5" s="23" customFormat="1" ht="15" customHeight="1" x14ac:dyDescent="0.2">
      <c r="A6" s="24"/>
      <c r="B6" s="411" t="str">
        <f xml:space="preserve"> "Razina: " &amp; RefStr!B16 &amp; ", Razdjel: " &amp; TEXT(INT(VALUE(RefStr!B20)), "000")</f>
        <v>Razina: 21, Razdjel: 000</v>
      </c>
      <c r="C6" s="457"/>
      <c r="D6" s="457"/>
      <c r="E6" s="285"/>
    </row>
    <row r="7" spans="1:5" s="23" customFormat="1" ht="15" customHeight="1" x14ac:dyDescent="0.2">
      <c r="A7" s="24"/>
      <c r="B7" s="411" t="str">
        <f>"Djelatnost: " &amp; RefStr!B18 &amp; " " &amp; RefStr!C18</f>
        <v>Djelatnost: 9102 Djelatnosti muzeja</v>
      </c>
      <c r="C7" s="457"/>
      <c r="D7" s="457"/>
      <c r="E7" s="285"/>
    </row>
    <row r="8" spans="1:5" ht="5.0999999999999996" customHeight="1" x14ac:dyDescent="0.2">
      <c r="A8" s="284"/>
      <c r="B8" s="284"/>
      <c r="C8" s="284"/>
      <c r="D8" s="284"/>
    </row>
    <row r="9" spans="1:5" ht="12.95" customHeight="1" x14ac:dyDescent="0.2">
      <c r="A9" s="284"/>
      <c r="B9" s="284"/>
      <c r="C9" s="284"/>
      <c r="D9" s="286" t="s">
        <v>2232</v>
      </c>
    </row>
    <row r="10" spans="1:5" s="2" customFormat="1" ht="23.25" customHeight="1" x14ac:dyDescent="0.2">
      <c r="A10" s="266" t="s">
        <v>89</v>
      </c>
      <c r="B10" s="261" t="s">
        <v>1062</v>
      </c>
      <c r="C10" s="261" t="s">
        <v>1061</v>
      </c>
      <c r="D10" s="137" t="s">
        <v>3258</v>
      </c>
    </row>
    <row r="11" spans="1:5" s="2" customFormat="1" ht="12" customHeight="1" x14ac:dyDescent="0.2">
      <c r="A11" s="267">
        <v>1</v>
      </c>
      <c r="B11" s="262">
        <v>2</v>
      </c>
      <c r="C11" s="262">
        <v>3</v>
      </c>
      <c r="D11" s="138">
        <v>4</v>
      </c>
    </row>
    <row r="12" spans="1:5" s="2" customFormat="1" x14ac:dyDescent="0.2">
      <c r="A12" s="268"/>
      <c r="B12" s="269" t="s">
        <v>2061</v>
      </c>
      <c r="C12" s="263">
        <v>1</v>
      </c>
      <c r="D12" s="139">
        <v>48657</v>
      </c>
    </row>
    <row r="13" spans="1:5" s="2" customFormat="1" x14ac:dyDescent="0.2">
      <c r="A13" s="270"/>
      <c r="B13" s="271" t="s">
        <v>2062</v>
      </c>
      <c r="C13" s="264">
        <v>2</v>
      </c>
      <c r="D13" s="140">
        <f>D14+D15+D23+D24</f>
        <v>867729</v>
      </c>
    </row>
    <row r="14" spans="1:5" s="2" customFormat="1" x14ac:dyDescent="0.2">
      <c r="A14" s="270"/>
      <c r="B14" s="271" t="s">
        <v>4041</v>
      </c>
      <c r="C14" s="264">
        <v>3</v>
      </c>
      <c r="D14" s="141"/>
    </row>
    <row r="15" spans="1:5" s="2" customFormat="1" x14ac:dyDescent="0.2">
      <c r="A15" s="270" t="s">
        <v>1181</v>
      </c>
      <c r="B15" s="271" t="s">
        <v>3078</v>
      </c>
      <c r="C15" s="264">
        <v>4</v>
      </c>
      <c r="D15" s="140">
        <f>SUM(D16:D22)</f>
        <v>867729</v>
      </c>
    </row>
    <row r="16" spans="1:5" s="2" customFormat="1" x14ac:dyDescent="0.2">
      <c r="A16" s="272" t="s">
        <v>1182</v>
      </c>
      <c r="B16" s="273" t="s">
        <v>1183</v>
      </c>
      <c r="C16" s="264">
        <v>5</v>
      </c>
      <c r="D16" s="141">
        <v>402489</v>
      </c>
    </row>
    <row r="17" spans="1:4" s="2" customFormat="1" x14ac:dyDescent="0.2">
      <c r="A17" s="272" t="s">
        <v>1184</v>
      </c>
      <c r="B17" s="273" t="s">
        <v>1185</v>
      </c>
      <c r="C17" s="264">
        <v>6</v>
      </c>
      <c r="D17" s="141">
        <v>463274</v>
      </c>
    </row>
    <row r="18" spans="1:4" s="2" customFormat="1" x14ac:dyDescent="0.2">
      <c r="A18" s="272" t="s">
        <v>1186</v>
      </c>
      <c r="B18" s="273" t="s">
        <v>1187</v>
      </c>
      <c r="C18" s="264">
        <v>7</v>
      </c>
      <c r="D18" s="141">
        <v>516</v>
      </c>
    </row>
    <row r="19" spans="1:4" s="2" customFormat="1" x14ac:dyDescent="0.2">
      <c r="A19" s="272" t="s">
        <v>1188</v>
      </c>
      <c r="B19" s="273" t="s">
        <v>1189</v>
      </c>
      <c r="C19" s="264">
        <v>8</v>
      </c>
      <c r="D19" s="141"/>
    </row>
    <row r="20" spans="1:4" s="2" customFormat="1" x14ac:dyDescent="0.2">
      <c r="A20" s="272" t="s">
        <v>1190</v>
      </c>
      <c r="B20" s="273" t="s">
        <v>1191</v>
      </c>
      <c r="C20" s="264">
        <v>9</v>
      </c>
      <c r="D20" s="141"/>
    </row>
    <row r="21" spans="1:4" s="2" customFormat="1" x14ac:dyDescent="0.2">
      <c r="A21" s="272" t="s">
        <v>1192</v>
      </c>
      <c r="B21" s="273" t="s">
        <v>2983</v>
      </c>
      <c r="C21" s="264">
        <v>10</v>
      </c>
      <c r="D21" s="141"/>
    </row>
    <row r="22" spans="1:4" s="2" customFormat="1" x14ac:dyDescent="0.2">
      <c r="A22" s="272" t="s">
        <v>1193</v>
      </c>
      <c r="B22" s="273" t="s">
        <v>3032</v>
      </c>
      <c r="C22" s="264">
        <v>11</v>
      </c>
      <c r="D22" s="141">
        <v>1450</v>
      </c>
    </row>
    <row r="23" spans="1:4" s="2" customFormat="1" x14ac:dyDescent="0.2">
      <c r="A23" s="270" t="s">
        <v>3033</v>
      </c>
      <c r="B23" s="271" t="s">
        <v>3034</v>
      </c>
      <c r="C23" s="264">
        <v>12</v>
      </c>
      <c r="D23" s="141"/>
    </row>
    <row r="24" spans="1:4" s="2" customFormat="1" x14ac:dyDescent="0.2">
      <c r="A24" s="270" t="s">
        <v>2608</v>
      </c>
      <c r="B24" s="271" t="s">
        <v>3079</v>
      </c>
      <c r="C24" s="264">
        <v>13</v>
      </c>
      <c r="D24" s="140">
        <f>SUM(D25:D29)</f>
        <v>0</v>
      </c>
    </row>
    <row r="25" spans="1:4" s="2" customFormat="1" x14ac:dyDescent="0.2">
      <c r="A25" s="270">
        <v>251.25299999999999</v>
      </c>
      <c r="B25" s="273" t="s">
        <v>1567</v>
      </c>
      <c r="C25" s="264">
        <v>14</v>
      </c>
      <c r="D25" s="141"/>
    </row>
    <row r="26" spans="1:4" s="2" customFormat="1" x14ac:dyDescent="0.2">
      <c r="A26" s="270" t="s">
        <v>2609</v>
      </c>
      <c r="B26" s="273" t="s">
        <v>3665</v>
      </c>
      <c r="C26" s="264">
        <v>15</v>
      </c>
      <c r="D26" s="141"/>
    </row>
    <row r="27" spans="1:4" s="2" customFormat="1" x14ac:dyDescent="0.2">
      <c r="A27" s="270" t="s">
        <v>2610</v>
      </c>
      <c r="B27" s="273" t="s">
        <v>3669</v>
      </c>
      <c r="C27" s="264">
        <v>16</v>
      </c>
      <c r="D27" s="141"/>
    </row>
    <row r="28" spans="1:4" s="2" customFormat="1" ht="19.5" x14ac:dyDescent="0.2">
      <c r="A28" s="274" t="s">
        <v>3522</v>
      </c>
      <c r="B28" s="273" t="s">
        <v>1566</v>
      </c>
      <c r="C28" s="264">
        <v>17</v>
      </c>
      <c r="D28" s="141"/>
    </row>
    <row r="29" spans="1:4" s="2" customFormat="1" ht="19.5" x14ac:dyDescent="0.2">
      <c r="A29" s="274" t="s">
        <v>43</v>
      </c>
      <c r="B29" s="273" t="s">
        <v>1565</v>
      </c>
      <c r="C29" s="264">
        <v>18</v>
      </c>
      <c r="D29" s="141"/>
    </row>
    <row r="30" spans="1:4" s="2" customFormat="1" x14ac:dyDescent="0.2">
      <c r="A30" s="272"/>
      <c r="B30" s="271" t="s">
        <v>3080</v>
      </c>
      <c r="C30" s="264">
        <v>19</v>
      </c>
      <c r="D30" s="140">
        <f>D31+D32+D40+D41</f>
        <v>866970</v>
      </c>
    </row>
    <row r="31" spans="1:4" s="2" customFormat="1" x14ac:dyDescent="0.2">
      <c r="A31" s="272"/>
      <c r="B31" s="271" t="s">
        <v>4041</v>
      </c>
      <c r="C31" s="264">
        <v>20</v>
      </c>
      <c r="D31" s="141"/>
    </row>
    <row r="32" spans="1:4" s="2" customFormat="1" x14ac:dyDescent="0.2">
      <c r="A32" s="270" t="s">
        <v>1181</v>
      </c>
      <c r="B32" s="271" t="s">
        <v>3081</v>
      </c>
      <c r="C32" s="264">
        <v>21</v>
      </c>
      <c r="D32" s="140">
        <f>SUM(D33:D39)</f>
        <v>861520</v>
      </c>
    </row>
    <row r="33" spans="1:4" s="2" customFormat="1" x14ac:dyDescent="0.2">
      <c r="A33" s="272" t="s">
        <v>1182</v>
      </c>
      <c r="B33" s="273" t="s">
        <v>1183</v>
      </c>
      <c r="C33" s="264">
        <v>22</v>
      </c>
      <c r="D33" s="141">
        <v>402439</v>
      </c>
    </row>
    <row r="34" spans="1:4" s="2" customFormat="1" x14ac:dyDescent="0.2">
      <c r="A34" s="272" t="s">
        <v>1184</v>
      </c>
      <c r="B34" s="273" t="s">
        <v>1185</v>
      </c>
      <c r="C34" s="264">
        <v>23</v>
      </c>
      <c r="D34" s="141">
        <v>458578</v>
      </c>
    </row>
    <row r="35" spans="1:4" s="2" customFormat="1" x14ac:dyDescent="0.2">
      <c r="A35" s="272" t="s">
        <v>1186</v>
      </c>
      <c r="B35" s="273" t="s">
        <v>1187</v>
      </c>
      <c r="C35" s="264">
        <v>24</v>
      </c>
      <c r="D35" s="141">
        <v>503</v>
      </c>
    </row>
    <row r="36" spans="1:4" s="2" customFormat="1" x14ac:dyDescent="0.2">
      <c r="A36" s="272" t="s">
        <v>1188</v>
      </c>
      <c r="B36" s="273" t="s">
        <v>1189</v>
      </c>
      <c r="C36" s="264">
        <v>25</v>
      </c>
      <c r="D36" s="141"/>
    </row>
    <row r="37" spans="1:4" s="2" customFormat="1" x14ac:dyDescent="0.2">
      <c r="A37" s="272" t="s">
        <v>1190</v>
      </c>
      <c r="B37" s="273" t="s">
        <v>1191</v>
      </c>
      <c r="C37" s="264">
        <v>26</v>
      </c>
      <c r="D37" s="141"/>
    </row>
    <row r="38" spans="1:4" s="2" customFormat="1" x14ac:dyDescent="0.2">
      <c r="A38" s="272" t="s">
        <v>1192</v>
      </c>
      <c r="B38" s="273" t="s">
        <v>2983</v>
      </c>
      <c r="C38" s="264">
        <v>27</v>
      </c>
      <c r="D38" s="141"/>
    </row>
    <row r="39" spans="1:4" s="2" customFormat="1" x14ac:dyDescent="0.2">
      <c r="A39" s="272" t="s">
        <v>1193</v>
      </c>
      <c r="B39" s="273" t="s">
        <v>3032</v>
      </c>
      <c r="C39" s="264">
        <v>28</v>
      </c>
      <c r="D39" s="141"/>
    </row>
    <row r="40" spans="1:4" s="2" customFormat="1" x14ac:dyDescent="0.2">
      <c r="A40" s="275" t="s">
        <v>3033</v>
      </c>
      <c r="B40" s="271" t="s">
        <v>3034</v>
      </c>
      <c r="C40" s="264">
        <v>29</v>
      </c>
      <c r="D40" s="141">
        <v>5450</v>
      </c>
    </row>
    <row r="41" spans="1:4" s="2" customFormat="1" x14ac:dyDescent="0.2">
      <c r="A41" s="275" t="s">
        <v>2608</v>
      </c>
      <c r="B41" s="271" t="s">
        <v>3082</v>
      </c>
      <c r="C41" s="264">
        <v>30</v>
      </c>
      <c r="D41" s="140">
        <f>SUM(D42:D46)</f>
        <v>0</v>
      </c>
    </row>
    <row r="42" spans="1:4" s="2" customFormat="1" x14ac:dyDescent="0.2">
      <c r="A42" s="276">
        <v>251.25299999999999</v>
      </c>
      <c r="B42" s="273" t="s">
        <v>1567</v>
      </c>
      <c r="C42" s="264">
        <v>31</v>
      </c>
      <c r="D42" s="141"/>
    </row>
    <row r="43" spans="1:4" s="2" customFormat="1" x14ac:dyDescent="0.2">
      <c r="A43" s="276" t="s">
        <v>2609</v>
      </c>
      <c r="B43" s="273" t="s">
        <v>3665</v>
      </c>
      <c r="C43" s="264">
        <v>32</v>
      </c>
      <c r="D43" s="141"/>
    </row>
    <row r="44" spans="1:4" s="2" customFormat="1" x14ac:dyDescent="0.2">
      <c r="A44" s="272" t="s">
        <v>2610</v>
      </c>
      <c r="B44" s="273" t="s">
        <v>3669</v>
      </c>
      <c r="C44" s="264">
        <v>33</v>
      </c>
      <c r="D44" s="141"/>
    </row>
    <row r="45" spans="1:4" s="2" customFormat="1" ht="19.5" x14ac:dyDescent="0.2">
      <c r="A45" s="274" t="s">
        <v>3523</v>
      </c>
      <c r="B45" s="273" t="s">
        <v>1566</v>
      </c>
      <c r="C45" s="264">
        <v>34</v>
      </c>
      <c r="D45" s="141"/>
    </row>
    <row r="46" spans="1:4" s="2" customFormat="1" ht="19.5" x14ac:dyDescent="0.2">
      <c r="A46" s="277" t="s">
        <v>43</v>
      </c>
      <c r="B46" s="273" t="s">
        <v>1565</v>
      </c>
      <c r="C46" s="264">
        <v>35</v>
      </c>
      <c r="D46" s="141"/>
    </row>
    <row r="47" spans="1:4" s="2" customFormat="1" x14ac:dyDescent="0.2">
      <c r="A47" s="276"/>
      <c r="B47" s="271" t="s">
        <v>3083</v>
      </c>
      <c r="C47" s="264">
        <v>36</v>
      </c>
      <c r="D47" s="140">
        <f>D12+D13-D30</f>
        <v>49416</v>
      </c>
    </row>
    <row r="48" spans="1:4" s="2" customFormat="1" x14ac:dyDescent="0.2">
      <c r="A48" s="278"/>
      <c r="B48" s="271" t="s">
        <v>3084</v>
      </c>
      <c r="C48" s="264">
        <v>37</v>
      </c>
      <c r="D48" s="140">
        <f>D49+D54+D90+D95</f>
        <v>0</v>
      </c>
    </row>
    <row r="49" spans="1:4" s="2" customFormat="1" x14ac:dyDescent="0.2">
      <c r="A49" s="276"/>
      <c r="B49" s="271" t="s">
        <v>3085</v>
      </c>
      <c r="C49" s="264">
        <v>38</v>
      </c>
      <c r="D49" s="140">
        <f>SUM(D50:D53)</f>
        <v>0</v>
      </c>
    </row>
    <row r="50" spans="1:4" s="2" customFormat="1" x14ac:dyDescent="0.2">
      <c r="A50" s="270"/>
      <c r="B50" s="273" t="s">
        <v>1568</v>
      </c>
      <c r="C50" s="264">
        <v>39</v>
      </c>
      <c r="D50" s="141"/>
    </row>
    <row r="51" spans="1:4" s="2" customFormat="1" x14ac:dyDescent="0.2">
      <c r="A51" s="272"/>
      <c r="B51" s="273" t="s">
        <v>1569</v>
      </c>
      <c r="C51" s="264">
        <v>40</v>
      </c>
      <c r="D51" s="141"/>
    </row>
    <row r="52" spans="1:4" s="2" customFormat="1" x14ac:dyDescent="0.2">
      <c r="A52" s="272"/>
      <c r="B52" s="273" t="s">
        <v>1570</v>
      </c>
      <c r="C52" s="264">
        <v>41</v>
      </c>
      <c r="D52" s="141"/>
    </row>
    <row r="53" spans="1:4" s="2" customFormat="1" x14ac:dyDescent="0.2">
      <c r="A53" s="272"/>
      <c r="B53" s="273" t="s">
        <v>1571</v>
      </c>
      <c r="C53" s="264">
        <v>42</v>
      </c>
      <c r="D53" s="141"/>
    </row>
    <row r="54" spans="1:4" s="2" customFormat="1" x14ac:dyDescent="0.2">
      <c r="A54" s="270" t="s">
        <v>1181</v>
      </c>
      <c r="B54" s="271" t="s">
        <v>3086</v>
      </c>
      <c r="C54" s="264">
        <v>43</v>
      </c>
      <c r="D54" s="140">
        <f>D55+D60+D65+D70+D75+D80+D85</f>
        <v>0</v>
      </c>
    </row>
    <row r="55" spans="1:4" s="2" customFormat="1" x14ac:dyDescent="0.2">
      <c r="A55" s="270" t="s">
        <v>1182</v>
      </c>
      <c r="B55" s="271" t="s">
        <v>3087</v>
      </c>
      <c r="C55" s="264">
        <v>44</v>
      </c>
      <c r="D55" s="140">
        <f>SUM(D56:D59)</f>
        <v>0</v>
      </c>
    </row>
    <row r="56" spans="1:4" s="2" customFormat="1" x14ac:dyDescent="0.2">
      <c r="A56" s="276"/>
      <c r="B56" s="273" t="s">
        <v>1568</v>
      </c>
      <c r="C56" s="264">
        <v>45</v>
      </c>
      <c r="D56" s="141"/>
    </row>
    <row r="57" spans="1:4" s="2" customFormat="1" x14ac:dyDescent="0.2">
      <c r="A57" s="276"/>
      <c r="B57" s="273" t="s">
        <v>1569</v>
      </c>
      <c r="C57" s="264">
        <v>46</v>
      </c>
      <c r="D57" s="141"/>
    </row>
    <row r="58" spans="1:4" s="2" customFormat="1" x14ac:dyDescent="0.2">
      <c r="A58" s="275"/>
      <c r="B58" s="273" t="s">
        <v>1570</v>
      </c>
      <c r="C58" s="264">
        <v>47</v>
      </c>
      <c r="D58" s="141"/>
    </row>
    <row r="59" spans="1:4" s="2" customFormat="1" x14ac:dyDescent="0.2">
      <c r="A59" s="276"/>
      <c r="B59" s="273" t="s">
        <v>1571</v>
      </c>
      <c r="C59" s="264">
        <v>48</v>
      </c>
      <c r="D59" s="141"/>
    </row>
    <row r="60" spans="1:4" s="2" customFormat="1" x14ac:dyDescent="0.2">
      <c r="A60" s="270" t="s">
        <v>1184</v>
      </c>
      <c r="B60" s="271" t="s">
        <v>3088</v>
      </c>
      <c r="C60" s="264">
        <v>49</v>
      </c>
      <c r="D60" s="140">
        <f>SUM(D61:D64)</f>
        <v>0</v>
      </c>
    </row>
    <row r="61" spans="1:4" s="2" customFormat="1" x14ac:dyDescent="0.2">
      <c r="A61" s="272"/>
      <c r="B61" s="273" t="s">
        <v>1568</v>
      </c>
      <c r="C61" s="264">
        <v>50</v>
      </c>
      <c r="D61" s="141"/>
    </row>
    <row r="62" spans="1:4" s="2" customFormat="1" x14ac:dyDescent="0.2">
      <c r="A62" s="272"/>
      <c r="B62" s="273" t="s">
        <v>1569</v>
      </c>
      <c r="C62" s="264">
        <v>51</v>
      </c>
      <c r="D62" s="141"/>
    </row>
    <row r="63" spans="1:4" s="2" customFormat="1" x14ac:dyDescent="0.2">
      <c r="A63" s="272"/>
      <c r="B63" s="273" t="s">
        <v>1570</v>
      </c>
      <c r="C63" s="264">
        <v>52</v>
      </c>
      <c r="D63" s="141"/>
    </row>
    <row r="64" spans="1:4" s="2" customFormat="1" x14ac:dyDescent="0.2">
      <c r="A64" s="272"/>
      <c r="B64" s="273" t="s">
        <v>1571</v>
      </c>
      <c r="C64" s="264">
        <v>53</v>
      </c>
      <c r="D64" s="141"/>
    </row>
    <row r="65" spans="1:4" s="2" customFormat="1" x14ac:dyDescent="0.2">
      <c r="A65" s="270" t="s">
        <v>1186</v>
      </c>
      <c r="B65" s="271" t="s">
        <v>3089</v>
      </c>
      <c r="C65" s="264">
        <v>54</v>
      </c>
      <c r="D65" s="140">
        <f>SUM(D66:D69)</f>
        <v>0</v>
      </c>
    </row>
    <row r="66" spans="1:4" s="2" customFormat="1" x14ac:dyDescent="0.2">
      <c r="A66" s="276"/>
      <c r="B66" s="273" t="s">
        <v>1568</v>
      </c>
      <c r="C66" s="264">
        <v>55</v>
      </c>
      <c r="D66" s="141"/>
    </row>
    <row r="67" spans="1:4" s="2" customFormat="1" x14ac:dyDescent="0.2">
      <c r="A67" s="276"/>
      <c r="B67" s="273" t="s">
        <v>1569</v>
      </c>
      <c r="C67" s="264">
        <v>56</v>
      </c>
      <c r="D67" s="141"/>
    </row>
    <row r="68" spans="1:4" s="2" customFormat="1" x14ac:dyDescent="0.2">
      <c r="A68" s="275"/>
      <c r="B68" s="273" t="s">
        <v>1570</v>
      </c>
      <c r="C68" s="264">
        <v>57</v>
      </c>
      <c r="D68" s="141"/>
    </row>
    <row r="69" spans="1:4" s="2" customFormat="1" x14ac:dyDescent="0.2">
      <c r="A69" s="276"/>
      <c r="B69" s="273" t="s">
        <v>1571</v>
      </c>
      <c r="C69" s="264">
        <v>58</v>
      </c>
      <c r="D69" s="141"/>
    </row>
    <row r="70" spans="1:4" s="2" customFormat="1" x14ac:dyDescent="0.2">
      <c r="A70" s="270" t="s">
        <v>1188</v>
      </c>
      <c r="B70" s="271" t="s">
        <v>3090</v>
      </c>
      <c r="C70" s="264">
        <v>59</v>
      </c>
      <c r="D70" s="140">
        <f>SUM(D71:D74)</f>
        <v>0</v>
      </c>
    </row>
    <row r="71" spans="1:4" s="2" customFormat="1" x14ac:dyDescent="0.2">
      <c r="A71" s="272"/>
      <c r="B71" s="273" t="s">
        <v>1568</v>
      </c>
      <c r="C71" s="264">
        <v>60</v>
      </c>
      <c r="D71" s="141"/>
    </row>
    <row r="72" spans="1:4" s="2" customFormat="1" x14ac:dyDescent="0.2">
      <c r="A72" s="272"/>
      <c r="B72" s="273" t="s">
        <v>1569</v>
      </c>
      <c r="C72" s="264">
        <v>61</v>
      </c>
      <c r="D72" s="141"/>
    </row>
    <row r="73" spans="1:4" s="2" customFormat="1" x14ac:dyDescent="0.2">
      <c r="A73" s="272"/>
      <c r="B73" s="273" t="s">
        <v>1570</v>
      </c>
      <c r="C73" s="264">
        <v>62</v>
      </c>
      <c r="D73" s="141"/>
    </row>
    <row r="74" spans="1:4" s="2" customFormat="1" x14ac:dyDescent="0.2">
      <c r="A74" s="272"/>
      <c r="B74" s="273" t="s">
        <v>1571</v>
      </c>
      <c r="C74" s="264">
        <v>63</v>
      </c>
      <c r="D74" s="141"/>
    </row>
    <row r="75" spans="1:4" s="2" customFormat="1" x14ac:dyDescent="0.2">
      <c r="A75" s="270" t="s">
        <v>1190</v>
      </c>
      <c r="B75" s="271" t="s">
        <v>3091</v>
      </c>
      <c r="C75" s="264">
        <v>64</v>
      </c>
      <c r="D75" s="140">
        <f>SUM(D76:D79)</f>
        <v>0</v>
      </c>
    </row>
    <row r="76" spans="1:4" s="2" customFormat="1" x14ac:dyDescent="0.2">
      <c r="A76" s="276"/>
      <c r="B76" s="273" t="s">
        <v>1568</v>
      </c>
      <c r="C76" s="264">
        <v>65</v>
      </c>
      <c r="D76" s="141"/>
    </row>
    <row r="77" spans="1:4" s="2" customFormat="1" x14ac:dyDescent="0.2">
      <c r="A77" s="276"/>
      <c r="B77" s="273" t="s">
        <v>1569</v>
      </c>
      <c r="C77" s="264">
        <v>66</v>
      </c>
      <c r="D77" s="141"/>
    </row>
    <row r="78" spans="1:4" s="2" customFormat="1" x14ac:dyDescent="0.2">
      <c r="A78" s="276"/>
      <c r="B78" s="273" t="s">
        <v>1570</v>
      </c>
      <c r="C78" s="264">
        <v>67</v>
      </c>
      <c r="D78" s="141"/>
    </row>
    <row r="79" spans="1:4" s="2" customFormat="1" x14ac:dyDescent="0.2">
      <c r="A79" s="275"/>
      <c r="B79" s="273" t="s">
        <v>1571</v>
      </c>
      <c r="C79" s="264">
        <v>68</v>
      </c>
      <c r="D79" s="141"/>
    </row>
    <row r="80" spans="1:4" s="2" customFormat="1" x14ac:dyDescent="0.2">
      <c r="A80" s="270" t="s">
        <v>1192</v>
      </c>
      <c r="B80" s="279" t="s">
        <v>3092</v>
      </c>
      <c r="C80" s="264">
        <v>69</v>
      </c>
      <c r="D80" s="140">
        <f>SUM(D81:D84)</f>
        <v>0</v>
      </c>
    </row>
    <row r="81" spans="1:4" s="2" customFormat="1" x14ac:dyDescent="0.2">
      <c r="A81" s="270"/>
      <c r="B81" s="273" t="s">
        <v>1568</v>
      </c>
      <c r="C81" s="264">
        <v>70</v>
      </c>
      <c r="D81" s="141"/>
    </row>
    <row r="82" spans="1:4" s="2" customFormat="1" x14ac:dyDescent="0.2">
      <c r="A82" s="270"/>
      <c r="B82" s="273" t="s">
        <v>1569</v>
      </c>
      <c r="C82" s="264">
        <v>71</v>
      </c>
      <c r="D82" s="141"/>
    </row>
    <row r="83" spans="1:4" s="2" customFormat="1" x14ac:dyDescent="0.2">
      <c r="A83" s="270"/>
      <c r="B83" s="273" t="s">
        <v>1570</v>
      </c>
      <c r="C83" s="264">
        <v>72</v>
      </c>
      <c r="D83" s="141"/>
    </row>
    <row r="84" spans="1:4" s="2" customFormat="1" x14ac:dyDescent="0.2">
      <c r="A84" s="270"/>
      <c r="B84" s="273" t="s">
        <v>1571</v>
      </c>
      <c r="C84" s="264">
        <v>73</v>
      </c>
      <c r="D84" s="141"/>
    </row>
    <row r="85" spans="1:4" s="2" customFormat="1" x14ac:dyDescent="0.2">
      <c r="A85" s="270" t="s">
        <v>1193</v>
      </c>
      <c r="B85" s="279" t="s">
        <v>3093</v>
      </c>
      <c r="C85" s="264">
        <v>74</v>
      </c>
      <c r="D85" s="140">
        <f>SUM(D86:D89)</f>
        <v>0</v>
      </c>
    </row>
    <row r="86" spans="1:4" s="2" customFormat="1" x14ac:dyDescent="0.2">
      <c r="A86" s="270"/>
      <c r="B86" s="273" t="s">
        <v>1568</v>
      </c>
      <c r="C86" s="264">
        <v>75</v>
      </c>
      <c r="D86" s="141"/>
    </row>
    <row r="87" spans="1:4" s="2" customFormat="1" x14ac:dyDescent="0.2">
      <c r="A87" s="270"/>
      <c r="B87" s="273" t="s">
        <v>1569</v>
      </c>
      <c r="C87" s="264">
        <v>76</v>
      </c>
      <c r="D87" s="141"/>
    </row>
    <row r="88" spans="1:4" s="2" customFormat="1" x14ac:dyDescent="0.2">
      <c r="A88" s="270"/>
      <c r="B88" s="273" t="s">
        <v>1570</v>
      </c>
      <c r="C88" s="264">
        <v>77</v>
      </c>
      <c r="D88" s="141"/>
    </row>
    <row r="89" spans="1:4" s="2" customFormat="1" x14ac:dyDescent="0.2">
      <c r="A89" s="270"/>
      <c r="B89" s="273" t="s">
        <v>1571</v>
      </c>
      <c r="C89" s="264">
        <v>78</v>
      </c>
      <c r="D89" s="141"/>
    </row>
    <row r="90" spans="1:4" s="2" customFormat="1" x14ac:dyDescent="0.2">
      <c r="A90" s="270" t="s">
        <v>3033</v>
      </c>
      <c r="B90" s="271" t="s">
        <v>3094</v>
      </c>
      <c r="C90" s="264">
        <v>79</v>
      </c>
      <c r="D90" s="140">
        <f>SUM(D91:D94)</f>
        <v>0</v>
      </c>
    </row>
    <row r="91" spans="1:4" s="2" customFormat="1" x14ac:dyDescent="0.2">
      <c r="A91" s="270"/>
      <c r="B91" s="273" t="s">
        <v>1568</v>
      </c>
      <c r="C91" s="264">
        <v>80</v>
      </c>
      <c r="D91" s="141"/>
    </row>
    <row r="92" spans="1:4" s="2" customFormat="1" x14ac:dyDescent="0.2">
      <c r="A92" s="270"/>
      <c r="B92" s="273" t="s">
        <v>1569</v>
      </c>
      <c r="C92" s="264">
        <v>81</v>
      </c>
      <c r="D92" s="141"/>
    </row>
    <row r="93" spans="1:4" s="2" customFormat="1" x14ac:dyDescent="0.2">
      <c r="A93" s="276"/>
      <c r="B93" s="273" t="s">
        <v>1570</v>
      </c>
      <c r="C93" s="264">
        <v>82</v>
      </c>
      <c r="D93" s="141"/>
    </row>
    <row r="94" spans="1:4" s="2" customFormat="1" x14ac:dyDescent="0.2">
      <c r="A94" s="276"/>
      <c r="B94" s="273" t="s">
        <v>1571</v>
      </c>
      <c r="C94" s="264">
        <v>83</v>
      </c>
      <c r="D94" s="141"/>
    </row>
    <row r="95" spans="1:4" s="2" customFormat="1" x14ac:dyDescent="0.2">
      <c r="A95" s="275" t="s">
        <v>2608</v>
      </c>
      <c r="B95" s="271" t="s">
        <v>3095</v>
      </c>
      <c r="C95" s="264">
        <v>84</v>
      </c>
      <c r="D95" s="140">
        <f>SUM(D96:D100)</f>
        <v>0</v>
      </c>
    </row>
    <row r="96" spans="1:4" s="2" customFormat="1" x14ac:dyDescent="0.2">
      <c r="A96" s="272">
        <v>251.25299999999999</v>
      </c>
      <c r="B96" s="273" t="s">
        <v>1567</v>
      </c>
      <c r="C96" s="264">
        <v>85</v>
      </c>
      <c r="D96" s="141"/>
    </row>
    <row r="97" spans="1:5" s="2" customFormat="1" x14ac:dyDescent="0.2">
      <c r="A97" s="272" t="s">
        <v>2609</v>
      </c>
      <c r="B97" s="273" t="s">
        <v>3665</v>
      </c>
      <c r="C97" s="264">
        <v>86</v>
      </c>
      <c r="D97" s="141"/>
    </row>
    <row r="98" spans="1:5" s="2" customFormat="1" x14ac:dyDescent="0.2">
      <c r="A98" s="272" t="s">
        <v>2610</v>
      </c>
      <c r="B98" s="273" t="s">
        <v>3669</v>
      </c>
      <c r="C98" s="264">
        <v>87</v>
      </c>
      <c r="D98" s="141"/>
    </row>
    <row r="99" spans="1:5" s="2" customFormat="1" ht="19.5" x14ac:dyDescent="0.2">
      <c r="A99" s="274" t="s">
        <v>3523</v>
      </c>
      <c r="B99" s="273" t="s">
        <v>1566</v>
      </c>
      <c r="C99" s="264">
        <v>88</v>
      </c>
      <c r="D99" s="141"/>
    </row>
    <row r="100" spans="1:5" s="2" customFormat="1" ht="19.5" x14ac:dyDescent="0.2">
      <c r="A100" s="274" t="s">
        <v>43</v>
      </c>
      <c r="B100" s="273" t="s">
        <v>1565</v>
      </c>
      <c r="C100" s="264">
        <v>89</v>
      </c>
      <c r="D100" s="141"/>
    </row>
    <row r="101" spans="1:5" s="2" customFormat="1" x14ac:dyDescent="0.2">
      <c r="A101" s="270"/>
      <c r="B101" s="271" t="s">
        <v>3096</v>
      </c>
      <c r="C101" s="264">
        <v>90</v>
      </c>
      <c r="D101" s="140">
        <f>SUM(D102:D105)</f>
        <v>49416</v>
      </c>
    </row>
    <row r="102" spans="1:5" s="2" customFormat="1" x14ac:dyDescent="0.2">
      <c r="A102" s="272"/>
      <c r="B102" s="280" t="s">
        <v>4041</v>
      </c>
      <c r="C102" s="264">
        <v>91</v>
      </c>
      <c r="D102" s="141"/>
    </row>
    <row r="103" spans="1:5" s="2" customFormat="1" x14ac:dyDescent="0.2">
      <c r="A103" s="272" t="s">
        <v>1181</v>
      </c>
      <c r="B103" s="280" t="s">
        <v>1365</v>
      </c>
      <c r="C103" s="264">
        <v>92</v>
      </c>
      <c r="D103" s="141">
        <v>49416</v>
      </c>
    </row>
    <row r="104" spans="1:5" s="2" customFormat="1" x14ac:dyDescent="0.2">
      <c r="A104" s="272" t="s">
        <v>3033</v>
      </c>
      <c r="B104" s="280" t="s">
        <v>3034</v>
      </c>
      <c r="C104" s="264">
        <v>93</v>
      </c>
      <c r="D104" s="141"/>
    </row>
    <row r="105" spans="1:5" s="2" customFormat="1" x14ac:dyDescent="0.2">
      <c r="A105" s="281" t="s">
        <v>2608</v>
      </c>
      <c r="B105" s="282" t="s">
        <v>1572</v>
      </c>
      <c r="C105" s="265">
        <v>94</v>
      </c>
      <c r="D105" s="142"/>
    </row>
    <row r="106" spans="1:5" x14ac:dyDescent="0.2">
      <c r="A106" s="287" t="s">
        <v>3097</v>
      </c>
      <c r="B106" s="288"/>
      <c r="C106" s="289"/>
      <c r="D106" s="290"/>
    </row>
    <row r="107" spans="1:5" x14ac:dyDescent="0.2"/>
    <row r="108" spans="1:5" s="292" customFormat="1" ht="25.5" customHeight="1" x14ac:dyDescent="0.2">
      <c r="A108" s="291" t="s">
        <v>518</v>
      </c>
      <c r="B108" s="291"/>
      <c r="C108" s="428" t="s">
        <v>1067</v>
      </c>
      <c r="D108" s="428"/>
      <c r="E108" s="291"/>
    </row>
    <row r="109" spans="1:5" s="292" customFormat="1" ht="15" customHeight="1" x14ac:dyDescent="0.2">
      <c r="A109" s="291" t="str">
        <f>IF(RefStr!H25&lt;&gt;"", "Osoba za kontaktiranje: " &amp; RefStr!H25,"Osoba za kontaktiranje: _________________________________________")</f>
        <v>Osoba za kontaktiranje: VLASTA PERNIĆ</v>
      </c>
      <c r="B109" s="291"/>
      <c r="C109" s="293"/>
      <c r="D109" s="293"/>
      <c r="E109" s="291"/>
    </row>
    <row r="110" spans="1:5" s="292" customFormat="1" ht="15" customHeight="1" x14ac:dyDescent="0.2">
      <c r="A110" s="291" t="str">
        <f>IF(RefStr!H27="","Telefon za kontakt: _________________","Telefon za kontakt: " &amp; RefStr!H27)</f>
        <v>Telefon za kontakt: 052624298</v>
      </c>
      <c r="B110" s="291"/>
      <c r="E110" s="291"/>
    </row>
    <row r="111" spans="1:5" s="292" customFormat="1" ht="15" customHeight="1" x14ac:dyDescent="0.2">
      <c r="A111" s="291" t="str">
        <f>IF(RefStr!H33="","Odgovorna osoba: _____________________________","Odgovorna osoba: " &amp; RefStr!H33)</f>
        <v>Odgovorna osoba: MAJA ZIDARIĆ PILAT</v>
      </c>
      <c r="B111" s="291"/>
      <c r="C111" s="291"/>
      <c r="D111" s="291"/>
      <c r="E111" s="291"/>
    </row>
    <row r="112" spans="1:5" ht="5.0999999999999996" customHeight="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sheetData>
  <sheetProtection password="C79A" sheet="1" objects="1" scenarios="1"/>
  <mergeCells count="10">
    <mergeCell ref="C108:D108"/>
    <mergeCell ref="C5:D5"/>
    <mergeCell ref="B6:D6"/>
    <mergeCell ref="B7:D7"/>
    <mergeCell ref="A1:B1"/>
    <mergeCell ref="C2:D2"/>
    <mergeCell ref="A2:B2"/>
    <mergeCell ref="A3:B3"/>
    <mergeCell ref="C1:D1"/>
    <mergeCell ref="C4:D4"/>
  </mergeCells>
  <phoneticPr fontId="10" type="noConversion"/>
  <conditionalFormatting sqref="D75 D80 D85 D90 D95 D101 D41 D47:D49 D54:D55 D60 D65 D70 D24 D30 D32 D15 D13">
    <cfRule type="cellIs" dxfId="6" priority="1" stopIfTrue="1" operator="lessThan">
      <formula>0</formula>
    </cfRule>
  </conditionalFormatting>
  <conditionalFormatting sqref="D76:D79 D81:D84 D86:D89 D91:D94 D96:D100 D102:D106 D42:D46 D50:D53 D56:D59 D61:D64 D66:D69 D71:D74 D25:D29 D31 D33:D40 D14 D12 D16:D23">
    <cfRule type="cellIs" dxfId="5" priority="3" stopIfTrue="1" operator="notEqual">
      <formula>ROUND(D12,0)</formula>
    </cfRule>
    <cfRule type="cellIs" dxfId="4" priority="4" stopIfTrue="1" operator="lessThan">
      <formula>0</formula>
    </cfRule>
  </conditionalFormatting>
  <dataValidations count="1">
    <dataValidation type="whole" operator="greaterThanOrEqual" allowBlank="1" showErrorMessage="1" errorTitle="Nedozvoljen unos" error="Dozvoljen je samo upis cijelih brojeva, većih ili jednakih nuli, ako je iznos nula (tj. nema podatka), upišite nulu" sqref="D12:D106">
      <formula1>0</formula1>
    </dataValidation>
  </dataValidations>
  <hyperlinks>
    <hyperlink ref="B1" location="Upute!B1" display="Upute"/>
    <hyperlink ref="D1" location="Promjene!A1" display="Promjene"/>
    <hyperlink ref="A1:B1" location="RefStr!A1" tooltip="Povratak na Referentnu stranicu" display="&lt;–––– Povratak na RefStr"/>
    <hyperlink ref="C1:D1" location="Kont!A286" tooltip="Kontrole obrasca Obveze" display="Kontrole ––––&gt;"/>
  </hyperlinks>
  <printOptions horizontalCentered="1"/>
  <pageMargins left="0.39370078740157483" right="0.39370078740157483" top="0.59055118110236227" bottom="0.78740157480314965" header="0.55118110236220474" footer="0.59055118110236227"/>
  <pageSetup paperSize="9" scale="88" fitToHeight="0" orientation="portrait" horizontalDpi="1200" verticalDpi="1200" r:id="rId1"/>
  <headerFooter alignWithMargins="0">
    <oddFooter>&amp;RStranica: &amp;P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9">
    <pageSetUpPr fitToPage="1"/>
  </sheetPr>
  <dimension ref="A1:U300"/>
  <sheetViews>
    <sheetView showGridLines="0" showRowColHeaders="0" topLeftCell="A2" workbookViewId="0">
      <pane ySplit="2" topLeftCell="A247" activePane="bottomLeft" state="frozen"/>
      <selection pane="bottomLeft" activeCell="A4" sqref="A4:C4"/>
    </sheetView>
  </sheetViews>
  <sheetFormatPr defaultColWidth="0" defaultRowHeight="11.25" x14ac:dyDescent="0.2"/>
  <cols>
    <col min="1" max="1" width="4.42578125" style="231" customWidth="1"/>
    <col min="2" max="2" width="9.28515625" style="232" customWidth="1"/>
    <col min="3" max="3" width="94.7109375" style="233" customWidth="1"/>
    <col min="4" max="4" width="1.140625" style="234" customWidth="1"/>
    <col min="5" max="6" width="10.7109375" style="235" hidden="1" customWidth="1"/>
    <col min="7" max="7" width="10.7109375" style="236" hidden="1" customWidth="1"/>
    <col min="8" max="8" width="9.140625" style="236" hidden="1" customWidth="1"/>
    <col min="9" max="13" width="9.140625" style="235" hidden="1" customWidth="1"/>
    <col min="14" max="14" width="12.5703125" style="235" hidden="1" customWidth="1"/>
    <col min="15" max="15" width="10.42578125" style="235" hidden="1" customWidth="1"/>
    <col min="16" max="17" width="9.140625" style="235" hidden="1" customWidth="1"/>
    <col min="18" max="16384" width="9.140625" style="237" hidden="1"/>
  </cols>
  <sheetData>
    <row r="1" spans="1:21" hidden="1" x14ac:dyDescent="0.2">
      <c r="A1" s="231" t="s">
        <v>4235</v>
      </c>
      <c r="B1" s="232" t="s">
        <v>4236</v>
      </c>
      <c r="C1" s="233" t="s">
        <v>1062</v>
      </c>
      <c r="E1" s="235" t="s">
        <v>993</v>
      </c>
    </row>
    <row r="2" spans="1:21" ht="15" customHeight="1" x14ac:dyDescent="0.2">
      <c r="A2" s="467" t="s">
        <v>2788</v>
      </c>
      <c r="B2" s="467"/>
      <c r="C2" s="467"/>
      <c r="D2" s="234" t="s">
        <v>4148</v>
      </c>
      <c r="E2" s="238" t="s">
        <v>274</v>
      </c>
      <c r="F2" s="238" t="s">
        <v>275</v>
      </c>
      <c r="G2" s="239" t="s">
        <v>1504</v>
      </c>
      <c r="H2" s="239" t="s">
        <v>2159</v>
      </c>
      <c r="I2" s="239" t="s">
        <v>1505</v>
      </c>
      <c r="J2" s="239" t="s">
        <v>3714</v>
      </c>
      <c r="K2" s="239" t="s">
        <v>1506</v>
      </c>
      <c r="L2" s="239" t="s">
        <v>1507</v>
      </c>
      <c r="M2" s="239" t="s">
        <v>1508</v>
      </c>
      <c r="N2" s="239" t="s">
        <v>1509</v>
      </c>
      <c r="O2" s="239" t="s">
        <v>2069</v>
      </c>
      <c r="P2" s="239" t="s">
        <v>3569</v>
      </c>
      <c r="Q2" s="239" t="s">
        <v>2751</v>
      </c>
    </row>
    <row r="3" spans="1:21" ht="29.25" customHeight="1" x14ac:dyDescent="0.2">
      <c r="A3" s="240" t="s">
        <v>2662</v>
      </c>
      <c r="B3" s="241" t="s">
        <v>1063</v>
      </c>
      <c r="C3" s="242" t="s">
        <v>1064</v>
      </c>
      <c r="E3" s="238">
        <f>E4+E18+E23+E261+E288+E292+E297</f>
        <v>0</v>
      </c>
      <c r="F3" s="238">
        <f>F4+F18+F23+F261+F288+F292+F297</f>
        <v>3</v>
      </c>
      <c r="G3" s="239">
        <f>IF(RefStr!F6&lt;&gt;"",INT(VALUE(MID(RefStr!F6,1,4))),0)</f>
        <v>2018</v>
      </c>
      <c r="H3" s="239">
        <f>IF(RefStr!F6&lt;&gt;"",INT(VALUE(MID(RefStr!F6,6,2))),0)</f>
        <v>12</v>
      </c>
      <c r="I3" s="239">
        <f>RefStr!B16</f>
        <v>21</v>
      </c>
      <c r="J3" s="243" t="str">
        <f>RefStr!B25</f>
        <v>DA</v>
      </c>
      <c r="K3" s="239" t="str">
        <f>RefStr!B29</f>
        <v>DA</v>
      </c>
      <c r="L3" s="239" t="str">
        <f>RefStr!B31</f>
        <v>DA</v>
      </c>
      <c r="M3" s="239" t="str">
        <f>RefStr!B27</f>
        <v>DA</v>
      </c>
      <c r="N3" s="239" t="str">
        <f>RefStr!B33</f>
        <v>DA</v>
      </c>
      <c r="O3" s="239">
        <f>RefStr!B6</f>
        <v>43417</v>
      </c>
      <c r="P3" s="239">
        <f>RefStr!B20</f>
        <v>0</v>
      </c>
      <c r="Q3" s="243" t="str">
        <f>RefStr!I8</f>
        <v>NE</v>
      </c>
    </row>
    <row r="4" spans="1:21" ht="20.100000000000001" customHeight="1" x14ac:dyDescent="0.2">
      <c r="A4" s="468" t="s">
        <v>3351</v>
      </c>
      <c r="B4" s="469"/>
      <c r="C4" s="470"/>
      <c r="E4" s="237">
        <f>SUM(E5:E17)</f>
        <v>0</v>
      </c>
      <c r="F4" s="237">
        <f>SUM(F5:F17)</f>
        <v>0</v>
      </c>
    </row>
    <row r="5" spans="1:21" ht="24.95" customHeight="1" x14ac:dyDescent="0.2">
      <c r="A5" s="168">
        <v>1</v>
      </c>
      <c r="B5" s="169" t="str">
        <f>IF(E5=1,"Pogreška",IF(F5=1,"Provjera","O.K."))</f>
        <v>O.K.</v>
      </c>
      <c r="C5" s="171" t="s">
        <v>276</v>
      </c>
      <c r="E5" s="237">
        <f>MAX(G5:L5)</f>
        <v>0</v>
      </c>
      <c r="F5" s="237">
        <v>0</v>
      </c>
      <c r="G5" s="236">
        <f>IF(AND(OR(I3=11,I3=12),P3=0),1,0)</f>
        <v>0</v>
      </c>
      <c r="H5" s="236">
        <f>IF(AND(I3&lt;&gt;11,I3&lt;&gt;12,P3&lt;&gt;0),1,0)</f>
        <v>0</v>
      </c>
    </row>
    <row r="6" spans="1:21" ht="24.95" customHeight="1" x14ac:dyDescent="0.2">
      <c r="A6" s="168">
        <f t="shared" ref="A6:A17" si="0">1+A5</f>
        <v>2</v>
      </c>
      <c r="B6" s="169" t="str">
        <f>IF(E6=1,"Pogreška",IF(F6=1,"Provjera","O.K."))</f>
        <v>O.K.</v>
      </c>
      <c r="C6" s="172" t="s">
        <v>2854</v>
      </c>
      <c r="E6" s="237">
        <f>MAX(G6:L6)</f>
        <v>0</v>
      </c>
      <c r="F6" s="237">
        <v>0</v>
      </c>
      <c r="G6" s="236">
        <f>IF(AND(OR($H$3=3,$H$3=9),$I$3=23),1,0)</f>
        <v>0</v>
      </c>
      <c r="H6" s="236">
        <f>IF(AND(OR($H$3=3,$H$3=9),$I$3=12,OR(J3&lt;&gt;"NE",K3&lt;&gt;"NE",L3&lt;&gt;"NE",M3&lt;&gt;"NE",N3&lt;&gt;"DA")),1,0)</f>
        <v>0</v>
      </c>
      <c r="U6" s="238">
        <f>IF(LOOKUP(O3,U7:U295,U7:U295)=O3,1,0)</f>
        <v>0</v>
      </c>
    </row>
    <row r="7" spans="1:21" ht="64.5" customHeight="1" x14ac:dyDescent="0.2">
      <c r="A7" s="168">
        <f>1+A6</f>
        <v>3</v>
      </c>
      <c r="B7" s="169" t="str">
        <f>IF(E7=1,"Pogreška",IF(F7=1,"Provjera","O.K."))</f>
        <v>O.K.</v>
      </c>
      <c r="C7" s="173" t="s">
        <v>968</v>
      </c>
      <c r="E7" s="237">
        <f>MAX(G7:K7)</f>
        <v>0</v>
      </c>
      <c r="F7" s="237">
        <f>MAX(L7:Q7)</f>
        <v>0</v>
      </c>
      <c r="G7" s="236">
        <f>IF(AND(Q3&lt;&gt;"NE",Q3&lt;&gt;"DA"),1,0)</f>
        <v>0</v>
      </c>
      <c r="H7" s="236">
        <f>IF(AND(Q3="DA",I3&lt;&gt;11,I3&lt;&gt;22),1,0)</f>
        <v>0</v>
      </c>
      <c r="I7" s="235">
        <f>IF(AND(Q3="DA",I3=22,OR(H3=3,H3=9)),1,0)</f>
        <v>0</v>
      </c>
      <c r="J7" s="235">
        <f>IF(AND(Q3="DA",U6=0),1,0)</f>
        <v>0</v>
      </c>
      <c r="L7" s="235">
        <f>IF(Q3="DA",1,0)</f>
        <v>0</v>
      </c>
      <c r="U7" s="237">
        <v>0</v>
      </c>
    </row>
    <row r="8" spans="1:21" ht="45" customHeight="1" x14ac:dyDescent="0.2">
      <c r="A8" s="168">
        <f t="shared" si="0"/>
        <v>4</v>
      </c>
      <c r="B8" s="169" t="str">
        <f>IF(E8=1,"Pogreška",IF(F8=1,"Provjera","O.K."))</f>
        <v>O.K.</v>
      </c>
      <c r="C8" s="174" t="s">
        <v>2243</v>
      </c>
      <c r="E8" s="237">
        <f>MAX(G8)</f>
        <v>0</v>
      </c>
      <c r="F8" s="235">
        <v>0</v>
      </c>
      <c r="G8" s="236">
        <f>IF(AND(Skriveni!L28&lt;&gt;0,OR(RefStr!B6=0,RefStr!B8=0,RefStr!F6="",LEN(RefStr!B10)&lt;3,RefStr!B12=0,LEN(RefStr!C12)&lt;2,LEN(RefStr!B14)&lt;5,LEN(RefStr!H29)&lt;5,RefStr!B16=0,RefStr!B18="",RefStr!B20="",RefStr!B22=0,RefStr!K10="",RefStr!K12="",LEN(RefStr!K14)&lt;6,LEN(RefStr!K14)&gt;11,LEN(RefStr!H33)&lt;5)),1,0)</f>
        <v>0</v>
      </c>
      <c r="I8" s="244" t="s">
        <v>1262</v>
      </c>
      <c r="J8" s="244" t="s">
        <v>1263</v>
      </c>
      <c r="K8" s="244" t="s">
        <v>1264</v>
      </c>
      <c r="O8" s="237"/>
      <c r="P8" s="237"/>
      <c r="Q8" s="237"/>
      <c r="U8" s="237">
        <v>19</v>
      </c>
    </row>
    <row r="9" spans="1:21" ht="63.75" customHeight="1" x14ac:dyDescent="0.2">
      <c r="A9" s="168">
        <f t="shared" si="0"/>
        <v>5</v>
      </c>
      <c r="B9" s="169" t="str">
        <f t="shared" ref="B9:B72" si="1">IF(E9=1,"Pogreška",IF(F9=1,"Provjera","O.K."))</f>
        <v>O.K.</v>
      </c>
      <c r="C9" s="174" t="s">
        <v>954</v>
      </c>
      <c r="E9" s="237">
        <f>MAX(G9:K9)</f>
        <v>0</v>
      </c>
      <c r="F9" s="235">
        <v>0</v>
      </c>
      <c r="I9" s="245">
        <f>IF(AND($I$3=11,OR($H$3=3,$H$3=9),OR($J$3&lt;&gt;"DA",$K$3&lt;&gt;"NE",$L$3&lt;&gt;"NE",$M$3&lt;&gt;"NE",$N$3&lt;&gt;"DA")),1,0)</f>
        <v>0</v>
      </c>
      <c r="J9" s="245">
        <f>IF(AND($I$3=11,$H$3=6,OR($J$3&lt;&gt;"DA",$K$3&lt;&gt;"NE",$L$3&lt;&gt;"NE",$M$3&lt;&gt;"NE",$N$3&lt;&gt;"DA")),1,0)</f>
        <v>0</v>
      </c>
      <c r="K9" s="238">
        <f>IF(AND($I$3=11,$H$3=12,OR($J$3&lt;&gt;"DA",$K$3&lt;&gt;"DA",$L$3&lt;&gt;"DA",$M$3&lt;&gt;"DA",$N$3&lt;&gt;"DA")),1,0)</f>
        <v>0</v>
      </c>
      <c r="O9" s="237"/>
      <c r="P9" s="237"/>
      <c r="Q9" s="237"/>
      <c r="U9" s="237">
        <v>35</v>
      </c>
    </row>
    <row r="10" spans="1:21" ht="73.5" customHeight="1" x14ac:dyDescent="0.2">
      <c r="A10" s="168">
        <f t="shared" si="0"/>
        <v>6</v>
      </c>
      <c r="B10" s="169" t="str">
        <f t="shared" si="1"/>
        <v>O.K.</v>
      </c>
      <c r="C10" s="174" t="s">
        <v>546</v>
      </c>
      <c r="E10" s="237">
        <f>MAX(G10:K10)</f>
        <v>0</v>
      </c>
      <c r="F10" s="235">
        <v>0</v>
      </c>
      <c r="I10" s="245">
        <f>IF(AND($I$3=12,OR($H$3=3,$H$3=9),OR($J$3&lt;&gt;"NE",$K$3&lt;&gt;"NE",$L$3&lt;&gt;"NE",$M$3&lt;&gt;"NE",$N$3&lt;&gt;"DA")),1,0)</f>
        <v>0</v>
      </c>
      <c r="J10" s="245">
        <f>IF(AND($I$3=12,$H$3=6,OR($J$3&lt;&gt;"DA",$K$3&lt;&gt;"NE",$L$3&lt;&gt;"NE",$M$3&lt;&gt;"NE",$N$3&lt;&gt;"DA")),1,0)</f>
        <v>0</v>
      </c>
      <c r="K10" s="238">
        <f>IF(AND($I$3=12,$H$3=12,OR(J3&lt;&gt;"DA",K3&lt;&gt;"DA",L3&lt;&gt;"DA",M3&lt;&gt;"DA",N3&lt;&gt;"DA")),1,0)</f>
        <v>0</v>
      </c>
      <c r="O10" s="237"/>
      <c r="P10" s="237"/>
      <c r="Q10" s="237"/>
      <c r="U10" s="237">
        <v>174</v>
      </c>
    </row>
    <row r="11" spans="1:21" ht="65.25" customHeight="1" x14ac:dyDescent="0.2">
      <c r="A11" s="168">
        <f t="shared" si="0"/>
        <v>7</v>
      </c>
      <c r="B11" s="169" t="str">
        <f t="shared" si="1"/>
        <v>O.K.</v>
      </c>
      <c r="C11" s="174" t="s">
        <v>955</v>
      </c>
      <c r="E11" s="237">
        <f t="shared" ref="E11:E17" si="2">MAX(G11:K11)</f>
        <v>0</v>
      </c>
      <c r="F11" s="235">
        <v>0</v>
      </c>
      <c r="I11" s="238">
        <f>IF(AND($I$3=13,OR($H$3=3,$H$3=9),OR($J$3&lt;&gt;"DA",$K$3&lt;&gt;"NE",$L$3&lt;&gt;"NE",$M$3&lt;&gt;"NE",$N$3&lt;&gt;"NE")),1,0)</f>
        <v>0</v>
      </c>
      <c r="J11" s="238">
        <f>IF(AND($I$3=13,$H$3=6,OR($J$3&lt;&gt;"DA",$K$3&lt;&gt;"NE",$L$3&lt;&gt;"NE",$M$3&lt;&gt;"NE",$N$3&lt;&gt;"NE")),1,0)</f>
        <v>0</v>
      </c>
      <c r="K11" s="238">
        <f>IF(AND($I$3=13,$H$3=12,OR($J$3&lt;&gt;"DA",$K$3&lt;&gt;"DA",$L$3&lt;&gt;"DA",$M$3&lt;&gt;"DA",$N$3&lt;&gt;"NE")),1,0)</f>
        <v>0</v>
      </c>
      <c r="O11" s="237"/>
      <c r="P11" s="237"/>
      <c r="Q11" s="237"/>
      <c r="U11" s="237">
        <v>721</v>
      </c>
    </row>
    <row r="12" spans="1:21" ht="74.25" customHeight="1" x14ac:dyDescent="0.2">
      <c r="A12" s="168">
        <f t="shared" si="0"/>
        <v>8</v>
      </c>
      <c r="B12" s="169" t="str">
        <f t="shared" si="1"/>
        <v>O.K.</v>
      </c>
      <c r="C12" s="174" t="s">
        <v>2846</v>
      </c>
      <c r="E12" s="237">
        <f t="shared" si="2"/>
        <v>0</v>
      </c>
      <c r="F12" s="235">
        <v>0</v>
      </c>
      <c r="I12" s="238">
        <f>IF(AND($I$3=21,OR($H$3=3,$H$3=9),OR($J$3&lt;&gt;"DA",$K$3&lt;&gt;"NE",$L$3&lt;&gt;"NE",$M$3&lt;&gt;"NE",$N$3&lt;&gt;"NE")),1,0)</f>
        <v>0</v>
      </c>
      <c r="J12" s="238">
        <f>IF(AND($I$3=21,$H$3=6,OR($J$3&lt;&gt;"DA",$K$3&lt;&gt;"NE",$L$3&lt;&gt;"NE",$M$3&lt;&gt;"NE",$N$3&lt;&gt;"DA")),1,0)</f>
        <v>0</v>
      </c>
      <c r="K12" s="238">
        <f>IF(AND($I$3=21,$H$3=12,OR($J$3&lt;&gt;"DA",$K$3&lt;&gt;"DA",$L$3&lt;&gt;"DA",$M$3&lt;&gt;"DA",$N$3&lt;&gt;"DA")),1,0)</f>
        <v>0</v>
      </c>
      <c r="O12" s="237"/>
      <c r="P12" s="237"/>
      <c r="Q12" s="237"/>
      <c r="U12" s="237">
        <v>6031</v>
      </c>
    </row>
    <row r="13" spans="1:21" ht="62.25" customHeight="1" x14ac:dyDescent="0.2">
      <c r="A13" s="168">
        <f t="shared" si="0"/>
        <v>9</v>
      </c>
      <c r="B13" s="169" t="str">
        <f t="shared" si="1"/>
        <v>O.K.</v>
      </c>
      <c r="C13" s="174" t="s">
        <v>547</v>
      </c>
      <c r="E13" s="237">
        <f t="shared" si="2"/>
        <v>0</v>
      </c>
      <c r="F13" s="235">
        <v>0</v>
      </c>
      <c r="I13" s="238">
        <f>IF(AND($I$3=22,OR($H$3=3,$H$3=9),OR($J$3&lt;&gt;"DA",$K$3&lt;&gt;"NE",$L$3&lt;&gt;"NE",$M$3&lt;&gt;"NE",$N$3&lt;&gt;"DA")),1,0)</f>
        <v>0</v>
      </c>
      <c r="J13" s="238">
        <f>IF(AND($I$3=22,$H$3=6,OR($J$3&lt;&gt;"DA",$K$3&lt;&gt;"NE",$L$3&lt;&gt;"NE",$M$3&lt;&gt;"NE",$N$3&lt;&gt;"DA")),1,0)</f>
        <v>0</v>
      </c>
      <c r="K13" s="238">
        <f>IF(AND($I$3=22,$H$3=12,OR($J$3&lt;&gt;"DA",$K$3&lt;&gt;"DA",$L$3&lt;&gt;"DA",$M$3&lt;&gt;"DA",$N$3&lt;&gt;"DA")),1,0)</f>
        <v>0</v>
      </c>
      <c r="O13" s="237"/>
      <c r="P13" s="237"/>
      <c r="Q13" s="237"/>
      <c r="U13" s="237">
        <v>6040</v>
      </c>
    </row>
    <row r="14" spans="1:21" ht="75.75" customHeight="1" x14ac:dyDescent="0.2">
      <c r="A14" s="168">
        <f t="shared" si="0"/>
        <v>10</v>
      </c>
      <c r="B14" s="169" t="str">
        <f t="shared" si="1"/>
        <v>O.K.</v>
      </c>
      <c r="C14" s="174" t="s">
        <v>1432</v>
      </c>
      <c r="E14" s="237">
        <f t="shared" si="2"/>
        <v>0</v>
      </c>
      <c r="F14" s="235">
        <v>0</v>
      </c>
      <c r="I14" s="238">
        <f>IF(AND($I$3=23,OR($H$3=3,$H$3=9)),1,0)</f>
        <v>0</v>
      </c>
      <c r="J14" s="238">
        <f>IF(AND($I$3=23,$H$3=6,OR($J$3&lt;&gt;"DA",$K$3&lt;&gt;"NE",$L$3&lt;&gt;"NE",$M$3&lt;&gt;"NE",$N$3&lt;&gt;"DA")),1,0)</f>
        <v>0</v>
      </c>
      <c r="K14" s="238">
        <f>IF(AND($I$3=23,$H$3=12,OR($J$3&lt;&gt;"DA",$K$3&lt;&gt;"DA",$L$3&lt;&gt;"DA",$M$3&lt;&gt;"DA",$N$3&lt;&gt;"DA")),1,0)</f>
        <v>0</v>
      </c>
      <c r="O14" s="237"/>
      <c r="P14" s="237"/>
      <c r="Q14" s="237"/>
      <c r="U14" s="237">
        <v>6099</v>
      </c>
    </row>
    <row r="15" spans="1:21" ht="71.25" customHeight="1" x14ac:dyDescent="0.2">
      <c r="A15" s="168">
        <f t="shared" si="0"/>
        <v>11</v>
      </c>
      <c r="B15" s="169" t="str">
        <f t="shared" si="1"/>
        <v>O.K.</v>
      </c>
      <c r="C15" s="174" t="s">
        <v>1410</v>
      </c>
      <c r="E15" s="237">
        <f t="shared" si="2"/>
        <v>0</v>
      </c>
      <c r="F15" s="235">
        <v>0</v>
      </c>
      <c r="I15" s="238">
        <f>IF(AND($I$3=31,OR($H$3=3,$H$3=9),OR($J$3&lt;&gt;"DA",$K$3&lt;&gt;"NE",$L$3&lt;&gt;"NE",$M$3&lt;&gt;"NE",$N$3&lt;&gt;"NE")),1,0)</f>
        <v>0</v>
      </c>
      <c r="J15" s="238">
        <f>IF(AND($I$3=31,$H$3=6,OR($J$3&lt;&gt;"DA",$K$3&lt;&gt;"NE",$L$3&lt;&gt;"NE",$M$3&lt;&gt;"NE",$N$3&lt;&gt;"DA")),1,0)</f>
        <v>0</v>
      </c>
      <c r="K15" s="238">
        <f>IF(AND($I$3=31,$H$3=12,OR($J$3&lt;&gt;"DA",$K$3&lt;&gt;"DA",$L$3&lt;&gt;"DA",$M$3&lt;&gt;"DA",$N$3&lt;&gt;"DA")),1,0)</f>
        <v>0</v>
      </c>
      <c r="M15" s="246"/>
      <c r="O15" s="237"/>
      <c r="P15" s="237"/>
      <c r="Q15" s="237"/>
      <c r="U15" s="237">
        <v>6138</v>
      </c>
    </row>
    <row r="16" spans="1:21" ht="66" customHeight="1" x14ac:dyDescent="0.2">
      <c r="A16" s="168">
        <f t="shared" si="0"/>
        <v>12</v>
      </c>
      <c r="B16" s="169" t="str">
        <f t="shared" si="1"/>
        <v>O.K.</v>
      </c>
      <c r="C16" s="174" t="s">
        <v>1411</v>
      </c>
      <c r="E16" s="237">
        <f t="shared" si="2"/>
        <v>0</v>
      </c>
      <c r="F16" s="235">
        <v>0</v>
      </c>
      <c r="I16" s="238">
        <f>IF(AND($I$3=41,OR($H$3=3,$H$3=9),OR($J$3&lt;&gt;"DA",$K$3&lt;&gt;"NE",$L$3&lt;&gt;"NE",$M$3&lt;&gt;"NE",$N$3&lt;&gt;"DA")),1,0)</f>
        <v>0</v>
      </c>
      <c r="J16" s="238">
        <f>IF(AND($I$3=41,$H$3=6,OR($J$3&lt;&gt;"DA",$K$3&lt;&gt;"NE",$L$3&lt;&gt;"NE",$M$3&lt;&gt;"NE",$N$3&lt;&gt;"DA")),1,0)</f>
        <v>0</v>
      </c>
      <c r="K16" s="238">
        <f>IF(AND($I$3=41,$H$3=12,OR($J$3&lt;&gt;"DA",$K$3&lt;&gt;"DA",$L$3&lt;&gt;"DA",$M$3&lt;&gt;"DA",$N$3&lt;&gt;"DA")),1,0)</f>
        <v>0</v>
      </c>
      <c r="N16" s="237"/>
      <c r="O16" s="237"/>
      <c r="P16" s="237"/>
      <c r="Q16" s="237"/>
      <c r="U16" s="237">
        <v>20833</v>
      </c>
    </row>
    <row r="17" spans="1:21" ht="75" customHeight="1" x14ac:dyDescent="0.2">
      <c r="A17" s="168">
        <f t="shared" si="0"/>
        <v>13</v>
      </c>
      <c r="B17" s="169" t="str">
        <f t="shared" si="1"/>
        <v>O.K.</v>
      </c>
      <c r="C17" s="174" t="s">
        <v>1412</v>
      </c>
      <c r="E17" s="237">
        <f t="shared" si="2"/>
        <v>0</v>
      </c>
      <c r="F17" s="235">
        <v>0</v>
      </c>
      <c r="I17" s="238">
        <f>IF(AND($I$3=42,OR($H$3=3,$H$3=9),OR($J$3&lt;&gt;"DA",$K$3&lt;&gt;"NE",$L$3&lt;&gt;"NE",$M$3&lt;&gt;"NE",$N$3&lt;&gt;"NE")),1,0)</f>
        <v>0</v>
      </c>
      <c r="J17" s="238">
        <f>IF(AND($I$3=42,$H$3=6,OR($J$3&lt;&gt;"DA",$K$3&lt;&gt;"NE",$L$3&lt;&gt;"NE",$M$3&lt;&gt;"NE",$N$3&lt;&gt;"DA")),1,0)</f>
        <v>0</v>
      </c>
      <c r="K17" s="238">
        <f>IF(AND($I$3=42,$H$3=12,OR($J$3&lt;&gt;"DA",$K$3&lt;&gt;"DA",$L$3&lt;&gt;"DA",$M$3&lt;&gt;"DA",$N$3&lt;&gt;"DA")),1,0)</f>
        <v>0</v>
      </c>
      <c r="O17" s="237"/>
      <c r="P17" s="237"/>
      <c r="Q17" s="237"/>
      <c r="U17" s="237">
        <v>21828</v>
      </c>
    </row>
    <row r="18" spans="1:21" ht="20.100000000000001" customHeight="1" x14ac:dyDescent="0.2">
      <c r="A18" s="464" t="s">
        <v>4196</v>
      </c>
      <c r="B18" s="465"/>
      <c r="C18" s="466"/>
      <c r="E18" s="237">
        <f>SUM(E19:E22)</f>
        <v>0</v>
      </c>
      <c r="F18" s="237">
        <f>SUM(F19:F22)</f>
        <v>0</v>
      </c>
      <c r="P18" s="237"/>
      <c r="Q18" s="237"/>
      <c r="U18" s="237">
        <v>23987</v>
      </c>
    </row>
    <row r="19" spans="1:21" ht="57" customHeight="1" x14ac:dyDescent="0.2">
      <c r="A19" s="168">
        <f>1+A17</f>
        <v>14</v>
      </c>
      <c r="B19" s="169" t="str">
        <f t="shared" si="1"/>
        <v>O.K.</v>
      </c>
      <c r="C19" s="173" t="s">
        <v>2488</v>
      </c>
      <c r="E19" s="237">
        <f>MAX(G19:K19)</f>
        <v>0</v>
      </c>
      <c r="F19" s="237">
        <f>MAX(L19:P19)</f>
        <v>0</v>
      </c>
      <c r="G19" s="239">
        <f>IF(AND(J3="DA",M3="DA",OR(I3=11,I3=21,I3=22, I3 =31,I3=41,I3=42), A1=1,ABS(Bil!D169-PRRAS!D650)&gt;1,Q19=1),1,0)</f>
        <v>0</v>
      </c>
      <c r="H19" s="239">
        <f>IF(AND(J3="DA",M3="DA",OR(I3=11,I3=21,I3=22, I3 =31,I3=41,I3=42), A1=1,ABS(Bil!E169-PRRAS!E650)&gt;1),1,0)</f>
        <v>0</v>
      </c>
      <c r="L19" s="238">
        <f>IF(AND(J3="DA",M3="DA",OR(I3=11,I3=21,I3=22, I3 =31,I3=41,I3=42), A1=1,ABS(Bil!D169-PRRAS!D650)&gt;1,Q19=1),1,0)</f>
        <v>0</v>
      </c>
      <c r="M19" s="238">
        <f>IF(AND(J3="DA",M3="DA",OR(I3=11,I3=21,I3=22, I3 =31,I3=41,I3=42), A1=1,ABS(Bil!E169-PRRAS!E650)&gt;1),1,0)</f>
        <v>0</v>
      </c>
      <c r="P19" s="237"/>
      <c r="Q19" s="238">
        <f>IF(MAX(PRRAS!D11:D981) &gt;0,1,0)</f>
        <v>1</v>
      </c>
      <c r="U19" s="237">
        <v>24027</v>
      </c>
    </row>
    <row r="20" spans="1:21" ht="42" customHeight="1" x14ac:dyDescent="0.2">
      <c r="A20" s="168">
        <f>1+A19</f>
        <v>15</v>
      </c>
      <c r="B20" s="169" t="str">
        <f t="shared" si="1"/>
        <v>O.K.</v>
      </c>
      <c r="C20" s="173" t="s">
        <v>891</v>
      </c>
      <c r="E20" s="237">
        <f>MAX(G20:K20)</f>
        <v>0</v>
      </c>
      <c r="F20" s="237">
        <f>MAX(L20:P20)</f>
        <v>0</v>
      </c>
      <c r="G20" s="239">
        <f>IF(AND(J3="DA",M3="DA",OR(I3=11,I3=21,I3=22, I3 =31,I3=41,I3=42), A1=1,ABS(Bil!D75-PRRAS!D655)&gt;1,Q19=1),1,0)</f>
        <v>0</v>
      </c>
      <c r="H20" s="239">
        <f>IF(AND(J3="DA",M3="DA",OR(I3=11,I3=21,I3=22, I3 =31,I3=41,I3=42), A1=1,ABS(Bil!E75-PRRAS!E655)&gt;1,Q19=1),1,0)</f>
        <v>0</v>
      </c>
      <c r="I20" s="247"/>
      <c r="L20" s="238">
        <f>IF(AND(J3="DA",M3="DA",OR(I3=12,I3=13,I3=23), A1=1,ABS(Bil!D75-PRRAS!D655)&gt;1,Q19=1),1,0)</f>
        <v>0</v>
      </c>
      <c r="M20" s="238">
        <f>IF(AND(J3="DA",M3="DA",OR(I3=12,I3=13,I3=23), A1=1,ABS(Bil!E75-PRRAS!E655)&gt;1,Q19=1),1,0)</f>
        <v>0</v>
      </c>
      <c r="U20" s="237">
        <v>24060</v>
      </c>
    </row>
    <row r="21" spans="1:21" ht="48.75" customHeight="1" x14ac:dyDescent="0.2">
      <c r="A21" s="168">
        <f>1+A20</f>
        <v>16</v>
      </c>
      <c r="B21" s="169" t="str">
        <f t="shared" si="1"/>
        <v>O.K.</v>
      </c>
      <c r="C21" s="173" t="s">
        <v>2752</v>
      </c>
      <c r="E21" s="237">
        <f>MAX(G21:L21)</f>
        <v>0</v>
      </c>
      <c r="F21" s="235">
        <v>0</v>
      </c>
      <c r="G21" s="248">
        <f>IF(AND($J$3="DA",$M$3="DA",MAX(PRRAS!D12:D972)&gt;0,Bil!D243&gt;=Bil!D247,OR(ABS(Bil!D243-Bil!D247-PRRAS!D648)&gt;1,PRRAS!D649&lt;&gt;0)),1,0)</f>
        <v>0</v>
      </c>
      <c r="H21" s="249">
        <f>IF(AND($J$3="DA",$M$3="DA",Bil!E243&gt;=Bil!E247,OR(ABS(Bil!E243-Bil!E247-PRRAS!E648)&gt;1,PRRAS!E649&lt;&gt;0)),1,0)</f>
        <v>0</v>
      </c>
      <c r="I21" s="250">
        <f>IF(AND($J$3="DA",$M$3="DA",MAX(PRRAS!D12:D972)&gt;0,Bil!D247&gt;=Bil!D243,OR(ABS(Bil!D247-Bil!D243-PRRAS!D649)&gt;1,PRRAS!D648&lt;&gt;0)),1,0)</f>
        <v>0</v>
      </c>
      <c r="J21" s="250">
        <f>IF(AND($J$3="DA",$M$3="DA",Bil!E247&gt;=Bil!E243,OR(ABS(Bil!E247-Bil!E243-PRRAS!E649)&gt;1,PRRAS!E648&lt;&gt;0)),1,0)</f>
        <v>0</v>
      </c>
      <c r="U21" s="237">
        <v>24094</v>
      </c>
    </row>
    <row r="22" spans="1:21" ht="43.5" customHeight="1" x14ac:dyDescent="0.2">
      <c r="A22" s="168">
        <f>1+A21</f>
        <v>17</v>
      </c>
      <c r="B22" s="169" t="str">
        <f t="shared" si="1"/>
        <v>O.K.</v>
      </c>
      <c r="C22" s="173" t="s">
        <v>1943</v>
      </c>
      <c r="E22" s="237">
        <f>MAX(G22:L22)</f>
        <v>0</v>
      </c>
      <c r="F22" s="235">
        <v>0</v>
      </c>
      <c r="G22" s="248">
        <f>IF(AND(H3=12,J3="DA",K3="DA",I3&lt;&gt;12,I3&lt;&gt;23,ABS(PRRAS!D416-PRRAS!D245-RasF!D148)&gt;1),1,0)</f>
        <v>0</v>
      </c>
      <c r="H22" s="251">
        <f>IF(AND(H3=12,J3="DA",K3="DA",I3&lt;&gt;12,I3&lt;&gt;23,ABS(PRRAS!E416-PRRAS!E245-RasF!E148)&gt;1),1,0)</f>
        <v>0</v>
      </c>
      <c r="M22" s="237"/>
      <c r="N22" s="237"/>
      <c r="O22" s="237"/>
      <c r="P22" s="237"/>
      <c r="Q22" s="237"/>
      <c r="U22" s="237">
        <v>25353</v>
      </c>
    </row>
    <row r="23" spans="1:21" ht="20.100000000000001" customHeight="1" x14ac:dyDescent="0.2">
      <c r="A23" s="464" t="s">
        <v>2754</v>
      </c>
      <c r="B23" s="465"/>
      <c r="C23" s="466"/>
      <c r="E23" s="237">
        <f>SUM(E24:E260)</f>
        <v>0</v>
      </c>
      <c r="F23" s="237">
        <f>SUM(F24:F260)</f>
        <v>3</v>
      </c>
      <c r="U23" s="237">
        <v>25860</v>
      </c>
    </row>
    <row r="24" spans="1:21" ht="30" customHeight="1" x14ac:dyDescent="0.2">
      <c r="A24" s="168">
        <f>1+A22</f>
        <v>18</v>
      </c>
      <c r="B24" s="169" t="str">
        <f t="shared" si="1"/>
        <v>O.K.</v>
      </c>
      <c r="C24" s="173" t="s">
        <v>3528</v>
      </c>
      <c r="D24" s="252"/>
      <c r="E24" s="237">
        <f>MAX(G24:L24)</f>
        <v>0</v>
      </c>
      <c r="F24" s="237">
        <v>0</v>
      </c>
      <c r="G24" s="236">
        <f>IF(OR(AND(PRRAS!D160=0,MAX(PRRAS!D656:D659)&gt;0),AND(PRRAS!E160=0,MAX(PRRAS!E656:E659)&gt;0)),1,0)</f>
        <v>0</v>
      </c>
      <c r="H24" s="236">
        <f>IF(OR(AND(PRRAS!D160&lt;&gt;0,MAX(PRRAS!D656:D659)=0),AND(PRRAS!E160&lt;&gt;0,MAX(PRRAS!E656:E659)=0)),1,0)</f>
        <v>0</v>
      </c>
      <c r="U24" s="237">
        <v>26049</v>
      </c>
    </row>
    <row r="25" spans="1:21" ht="15" customHeight="1" x14ac:dyDescent="0.2">
      <c r="A25" s="168">
        <f t="shared" ref="A25:A149" si="3">1+A24</f>
        <v>19</v>
      </c>
      <c r="B25" s="169" t="str">
        <f t="shared" si="1"/>
        <v>O.K.</v>
      </c>
      <c r="C25" s="175" t="s">
        <v>1944</v>
      </c>
      <c r="D25" s="252"/>
      <c r="E25" s="237">
        <f>MAX(G25:L25)</f>
        <v>0</v>
      </c>
      <c r="F25" s="237">
        <v>0</v>
      </c>
      <c r="G25" s="236">
        <f>IF(OR(AND(PRRAS!D656=0,PRRAS!D658&lt;&gt;0),AND(PRRAS!D656&lt;&gt;0,PRRAS!D658=0)),1,0)</f>
        <v>0</v>
      </c>
      <c r="U25" s="237">
        <v>26161</v>
      </c>
    </row>
    <row r="26" spans="1:21" ht="15" customHeight="1" x14ac:dyDescent="0.2">
      <c r="A26" s="168">
        <f t="shared" si="3"/>
        <v>20</v>
      </c>
      <c r="B26" s="169" t="str">
        <f t="shared" si="1"/>
        <v>O.K.</v>
      </c>
      <c r="C26" s="175" t="s">
        <v>3337</v>
      </c>
      <c r="D26" s="252"/>
      <c r="E26" s="237">
        <f>MAX(G26:L26)</f>
        <v>0</v>
      </c>
      <c r="F26" s="237">
        <v>0</v>
      </c>
      <c r="G26" s="236">
        <f>IF(OR(AND(PRRAS!D657=0,PRRAS!D659&lt;&gt;0),AND(PRRAS!D657&lt;&gt;0,PRRAS!D659=0)),1,0)</f>
        <v>0</v>
      </c>
      <c r="U26" s="237">
        <v>26196</v>
      </c>
    </row>
    <row r="27" spans="1:21" ht="15" customHeight="1" x14ac:dyDescent="0.2">
      <c r="A27" s="168">
        <f t="shared" si="3"/>
        <v>21</v>
      </c>
      <c r="B27" s="169" t="str">
        <f t="shared" si="1"/>
        <v>O.K.</v>
      </c>
      <c r="C27" s="175" t="s">
        <v>2753</v>
      </c>
      <c r="D27" s="252"/>
      <c r="E27" s="237">
        <f>MAX(G27:L27)</f>
        <v>0</v>
      </c>
      <c r="F27" s="237">
        <v>0</v>
      </c>
      <c r="G27" s="236">
        <f>IF(PRRAS!D661&gt;PRRAS!D30,1,0)</f>
        <v>0</v>
      </c>
      <c r="H27" s="236">
        <f>IF(PRRAS!E661&gt;PRRAS!E30,1,0)</f>
        <v>0</v>
      </c>
      <c r="U27" s="237">
        <v>26207</v>
      </c>
    </row>
    <row r="28" spans="1:21" ht="15" customHeight="1" x14ac:dyDescent="0.2">
      <c r="A28" s="168">
        <f t="shared" si="3"/>
        <v>22</v>
      </c>
      <c r="B28" s="169" t="str">
        <f t="shared" si="1"/>
        <v>O.K.</v>
      </c>
      <c r="C28" s="175" t="s">
        <v>4197</v>
      </c>
      <c r="D28" s="252"/>
      <c r="E28" s="237">
        <f>MAX(G28:L28)</f>
        <v>0</v>
      </c>
      <c r="F28" s="237">
        <v>0</v>
      </c>
      <c r="G28" s="236">
        <f>IF(PRRAS!D662+PRRAS!D663&gt;PRRAS!D39,1,0)</f>
        <v>0</v>
      </c>
      <c r="H28" s="236">
        <f>IF(PRRAS!E662+PRRAS!E663&gt;PRRAS!E39,1,0)</f>
        <v>0</v>
      </c>
      <c r="U28" s="237">
        <v>26215</v>
      </c>
    </row>
    <row r="29" spans="1:21" ht="15" customHeight="1" x14ac:dyDescent="0.2">
      <c r="A29" s="168">
        <f t="shared" si="3"/>
        <v>23</v>
      </c>
      <c r="B29" s="169" t="str">
        <f t="shared" si="1"/>
        <v>O.K.</v>
      </c>
      <c r="C29" s="175" t="s">
        <v>892</v>
      </c>
      <c r="D29" s="252"/>
      <c r="E29" s="237">
        <f t="shared" ref="E29:E97" si="4">MAX(G29:L29)</f>
        <v>0</v>
      </c>
      <c r="F29" s="235">
        <v>0</v>
      </c>
      <c r="G29" s="236">
        <f>IF(ABS(PRRAS!D66-SUM(PRRAS!D664:D667))&gt;1,1,0)</f>
        <v>0</v>
      </c>
      <c r="H29" s="236">
        <f>IF(ABS(PRRAS!E66-SUM(PRRAS!E664:E667))&gt;1,1,0)</f>
        <v>0</v>
      </c>
      <c r="U29" s="237">
        <v>26223</v>
      </c>
    </row>
    <row r="30" spans="1:21" ht="15" customHeight="1" x14ac:dyDescent="0.2">
      <c r="A30" s="168">
        <f t="shared" si="3"/>
        <v>24</v>
      </c>
      <c r="B30" s="169" t="str">
        <f t="shared" si="1"/>
        <v>O.K.</v>
      </c>
      <c r="C30" s="175" t="s">
        <v>893</v>
      </c>
      <c r="D30" s="252"/>
      <c r="E30" s="237">
        <f t="shared" si="4"/>
        <v>0</v>
      </c>
      <c r="F30" s="235">
        <v>0</v>
      </c>
      <c r="G30" s="236">
        <f>IF(ABS(PRRAS!D67-SUM(PRRAS!D668:'PRRAS'!D671))&gt;1,1,0)</f>
        <v>0</v>
      </c>
      <c r="H30" s="236">
        <f>IF(ABS(PRRAS!E67-SUM(PRRAS!E668:'PRRAS'!E671))&gt;1,1,0)</f>
        <v>0</v>
      </c>
      <c r="U30" s="237">
        <v>26240</v>
      </c>
    </row>
    <row r="31" spans="1:21" ht="15" customHeight="1" x14ac:dyDescent="0.2">
      <c r="A31" s="168">
        <f t="shared" si="3"/>
        <v>25</v>
      </c>
      <c r="B31" s="169" t="str">
        <f t="shared" si="1"/>
        <v>O.K.</v>
      </c>
      <c r="C31" s="175" t="s">
        <v>894</v>
      </c>
      <c r="D31" s="252"/>
      <c r="E31" s="237">
        <f t="shared" si="4"/>
        <v>0</v>
      </c>
      <c r="F31" s="235">
        <v>0</v>
      </c>
      <c r="G31" s="236">
        <f>IF(ABS(PRRAS!D69-SUM(PRRAS!D672:D674))&gt;1,1,0)</f>
        <v>0</v>
      </c>
      <c r="H31" s="236">
        <f>IF(ABS(PRRAS!E69-SUM(PRRAS!E672:E674))&gt;1,1,0)</f>
        <v>0</v>
      </c>
      <c r="U31" s="237">
        <v>26725</v>
      </c>
    </row>
    <row r="32" spans="1:21" ht="15" customHeight="1" x14ac:dyDescent="0.2">
      <c r="A32" s="168">
        <f t="shared" si="3"/>
        <v>26</v>
      </c>
      <c r="B32" s="169" t="str">
        <f t="shared" si="1"/>
        <v>O.K.</v>
      </c>
      <c r="C32" s="175" t="s">
        <v>895</v>
      </c>
      <c r="D32" s="252"/>
      <c r="E32" s="237">
        <f t="shared" si="4"/>
        <v>0</v>
      </c>
      <c r="F32" s="235">
        <v>0</v>
      </c>
      <c r="G32" s="236">
        <f>IF(ABS(PRRAS!D70-SUM(PRRAS!D675:D677))&gt;1,1,0)</f>
        <v>0</v>
      </c>
      <c r="H32" s="236">
        <f>IF(ABS(PRRAS!E70-SUM(PRRAS!E675:E677))&gt;1,1,0)</f>
        <v>0</v>
      </c>
      <c r="U32" s="237">
        <v>26733</v>
      </c>
    </row>
    <row r="33" spans="1:21" ht="15" customHeight="1" x14ac:dyDescent="0.2">
      <c r="A33" s="168">
        <f t="shared" si="3"/>
        <v>27</v>
      </c>
      <c r="B33" s="169" t="str">
        <f t="shared" si="1"/>
        <v>O.K.</v>
      </c>
      <c r="C33" s="175" t="s">
        <v>896</v>
      </c>
      <c r="D33" s="252"/>
      <c r="E33" s="237">
        <f>MAX(G33:L33)</f>
        <v>0</v>
      </c>
      <c r="F33" s="235">
        <v>0</v>
      </c>
      <c r="G33" s="236">
        <f>IF(ABS(PRRAS!D75-PRRAS!D678-PRRAS!D679)&gt;1,1,0)</f>
        <v>0</v>
      </c>
      <c r="H33" s="236">
        <f>IF(ABS(PRRAS!E75-PRRAS!E678-PRRAS!E679)&gt;1,1,0)</f>
        <v>0</v>
      </c>
      <c r="U33" s="237">
        <v>26969</v>
      </c>
    </row>
    <row r="34" spans="1:21" ht="15" customHeight="1" x14ac:dyDescent="0.2">
      <c r="A34" s="168">
        <f t="shared" si="3"/>
        <v>28</v>
      </c>
      <c r="B34" s="169" t="str">
        <f t="shared" si="1"/>
        <v>O.K.</v>
      </c>
      <c r="C34" s="175" t="s">
        <v>324</v>
      </c>
      <c r="D34" s="252"/>
      <c r="E34" s="237">
        <f>MAX(G34:L34)</f>
        <v>0</v>
      </c>
      <c r="F34" s="235">
        <v>0</v>
      </c>
      <c r="G34" s="236">
        <f>IF(ABS(PRRAS!D76-PRRAS!D680-PRRAS!D681)&gt;1,1,0)</f>
        <v>0</v>
      </c>
      <c r="H34" s="236">
        <f>IF(ABS(PRRAS!E76-PRRAS!E680-PRRAS!E681)&gt;1,1,0)</f>
        <v>0</v>
      </c>
      <c r="U34" s="237">
        <v>26977</v>
      </c>
    </row>
    <row r="35" spans="1:21" ht="15" customHeight="1" x14ac:dyDescent="0.2">
      <c r="A35" s="168">
        <f t="shared" si="3"/>
        <v>29</v>
      </c>
      <c r="B35" s="169" t="str">
        <f t="shared" si="1"/>
        <v>O.K.</v>
      </c>
      <c r="C35" s="175" t="s">
        <v>325</v>
      </c>
      <c r="D35" s="252"/>
      <c r="E35" s="237">
        <f>MAX(G35:L35)</f>
        <v>0</v>
      </c>
      <c r="F35" s="235">
        <v>0</v>
      </c>
      <c r="G35" s="236">
        <f>IF(ABS(PRRAS!D78-SUM(PRRAS!D682:D685))&gt;1,1,0)</f>
        <v>0</v>
      </c>
      <c r="H35" s="236">
        <f>IF(ABS(PRRAS!E78-SUM(PRRAS!E682:E685))&gt;1,1,0)</f>
        <v>0</v>
      </c>
      <c r="U35" s="237">
        <v>26985</v>
      </c>
    </row>
    <row r="36" spans="1:21" ht="15" customHeight="1" x14ac:dyDescent="0.2">
      <c r="A36" s="168">
        <f t="shared" si="3"/>
        <v>30</v>
      </c>
      <c r="B36" s="169" t="str">
        <f t="shared" si="1"/>
        <v>O.K.</v>
      </c>
      <c r="C36" s="175" t="s">
        <v>326</v>
      </c>
      <c r="D36" s="252"/>
      <c r="E36" s="237">
        <f>MAX(G36:L36)</f>
        <v>0</v>
      </c>
      <c r="F36" s="235">
        <v>0</v>
      </c>
      <c r="G36" s="236">
        <f>IF(ABS(PRRAS!D79-SUM(PRRAS!D686:D689))&gt;1,1,0)</f>
        <v>0</v>
      </c>
      <c r="H36" s="236">
        <f>IF(ABS(PRRAS!E79-SUM(PRRAS!E686:E689))&gt;1,1,0)</f>
        <v>0</v>
      </c>
      <c r="U36" s="237">
        <v>26993</v>
      </c>
    </row>
    <row r="37" spans="1:21" ht="15" customHeight="1" x14ac:dyDescent="0.2">
      <c r="A37" s="168">
        <f t="shared" si="3"/>
        <v>31</v>
      </c>
      <c r="B37" s="169" t="str">
        <f t="shared" si="1"/>
        <v>O.K.</v>
      </c>
      <c r="C37" s="175" t="s">
        <v>327</v>
      </c>
      <c r="D37" s="252"/>
      <c r="E37" s="237">
        <f t="shared" si="4"/>
        <v>0</v>
      </c>
      <c r="F37" s="235">
        <v>0</v>
      </c>
      <c r="G37" s="236">
        <f>IF(PRRAS!D690&gt;PRRAS!D93,1,0)</f>
        <v>0</v>
      </c>
      <c r="H37" s="236">
        <f>IF(PRRAS!E690&gt;PRRAS!E93,1,0)</f>
        <v>0</v>
      </c>
      <c r="U37" s="237">
        <v>27038</v>
      </c>
    </row>
    <row r="38" spans="1:21" ht="15" customHeight="1" x14ac:dyDescent="0.2">
      <c r="A38" s="168">
        <f t="shared" si="3"/>
        <v>32</v>
      </c>
      <c r="B38" s="169" t="str">
        <f t="shared" si="1"/>
        <v>O.K.</v>
      </c>
      <c r="C38" s="175" t="s">
        <v>328</v>
      </c>
      <c r="D38" s="252"/>
      <c r="E38" s="237">
        <f t="shared" si="4"/>
        <v>0</v>
      </c>
      <c r="F38" s="235">
        <v>0</v>
      </c>
      <c r="G38" s="236">
        <f>IF(ABS(PRRAS!D108-SUM(PRRAS!D691:D697))&gt;1,1,0)</f>
        <v>0</v>
      </c>
      <c r="H38" s="236">
        <f>IF(ABS(PRRAS!E108-SUM(PRRAS!E691:E697))&gt;1,1,0)</f>
        <v>0</v>
      </c>
      <c r="U38" s="237">
        <v>27054</v>
      </c>
    </row>
    <row r="39" spans="1:21" ht="15" customHeight="1" x14ac:dyDescent="0.2">
      <c r="A39" s="168">
        <f t="shared" si="3"/>
        <v>33</v>
      </c>
      <c r="B39" s="169" t="str">
        <f t="shared" si="1"/>
        <v>O.K.</v>
      </c>
      <c r="C39" s="175" t="s">
        <v>4190</v>
      </c>
      <c r="D39" s="252"/>
      <c r="E39" s="237">
        <f t="shared" si="4"/>
        <v>0</v>
      </c>
      <c r="F39" s="235">
        <v>0</v>
      </c>
      <c r="G39" s="236">
        <f>IF(SUM(PRRAS!D698:D700)&gt;PRRAS!D127,1,0)</f>
        <v>0</v>
      </c>
      <c r="H39" s="236">
        <f>IF(SUM(PRRAS!E698:E700)&gt;PRRAS!E127,1,0)</f>
        <v>0</v>
      </c>
      <c r="U39" s="237">
        <v>27062</v>
      </c>
    </row>
    <row r="40" spans="1:21" ht="15" customHeight="1" x14ac:dyDescent="0.2">
      <c r="A40" s="168">
        <f t="shared" si="3"/>
        <v>34</v>
      </c>
      <c r="B40" s="169" t="str">
        <f t="shared" si="1"/>
        <v>O.K.</v>
      </c>
      <c r="C40" s="175" t="s">
        <v>4191</v>
      </c>
      <c r="D40" s="252"/>
      <c r="E40" s="237">
        <f t="shared" si="4"/>
        <v>0</v>
      </c>
      <c r="F40" s="235">
        <v>0</v>
      </c>
      <c r="G40" s="236">
        <f>IF(PRRAS!D701+PRRAS!D702&gt;PRRAS!D166,1,0)</f>
        <v>0</v>
      </c>
      <c r="H40" s="236">
        <f>IF(PRRAS!E701+PRRAS!E702&gt;PRRAS!E166,1,0)</f>
        <v>0</v>
      </c>
      <c r="U40" s="237">
        <v>27095</v>
      </c>
    </row>
    <row r="41" spans="1:21" ht="15" customHeight="1" x14ac:dyDescent="0.2">
      <c r="A41" s="168">
        <f t="shared" si="3"/>
        <v>35</v>
      </c>
      <c r="B41" s="169" t="str">
        <f t="shared" si="1"/>
        <v>O.K.</v>
      </c>
      <c r="C41" s="175" t="s">
        <v>4189</v>
      </c>
      <c r="D41" s="252"/>
      <c r="E41" s="237">
        <f>MAX(G41:L41)</f>
        <v>0</v>
      </c>
      <c r="F41" s="235">
        <v>0</v>
      </c>
      <c r="G41" s="236">
        <f>IF(PRRAS!D703&gt;PRRAS!D174,1,0)</f>
        <v>0</v>
      </c>
      <c r="H41" s="236">
        <f>IF(PRRAS!E703&gt;PRRAS!E174,1,0)</f>
        <v>0</v>
      </c>
      <c r="U41" s="237">
        <v>27100</v>
      </c>
    </row>
    <row r="42" spans="1:21" ht="15" customHeight="1" x14ac:dyDescent="0.2">
      <c r="A42" s="168">
        <f t="shared" si="3"/>
        <v>36</v>
      </c>
      <c r="B42" s="169" t="str">
        <f t="shared" si="1"/>
        <v>O.K.</v>
      </c>
      <c r="C42" s="175" t="s">
        <v>1511</v>
      </c>
      <c r="D42" s="252"/>
      <c r="E42" s="237">
        <f t="shared" si="4"/>
        <v>0</v>
      </c>
      <c r="F42" s="235">
        <v>0</v>
      </c>
      <c r="G42" s="236">
        <f>IF(PRRAS!D704&gt;PRRAS!D190,1,0)</f>
        <v>0</v>
      </c>
      <c r="H42" s="236">
        <f>IF(PRRAS!E704&gt;PRRAS!E190,1,0)</f>
        <v>0</v>
      </c>
      <c r="U42" s="237">
        <v>27302</v>
      </c>
    </row>
    <row r="43" spans="1:21" ht="15" customHeight="1" x14ac:dyDescent="0.2">
      <c r="A43" s="168">
        <f t="shared" si="3"/>
        <v>37</v>
      </c>
      <c r="B43" s="169" t="str">
        <f t="shared" si="1"/>
        <v>O.K.</v>
      </c>
      <c r="C43" s="175" t="s">
        <v>1512</v>
      </c>
      <c r="D43" s="252"/>
      <c r="E43" s="237">
        <f t="shared" si="4"/>
        <v>0</v>
      </c>
      <c r="F43" s="235">
        <v>0</v>
      </c>
      <c r="G43" s="236">
        <f>IF(PRRAS!D705&gt;PRRAS!D191,1,0)</f>
        <v>0</v>
      </c>
      <c r="H43" s="236">
        <f>IF(PRRAS!E705&gt;PRRAS!E191,1,0)</f>
        <v>0</v>
      </c>
      <c r="U43" s="237">
        <v>27319</v>
      </c>
    </row>
    <row r="44" spans="1:21" ht="15" customHeight="1" x14ac:dyDescent="0.2">
      <c r="A44" s="168">
        <f t="shared" si="3"/>
        <v>38</v>
      </c>
      <c r="B44" s="169" t="str">
        <f t="shared" si="1"/>
        <v>O.K.</v>
      </c>
      <c r="C44" s="175" t="s">
        <v>4192</v>
      </c>
      <c r="D44" s="252"/>
      <c r="E44" s="237">
        <f t="shared" si="4"/>
        <v>0</v>
      </c>
      <c r="F44" s="235">
        <v>0</v>
      </c>
      <c r="G44" s="236">
        <f>IF(SUM(PRRAS!D706:D708)&gt;PRRAS!D192,1,0)</f>
        <v>0</v>
      </c>
      <c r="H44" s="236">
        <f>IF(SUM(PRRAS!E706:E708)&gt;PRRAS!E192,1,0)</f>
        <v>0</v>
      </c>
      <c r="U44" s="237">
        <v>27327</v>
      </c>
    </row>
    <row r="45" spans="1:21" ht="15" customHeight="1" x14ac:dyDescent="0.2">
      <c r="A45" s="168">
        <f t="shared" si="3"/>
        <v>39</v>
      </c>
      <c r="B45" s="169" t="str">
        <f t="shared" si="1"/>
        <v>O.K.</v>
      </c>
      <c r="C45" s="175" t="s">
        <v>4193</v>
      </c>
      <c r="D45" s="252"/>
      <c r="E45" s="237">
        <f>MAX(G45:L45)</f>
        <v>0</v>
      </c>
      <c r="F45" s="235">
        <v>0</v>
      </c>
      <c r="G45" s="236">
        <f>IF(PRRAS!D709&gt;PRRAS!D194,1,0)</f>
        <v>0</v>
      </c>
      <c r="H45" s="236">
        <f>IF(PRRAS!E709&gt;PRRAS!E194,1,0)</f>
        <v>0</v>
      </c>
      <c r="U45" s="237">
        <v>27360</v>
      </c>
    </row>
    <row r="46" spans="1:21" ht="15" customHeight="1" x14ac:dyDescent="0.2">
      <c r="A46" s="168">
        <f t="shared" si="3"/>
        <v>40</v>
      </c>
      <c r="B46" s="169" t="str">
        <f t="shared" si="1"/>
        <v>O.K.</v>
      </c>
      <c r="C46" s="175" t="s">
        <v>4194</v>
      </c>
      <c r="D46" s="252"/>
      <c r="E46" s="237">
        <f t="shared" si="4"/>
        <v>0</v>
      </c>
      <c r="F46" s="235">
        <v>0</v>
      </c>
      <c r="G46" s="236">
        <f>IF(PRRAS!D710&gt;PRRAS!D197,1,0)</f>
        <v>0</v>
      </c>
      <c r="H46" s="236">
        <f>IF(PRRAS!E710&gt;PRRAS!E197,1,0)</f>
        <v>0</v>
      </c>
      <c r="U46" s="237">
        <v>27394</v>
      </c>
    </row>
    <row r="47" spans="1:21" ht="15" customHeight="1" x14ac:dyDescent="0.2">
      <c r="A47" s="168">
        <f t="shared" si="3"/>
        <v>41</v>
      </c>
      <c r="B47" s="169" t="str">
        <f t="shared" si="1"/>
        <v>O.K.</v>
      </c>
      <c r="C47" s="175" t="s">
        <v>4195</v>
      </c>
      <c r="D47" s="252"/>
      <c r="E47" s="237">
        <f t="shared" si="4"/>
        <v>0</v>
      </c>
      <c r="F47" s="235">
        <v>0</v>
      </c>
      <c r="G47" s="236">
        <f>IF(PRRAS!D711&gt;PRRAS!D198,1,0)</f>
        <v>0</v>
      </c>
      <c r="H47" s="236">
        <f>IF(PRRAS!E711&gt;PRRAS!E198,1,0)</f>
        <v>0</v>
      </c>
      <c r="U47" s="237">
        <v>27409</v>
      </c>
    </row>
    <row r="48" spans="1:21" ht="15" customHeight="1" x14ac:dyDescent="0.2">
      <c r="A48" s="168">
        <f t="shared" si="3"/>
        <v>42</v>
      </c>
      <c r="B48" s="169" t="str">
        <f t="shared" si="1"/>
        <v>O.K.</v>
      </c>
      <c r="C48" s="175" t="s">
        <v>1947</v>
      </c>
      <c r="D48" s="252"/>
      <c r="E48" s="237">
        <f t="shared" si="4"/>
        <v>0</v>
      </c>
      <c r="F48" s="235">
        <v>0</v>
      </c>
      <c r="G48" s="236">
        <f>IF(ABS(PRRAS!D712+PRRAS!D713-PRRAS!D206)&gt;1,1,0)</f>
        <v>0</v>
      </c>
      <c r="H48" s="236">
        <f>IF(ABS(PRRAS!E712+PRRAS!E713-PRRAS!E206)&gt;1,1,0)</f>
        <v>0</v>
      </c>
      <c r="U48" s="237">
        <v>27417</v>
      </c>
    </row>
    <row r="49" spans="1:21" ht="15" customHeight="1" x14ac:dyDescent="0.2">
      <c r="A49" s="168">
        <f t="shared" si="3"/>
        <v>43</v>
      </c>
      <c r="B49" s="169" t="str">
        <f t="shared" si="1"/>
        <v>O.K.</v>
      </c>
      <c r="C49" s="175" t="s">
        <v>1948</v>
      </c>
      <c r="D49" s="252"/>
      <c r="E49" s="237">
        <f t="shared" si="4"/>
        <v>0</v>
      </c>
      <c r="F49" s="235">
        <v>0</v>
      </c>
      <c r="G49" s="236">
        <f>IF(ABS(PRRAS!D714+PRRAS!D715-PRRAS!D207)&gt;1,1,0)</f>
        <v>0</v>
      </c>
      <c r="H49" s="236">
        <f>IF(ABS(PRRAS!E714+PRRAS!E715-PRRAS!E207)&gt;1,1,0)</f>
        <v>0</v>
      </c>
      <c r="U49" s="237">
        <v>27425</v>
      </c>
    </row>
    <row r="50" spans="1:21" ht="15" customHeight="1" x14ac:dyDescent="0.2">
      <c r="A50" s="168">
        <f t="shared" si="3"/>
        <v>44</v>
      </c>
      <c r="B50" s="169" t="str">
        <f t="shared" si="1"/>
        <v>O.K.</v>
      </c>
      <c r="C50" s="175" t="s">
        <v>1949</v>
      </c>
      <c r="D50" s="252"/>
      <c r="E50" s="237">
        <f t="shared" si="4"/>
        <v>0</v>
      </c>
      <c r="F50" s="235">
        <v>0</v>
      </c>
      <c r="G50" s="236">
        <f>IF(ABS(PRRAS!D716+PRRAS!D717-PRRAS!D208)&gt;1,1,0)</f>
        <v>0</v>
      </c>
      <c r="H50" s="236">
        <f>IF(ABS(PRRAS!E716+PRRAS!E717-PRRAS!E208)&gt;1,1,0)</f>
        <v>0</v>
      </c>
      <c r="U50" s="237">
        <v>27513</v>
      </c>
    </row>
    <row r="51" spans="1:21" ht="15" customHeight="1" x14ac:dyDescent="0.2">
      <c r="A51" s="168">
        <f t="shared" si="3"/>
        <v>45</v>
      </c>
      <c r="B51" s="169" t="str">
        <f t="shared" si="1"/>
        <v>O.K.</v>
      </c>
      <c r="C51" s="175" t="s">
        <v>1950</v>
      </c>
      <c r="D51" s="252"/>
      <c r="E51" s="237">
        <f t="shared" si="4"/>
        <v>0</v>
      </c>
      <c r="F51" s="235">
        <v>0</v>
      </c>
      <c r="G51" s="236">
        <f>IF(ABS(PRRAS!D718+PRRAS!D719-PRRAS!D209)&gt;1,1,0)</f>
        <v>0</v>
      </c>
      <c r="H51" s="236">
        <f>IF(ABS(PRRAS!E718+PRRAS!E719-PRRAS!E209)&gt;1,1,0)</f>
        <v>0</v>
      </c>
      <c r="U51" s="237">
        <v>27521</v>
      </c>
    </row>
    <row r="52" spans="1:21" ht="15" customHeight="1" x14ac:dyDescent="0.2">
      <c r="A52" s="168">
        <f t="shared" si="3"/>
        <v>46</v>
      </c>
      <c r="B52" s="169" t="str">
        <f t="shared" si="1"/>
        <v>O.K.</v>
      </c>
      <c r="C52" s="175" t="s">
        <v>3829</v>
      </c>
      <c r="D52" s="252"/>
      <c r="E52" s="237">
        <f t="shared" si="4"/>
        <v>0</v>
      </c>
      <c r="F52" s="235">
        <v>0</v>
      </c>
      <c r="G52" s="236">
        <f>IF(ABS(PRRAS!D211-SUM(PRRAS!D720:D723))&gt;1,1,0)</f>
        <v>0</v>
      </c>
      <c r="H52" s="236">
        <f>IF(ABS(PRRAS!E211-SUM(PRRAS!E720:E723))&gt;1,1,0)</f>
        <v>0</v>
      </c>
      <c r="U52" s="237">
        <v>27530</v>
      </c>
    </row>
    <row r="53" spans="1:21" ht="15" customHeight="1" x14ac:dyDescent="0.2">
      <c r="A53" s="168">
        <f t="shared" si="3"/>
        <v>47</v>
      </c>
      <c r="B53" s="169" t="str">
        <f t="shared" si="1"/>
        <v>O.K.</v>
      </c>
      <c r="C53" s="175" t="s">
        <v>3830</v>
      </c>
      <c r="D53" s="252"/>
      <c r="E53" s="237">
        <f t="shared" si="4"/>
        <v>0</v>
      </c>
      <c r="F53" s="235">
        <v>0</v>
      </c>
      <c r="G53" s="236">
        <f>IF(ABS(PRRAS!D212-SUM(PRRAS!D724:D726))&gt;1,1,0)</f>
        <v>0</v>
      </c>
      <c r="H53" s="236">
        <f>IF(ABS(PRRAS!E212-SUM(PRRAS!E724:E726))&gt;1,1,0)</f>
        <v>0</v>
      </c>
      <c r="U53" s="237">
        <v>27572</v>
      </c>
    </row>
    <row r="54" spans="1:21" ht="15" customHeight="1" x14ac:dyDescent="0.2">
      <c r="A54" s="168">
        <f t="shared" si="3"/>
        <v>48</v>
      </c>
      <c r="B54" s="169" t="str">
        <f t="shared" si="1"/>
        <v>O.K.</v>
      </c>
      <c r="C54" s="175" t="s">
        <v>3831</v>
      </c>
      <c r="D54" s="252"/>
      <c r="E54" s="237">
        <f t="shared" si="4"/>
        <v>0</v>
      </c>
      <c r="F54" s="235">
        <v>0</v>
      </c>
      <c r="G54" s="236">
        <f>IF(ABS(PRRAS!D213-SUM(PRRAS!D727:D732))&gt;1,1,0)</f>
        <v>0</v>
      </c>
      <c r="H54" s="236">
        <f>IF(ABS(PRRAS!E213-SUM(PRRAS!E727:E732))&gt;1,1,0)</f>
        <v>0</v>
      </c>
      <c r="U54" s="237">
        <v>27597</v>
      </c>
    </row>
    <row r="55" spans="1:21" ht="15" customHeight="1" x14ac:dyDescent="0.2">
      <c r="A55" s="168">
        <f t="shared" si="3"/>
        <v>49</v>
      </c>
      <c r="B55" s="169" t="str">
        <f t="shared" si="1"/>
        <v>O.K.</v>
      </c>
      <c r="C55" s="175" t="s">
        <v>3832</v>
      </c>
      <c r="D55" s="252"/>
      <c r="E55" s="237">
        <f t="shared" si="4"/>
        <v>0</v>
      </c>
      <c r="F55" s="235">
        <v>0</v>
      </c>
      <c r="G55" s="236">
        <f>IF(SUM(PRRAS!D733:D735)&gt;PRRAS!D216,1,0)</f>
        <v>0</v>
      </c>
      <c r="H55" s="236">
        <f>IF(SUM(PRRAS!E733:E735)&gt;PRRAS!E216,1,0)</f>
        <v>0</v>
      </c>
      <c r="U55" s="237">
        <v>27716</v>
      </c>
    </row>
    <row r="56" spans="1:21" ht="15" customHeight="1" x14ac:dyDescent="0.2">
      <c r="A56" s="168">
        <f t="shared" si="3"/>
        <v>50</v>
      </c>
      <c r="B56" s="169" t="str">
        <f t="shared" si="1"/>
        <v>O.K.</v>
      </c>
      <c r="C56" s="175" t="s">
        <v>3833</v>
      </c>
      <c r="D56" s="252"/>
      <c r="E56" s="237">
        <f t="shared" si="4"/>
        <v>0</v>
      </c>
      <c r="F56" s="235">
        <v>0</v>
      </c>
      <c r="G56" s="236">
        <f>IF(ABS(PRRAS!D217-SUM(PRRAS!D736:D742))&gt;1,1,0)</f>
        <v>0</v>
      </c>
      <c r="H56" s="236">
        <f>IF(ABS(PRRAS!E217-SUM(PRRAS!E736:E742))&gt;1,1,0)</f>
        <v>0</v>
      </c>
      <c r="U56" s="237">
        <v>27804</v>
      </c>
    </row>
    <row r="57" spans="1:21" ht="15" customHeight="1" x14ac:dyDescent="0.2">
      <c r="A57" s="168">
        <f t="shared" si="3"/>
        <v>51</v>
      </c>
      <c r="B57" s="169" t="str">
        <f t="shared" si="1"/>
        <v>O.K.</v>
      </c>
      <c r="C57" s="175" t="s">
        <v>3834</v>
      </c>
      <c r="D57" s="252"/>
      <c r="E57" s="237">
        <f t="shared" si="4"/>
        <v>0</v>
      </c>
      <c r="F57" s="235">
        <v>0</v>
      </c>
      <c r="G57" s="236">
        <f>IF(PRRAS!D743&gt;PRRAS!D222,1,0)</f>
        <v>0</v>
      </c>
      <c r="H57" s="236">
        <f>IF(PRRAS!E743&gt;PRRAS!E222,1,0)</f>
        <v>0</v>
      </c>
      <c r="U57" s="237">
        <v>27888</v>
      </c>
    </row>
    <row r="58" spans="1:21" ht="15" customHeight="1" x14ac:dyDescent="0.2">
      <c r="A58" s="168">
        <f t="shared" si="3"/>
        <v>52</v>
      </c>
      <c r="B58" s="169" t="str">
        <f t="shared" si="1"/>
        <v>O.K.</v>
      </c>
      <c r="C58" s="175" t="s">
        <v>3835</v>
      </c>
      <c r="D58" s="252"/>
      <c r="E58" s="237">
        <f t="shared" si="4"/>
        <v>0</v>
      </c>
      <c r="F58" s="235">
        <v>0</v>
      </c>
      <c r="G58" s="236">
        <f>IF(ABS(PRRAS!D230-PRRAS!D744-PRRAS!D745)&gt;1,1,0)</f>
        <v>0</v>
      </c>
      <c r="H58" s="236">
        <f>IF(ABS(PRRAS!E230-PRRAS!E744-PRRAS!E745)&gt;1,1,0)</f>
        <v>0</v>
      </c>
      <c r="U58" s="237">
        <v>27907</v>
      </c>
    </row>
    <row r="59" spans="1:21" ht="15" customHeight="1" x14ac:dyDescent="0.2">
      <c r="A59" s="168">
        <f t="shared" si="3"/>
        <v>53</v>
      </c>
      <c r="B59" s="169" t="str">
        <f t="shared" si="1"/>
        <v>O.K.</v>
      </c>
      <c r="C59" s="175" t="s">
        <v>3836</v>
      </c>
      <c r="D59" s="252"/>
      <c r="E59" s="237">
        <f t="shared" si="4"/>
        <v>0</v>
      </c>
      <c r="F59" s="235">
        <v>0</v>
      </c>
      <c r="G59" s="236">
        <f>IF(ABS(PRRAS!D240-SUM(PRRAS!D746:D752))&gt;1,1,0)</f>
        <v>0</v>
      </c>
      <c r="H59" s="236">
        <f>IF(ABS(PRRAS!E240-SUM(PRRAS!E746:E752))&gt;1,1,0)</f>
        <v>0</v>
      </c>
      <c r="U59" s="237">
        <v>27931</v>
      </c>
    </row>
    <row r="60" spans="1:21" ht="15" customHeight="1" x14ac:dyDescent="0.2">
      <c r="A60" s="168">
        <f t="shared" si="3"/>
        <v>54</v>
      </c>
      <c r="B60" s="169" t="str">
        <f t="shared" si="1"/>
        <v>O.K.</v>
      </c>
      <c r="C60" s="175" t="s">
        <v>3837</v>
      </c>
      <c r="D60" s="252"/>
      <c r="E60" s="237">
        <f t="shared" si="4"/>
        <v>0</v>
      </c>
      <c r="F60" s="235">
        <v>0</v>
      </c>
      <c r="G60" s="236">
        <f>IF(ABS(PRRAS!D241-SUM(PRRAS!D753:D759))&gt;1,1,0)</f>
        <v>0</v>
      </c>
      <c r="H60" s="236">
        <f>IF(ABS(PRRAS!E241-SUM(PRRAS!E753:E759))&gt;1,1,0)</f>
        <v>0</v>
      </c>
      <c r="U60" s="237">
        <v>28006</v>
      </c>
    </row>
    <row r="61" spans="1:21" ht="15" customHeight="1" x14ac:dyDescent="0.2">
      <c r="A61" s="168">
        <f t="shared" si="3"/>
        <v>55</v>
      </c>
      <c r="B61" s="169" t="str">
        <f t="shared" si="1"/>
        <v>O.K.</v>
      </c>
      <c r="C61" s="175" t="s">
        <v>3838</v>
      </c>
      <c r="D61" s="252"/>
      <c r="E61" s="237">
        <f t="shared" si="4"/>
        <v>0</v>
      </c>
      <c r="F61" s="235">
        <v>0</v>
      </c>
      <c r="G61" s="236">
        <f>IF(ABS(PRRAS!D250-SUM(PRRAS!D760:D768))&gt;1,1,0)</f>
        <v>0</v>
      </c>
      <c r="H61" s="236">
        <f>IF(ABS(PRRAS!E250-SUM(PRRAS!E760:E768))&gt;1,1,0)</f>
        <v>0</v>
      </c>
      <c r="U61" s="237">
        <v>28014</v>
      </c>
    </row>
    <row r="62" spans="1:21" ht="15" customHeight="1" x14ac:dyDescent="0.2">
      <c r="A62" s="168">
        <f t="shared" si="3"/>
        <v>56</v>
      </c>
      <c r="B62" s="169" t="str">
        <f t="shared" si="1"/>
        <v>O.K.</v>
      </c>
      <c r="C62" s="175" t="s">
        <v>3839</v>
      </c>
      <c r="D62" s="252"/>
      <c r="E62" s="237">
        <f t="shared" si="4"/>
        <v>0</v>
      </c>
      <c r="F62" s="235">
        <v>0</v>
      </c>
      <c r="G62" s="236">
        <f>IF(ABS(PRRAS!D251-SUM(PRRAS!D769:D777))&gt;1,1,0)</f>
        <v>0</v>
      </c>
      <c r="H62" s="236">
        <f>IF(ABS(PRRAS!E251-SUM(PRRAS!E769:E777))&gt;1,1,0)</f>
        <v>0</v>
      </c>
      <c r="U62" s="237">
        <v>28143</v>
      </c>
    </row>
    <row r="63" spans="1:21" ht="15" customHeight="1" x14ac:dyDescent="0.2">
      <c r="A63" s="168">
        <f t="shared" si="3"/>
        <v>57</v>
      </c>
      <c r="B63" s="169" t="str">
        <f t="shared" si="1"/>
        <v>O.K.</v>
      </c>
      <c r="C63" s="175" t="s">
        <v>1924</v>
      </c>
      <c r="D63" s="252"/>
      <c r="E63" s="237">
        <f t="shared" si="4"/>
        <v>0</v>
      </c>
      <c r="F63" s="235">
        <v>0</v>
      </c>
      <c r="G63" s="236">
        <f>IF(ABS(PRRAS!D261-SUM(PRRAS!D778:D780))&gt;1,1,0)</f>
        <v>0</v>
      </c>
      <c r="H63" s="236">
        <f>IF(ABS(PRRAS!E261-SUM(PRRAS!E778:E780))&gt;1,1,0)</f>
        <v>0</v>
      </c>
      <c r="U63" s="237">
        <v>28151</v>
      </c>
    </row>
    <row r="64" spans="1:21" ht="15" customHeight="1" x14ac:dyDescent="0.2">
      <c r="A64" s="168">
        <f t="shared" si="3"/>
        <v>58</v>
      </c>
      <c r="B64" s="169" t="str">
        <f t="shared" si="1"/>
        <v>O.K.</v>
      </c>
      <c r="C64" s="175" t="s">
        <v>548</v>
      </c>
      <c r="D64" s="252"/>
      <c r="E64" s="237">
        <f t="shared" si="4"/>
        <v>0</v>
      </c>
      <c r="F64" s="235">
        <v>0</v>
      </c>
      <c r="G64" s="236">
        <f>IF(ABS(PRRAS!D262-SUM(PRRAS!D781:D784))&gt;1,1,0)</f>
        <v>0</v>
      </c>
      <c r="H64" s="236">
        <f>IF(ABS(PRRAS!E262-SUM(PRRAS!E781:E784))&gt;1,1,0)</f>
        <v>0</v>
      </c>
      <c r="U64" s="237">
        <v>28160</v>
      </c>
    </row>
    <row r="65" spans="1:21" ht="15" customHeight="1" x14ac:dyDescent="0.2">
      <c r="A65" s="168">
        <f t="shared" si="3"/>
        <v>59</v>
      </c>
      <c r="B65" s="169" t="str">
        <f t="shared" si="1"/>
        <v>O.K.</v>
      </c>
      <c r="C65" s="175" t="s">
        <v>549</v>
      </c>
      <c r="D65" s="252"/>
      <c r="E65" s="237">
        <f t="shared" si="4"/>
        <v>0</v>
      </c>
      <c r="F65" s="235">
        <v>0</v>
      </c>
      <c r="G65" s="236">
        <f>IF(ABS(PRRAS!D265-SUM(PRRAS!D785:D793))&gt;1,1,0)</f>
        <v>0</v>
      </c>
      <c r="H65" s="236">
        <f>IF(ABS(PRRAS!E265-SUM(PRRAS!E785:E793))&gt;1,1,0)</f>
        <v>0</v>
      </c>
      <c r="U65" s="237">
        <v>28178</v>
      </c>
    </row>
    <row r="66" spans="1:21" ht="15" customHeight="1" x14ac:dyDescent="0.2">
      <c r="A66" s="168">
        <f t="shared" si="3"/>
        <v>60</v>
      </c>
      <c r="B66" s="169" t="str">
        <f t="shared" si="1"/>
        <v>O.K.</v>
      </c>
      <c r="C66" s="175" t="s">
        <v>596</v>
      </c>
      <c r="D66" s="252"/>
      <c r="E66" s="237">
        <f t="shared" si="4"/>
        <v>0</v>
      </c>
      <c r="F66" s="235">
        <v>0</v>
      </c>
      <c r="G66" s="236">
        <f>IF(ABS(PRRAS!D266-SUM(PRRAS!D794:D798))&gt;1,1,0)</f>
        <v>0</v>
      </c>
      <c r="H66" s="236">
        <f>IF(ABS(PRRAS!E266-SUM(PRRAS!E794:E798))&gt;1,1,0)</f>
        <v>0</v>
      </c>
      <c r="U66" s="237">
        <v>28186</v>
      </c>
    </row>
    <row r="67" spans="1:21" ht="15" customHeight="1" x14ac:dyDescent="0.2">
      <c r="A67" s="168">
        <f t="shared" si="3"/>
        <v>61</v>
      </c>
      <c r="B67" s="169" t="str">
        <f t="shared" si="1"/>
        <v>O.K.</v>
      </c>
      <c r="C67" s="175" t="s">
        <v>3154</v>
      </c>
      <c r="D67" s="252"/>
      <c r="E67" s="237">
        <f t="shared" si="4"/>
        <v>0</v>
      </c>
      <c r="F67" s="235">
        <v>0</v>
      </c>
      <c r="G67" s="236">
        <f>IF(PRRAS!D799&gt;PRRAS!D270,1,0)</f>
        <v>0</v>
      </c>
      <c r="H67" s="236">
        <f>IF(PRRAS!E799&gt;PRRAS!E270,1,0)</f>
        <v>0</v>
      </c>
      <c r="U67" s="237">
        <v>28194</v>
      </c>
    </row>
    <row r="68" spans="1:21" ht="15" customHeight="1" x14ac:dyDescent="0.2">
      <c r="A68" s="168">
        <f t="shared" si="3"/>
        <v>62</v>
      </c>
      <c r="B68" s="169" t="str">
        <f t="shared" si="1"/>
        <v>O.K.</v>
      </c>
      <c r="C68" s="175" t="s">
        <v>3155</v>
      </c>
      <c r="D68" s="252"/>
      <c r="E68" s="237">
        <f t="shared" si="4"/>
        <v>0</v>
      </c>
      <c r="F68" s="235">
        <v>0</v>
      </c>
      <c r="G68" s="236">
        <f>IF(ABS(PRRAS!D284-SUM(PRRAS!D800:D803))&gt;1,1,0)</f>
        <v>0</v>
      </c>
      <c r="H68" s="236">
        <f>IF(ABS(PRRAS!E284-SUM(PRRAS!E800:E803))&gt;1,1,0)</f>
        <v>0</v>
      </c>
      <c r="U68" s="237">
        <v>28284</v>
      </c>
    </row>
    <row r="69" spans="1:21" ht="15" customHeight="1" x14ac:dyDescent="0.2">
      <c r="A69" s="168">
        <f t="shared" si="3"/>
        <v>63</v>
      </c>
      <c r="B69" s="169" t="str">
        <f t="shared" si="1"/>
        <v>O.K.</v>
      </c>
      <c r="C69" s="175" t="s">
        <v>4087</v>
      </c>
      <c r="D69" s="252"/>
      <c r="E69" s="237">
        <f t="shared" si="4"/>
        <v>0</v>
      </c>
      <c r="F69" s="235">
        <v>0</v>
      </c>
      <c r="G69" s="236">
        <f>IF(ABS(PRRAS!D285-SUM(PRRAS!D804:D808))&gt;1,1,0)</f>
        <v>0</v>
      </c>
      <c r="H69" s="236">
        <f>IF(ABS(PRRAS!E285-SUM(PRRAS!E804:E808))&gt;1,1,0)</f>
        <v>0</v>
      </c>
      <c r="U69" s="237">
        <v>28330</v>
      </c>
    </row>
    <row r="70" spans="1:21" ht="15" customHeight="1" x14ac:dyDescent="0.2">
      <c r="A70" s="168">
        <f t="shared" si="3"/>
        <v>64</v>
      </c>
      <c r="B70" s="169" t="str">
        <f t="shared" si="1"/>
        <v>O.K.</v>
      </c>
      <c r="C70" s="175" t="s">
        <v>4088</v>
      </c>
      <c r="D70" s="252"/>
      <c r="E70" s="237">
        <f t="shared" si="4"/>
        <v>0</v>
      </c>
      <c r="F70" s="235">
        <v>0</v>
      </c>
      <c r="G70" s="236">
        <f>IF(ABS(PRRAS!D286-SUM(PRRAS!D809:D810))&gt;1,1,0)</f>
        <v>0</v>
      </c>
      <c r="H70" s="236">
        <f>IF(ABS(PRRAS!E286-SUM(PRRAS!E809:E810))&gt;1,1,0)</f>
        <v>0</v>
      </c>
      <c r="U70" s="237">
        <v>28348</v>
      </c>
    </row>
    <row r="71" spans="1:21" ht="15" customHeight="1" x14ac:dyDescent="0.2">
      <c r="A71" s="168">
        <f t="shared" si="3"/>
        <v>65</v>
      </c>
      <c r="B71" s="169" t="str">
        <f t="shared" si="1"/>
        <v>O.K.</v>
      </c>
      <c r="C71" s="175" t="s">
        <v>4089</v>
      </c>
      <c r="D71" s="252"/>
      <c r="E71" s="237">
        <f>MAX(G71:L71)</f>
        <v>0</v>
      </c>
      <c r="F71" s="235">
        <v>0</v>
      </c>
      <c r="G71" s="236">
        <f>IF(ABS(PRRAS!D287-SUM(PRRAS!D811:D812))&gt;1,1,0)</f>
        <v>0</v>
      </c>
      <c r="H71" s="236">
        <f>IF(ABS(PRRAS!E287-SUM(PRRAS!E811:E812))&gt;1,1,0)</f>
        <v>0</v>
      </c>
      <c r="U71" s="237">
        <v>28356</v>
      </c>
    </row>
    <row r="72" spans="1:21" ht="15" customHeight="1" x14ac:dyDescent="0.2">
      <c r="A72" s="168">
        <f t="shared" si="3"/>
        <v>66</v>
      </c>
      <c r="B72" s="169" t="str">
        <f t="shared" si="1"/>
        <v>O.K.</v>
      </c>
      <c r="C72" s="175" t="s">
        <v>4090</v>
      </c>
      <c r="D72" s="252"/>
      <c r="E72" s="237">
        <f t="shared" si="4"/>
        <v>0</v>
      </c>
      <c r="F72" s="235">
        <v>0</v>
      </c>
      <c r="G72" s="236">
        <f>IF(PRRAS!D813+PRRAS!D814&gt;PRRAS!D431,1,0)</f>
        <v>0</v>
      </c>
      <c r="H72" s="236">
        <f>IF(PRRAS!E813+PRRAS!E814&gt;PRRAS!E431,1,0)</f>
        <v>0</v>
      </c>
      <c r="U72" s="237">
        <v>28364</v>
      </c>
    </row>
    <row r="73" spans="1:21" ht="15" customHeight="1" x14ac:dyDescent="0.2">
      <c r="A73" s="168">
        <f t="shared" si="3"/>
        <v>67</v>
      </c>
      <c r="B73" s="169" t="str">
        <f t="shared" ref="B73:B136" si="5">IF(E73=1,"Pogreška",IF(F73=1,"Provjera","O.K."))</f>
        <v>O.K.</v>
      </c>
      <c r="C73" s="175" t="s">
        <v>2535</v>
      </c>
      <c r="D73" s="252"/>
      <c r="E73" s="237">
        <f t="shared" si="4"/>
        <v>0</v>
      </c>
      <c r="F73" s="235">
        <v>0</v>
      </c>
      <c r="G73" s="236">
        <f>IF(PRRAS!D815+PRRAS!D816&gt;PRRAS!D434,1,0)</f>
        <v>0</v>
      </c>
      <c r="H73" s="236">
        <f>IF(PRRAS!E815+PRRAS!E816&gt;PRRAS!E434,1,0)</f>
        <v>0</v>
      </c>
      <c r="U73" s="237">
        <v>28397</v>
      </c>
    </row>
    <row r="74" spans="1:21" ht="15" customHeight="1" x14ac:dyDescent="0.2">
      <c r="A74" s="168">
        <f t="shared" si="3"/>
        <v>68</v>
      </c>
      <c r="B74" s="169" t="str">
        <f t="shared" si="5"/>
        <v>O.K.</v>
      </c>
      <c r="C74" s="175" t="s">
        <v>2536</v>
      </c>
      <c r="D74" s="252"/>
      <c r="E74" s="237">
        <f t="shared" si="4"/>
        <v>0</v>
      </c>
      <c r="F74" s="235">
        <v>0</v>
      </c>
      <c r="G74" s="236">
        <f>IF(PRRAS!D817+PRRAS!D818&gt;PRRAS!D435,1,0)</f>
        <v>0</v>
      </c>
      <c r="H74" s="236">
        <f>IF(PRRAS!E817+PRRAS!E818&gt;PRRAS!E435,1,0)</f>
        <v>0</v>
      </c>
      <c r="U74" s="237">
        <v>28573</v>
      </c>
    </row>
    <row r="75" spans="1:21" ht="15" customHeight="1" x14ac:dyDescent="0.2">
      <c r="A75" s="168">
        <f t="shared" si="3"/>
        <v>69</v>
      </c>
      <c r="B75" s="169" t="str">
        <f t="shared" si="5"/>
        <v>O.K.</v>
      </c>
      <c r="C75" s="175" t="s">
        <v>2537</v>
      </c>
      <c r="D75" s="252"/>
      <c r="E75" s="237">
        <f t="shared" si="4"/>
        <v>0</v>
      </c>
      <c r="F75" s="235">
        <v>0</v>
      </c>
      <c r="G75" s="236">
        <f>IF(PRRAS!D819+PRRAS!D820&gt;PRRAS!D436,1,0)</f>
        <v>0</v>
      </c>
      <c r="H75" s="236">
        <f>IF(PRRAS!E819+PRRAS!E820&gt;PRRAS!E436,1,0)</f>
        <v>0</v>
      </c>
      <c r="U75" s="237">
        <v>28637</v>
      </c>
    </row>
    <row r="76" spans="1:21" ht="15" customHeight="1" x14ac:dyDescent="0.2">
      <c r="A76" s="168">
        <f t="shared" si="3"/>
        <v>70</v>
      </c>
      <c r="B76" s="169" t="str">
        <f t="shared" si="5"/>
        <v>O.K.</v>
      </c>
      <c r="C76" s="175" t="s">
        <v>2538</v>
      </c>
      <c r="D76" s="252"/>
      <c r="E76" s="237">
        <f t="shared" si="4"/>
        <v>0</v>
      </c>
      <c r="F76" s="235">
        <v>0</v>
      </c>
      <c r="G76" s="236">
        <f>IF(ABS(PRRAS!D437-SUM(PRRAS!D821:D823))&gt;1,1,0)</f>
        <v>0</v>
      </c>
      <c r="H76" s="236">
        <f>IF(ABS(PRRAS!E437-SUM(PRRAS!E821:E823))&gt;1,1,0)</f>
        <v>0</v>
      </c>
      <c r="U76" s="237">
        <v>28670</v>
      </c>
    </row>
    <row r="77" spans="1:21" ht="15" customHeight="1" x14ac:dyDescent="0.2">
      <c r="A77" s="168">
        <f t="shared" si="3"/>
        <v>71</v>
      </c>
      <c r="B77" s="169" t="str">
        <f t="shared" si="5"/>
        <v>O.K.</v>
      </c>
      <c r="C77" s="175" t="s">
        <v>2539</v>
      </c>
      <c r="D77" s="252"/>
      <c r="E77" s="237">
        <f t="shared" si="4"/>
        <v>0</v>
      </c>
      <c r="F77" s="235">
        <v>0</v>
      </c>
      <c r="G77" s="236">
        <f>IF(PRRAS!D824+PRRAS!D825&gt;PRRAS!D439,1,0)</f>
        <v>0</v>
      </c>
      <c r="H77" s="236">
        <f>IF(PRRAS!E824+PRRAS!E825&gt;PRRAS!E439,1,0)</f>
        <v>0</v>
      </c>
      <c r="U77" s="237">
        <v>28707</v>
      </c>
    </row>
    <row r="78" spans="1:21" ht="15" customHeight="1" x14ac:dyDescent="0.2">
      <c r="A78" s="168">
        <f t="shared" si="3"/>
        <v>72</v>
      </c>
      <c r="B78" s="169" t="str">
        <f t="shared" si="5"/>
        <v>O.K.</v>
      </c>
      <c r="C78" s="175" t="s">
        <v>2540</v>
      </c>
      <c r="D78" s="252"/>
      <c r="E78" s="237">
        <f t="shared" si="4"/>
        <v>0</v>
      </c>
      <c r="F78" s="235">
        <v>0</v>
      </c>
      <c r="G78" s="236">
        <f>IF(PRRAS!D826+PRRAS!D827&gt;PRRAS!D440,1,0)</f>
        <v>0</v>
      </c>
      <c r="H78" s="236">
        <f>IF(PRRAS!E826+PRRAS!E827&gt;PRRAS!E440,1,0)</f>
        <v>0</v>
      </c>
      <c r="U78" s="237">
        <v>28959</v>
      </c>
    </row>
    <row r="79" spans="1:21" ht="15" customHeight="1" x14ac:dyDescent="0.2">
      <c r="A79" s="168">
        <f t="shared" si="3"/>
        <v>73</v>
      </c>
      <c r="B79" s="169" t="str">
        <f t="shared" si="5"/>
        <v>O.K.</v>
      </c>
      <c r="C79" s="175" t="s">
        <v>3707</v>
      </c>
      <c r="D79" s="252"/>
      <c r="E79" s="237">
        <f t="shared" si="4"/>
        <v>0</v>
      </c>
      <c r="F79" s="235">
        <v>0</v>
      </c>
      <c r="G79" s="236">
        <f>IF(PRRAS!D828+PRRAS!D829&gt;PRRAS!D441,1,0)</f>
        <v>0</v>
      </c>
      <c r="H79" s="236">
        <f>IF(PRRAS!E828+PRRAS!E829&gt;PRRAS!E441,1,0)</f>
        <v>0</v>
      </c>
      <c r="U79" s="237">
        <v>29285</v>
      </c>
    </row>
    <row r="80" spans="1:21" ht="15" customHeight="1" x14ac:dyDescent="0.2">
      <c r="A80" s="168">
        <f t="shared" si="3"/>
        <v>74</v>
      </c>
      <c r="B80" s="169" t="str">
        <f t="shared" si="5"/>
        <v>O.K.</v>
      </c>
      <c r="C80" s="175" t="s">
        <v>3708</v>
      </c>
      <c r="D80" s="252"/>
      <c r="E80" s="237">
        <f t="shared" si="4"/>
        <v>0</v>
      </c>
      <c r="F80" s="235">
        <v>0</v>
      </c>
      <c r="G80" s="236">
        <f>IF(ABS(PRRAS!D446-SUM(PRRAS!D830:D832))&gt;1,1,0)</f>
        <v>0</v>
      </c>
      <c r="H80" s="236">
        <f>IF(ABS(PRRAS!E446-SUM(PRRAS!E830:E832))&gt;1,1,0)</f>
        <v>0</v>
      </c>
      <c r="U80" s="237">
        <v>29293</v>
      </c>
    </row>
    <row r="81" spans="1:21" ht="15" customHeight="1" x14ac:dyDescent="0.2">
      <c r="A81" s="168">
        <f t="shared" si="3"/>
        <v>75</v>
      </c>
      <c r="B81" s="169" t="str">
        <f t="shared" si="5"/>
        <v>O.K.</v>
      </c>
      <c r="C81" s="175" t="s">
        <v>3709</v>
      </c>
      <c r="D81" s="252"/>
      <c r="E81" s="237">
        <f t="shared" si="4"/>
        <v>0</v>
      </c>
      <c r="F81" s="235">
        <v>0</v>
      </c>
      <c r="G81" s="236">
        <f>IF(ABS(PRRAS!D447-SUM(PRRAS!D833:D835))&gt;1,1,0)</f>
        <v>0</v>
      </c>
      <c r="H81" s="236">
        <f>IF(ABS(PRRAS!E447-SUM(PRRAS!E833:E835))&gt;1,1,0)</f>
        <v>0</v>
      </c>
      <c r="U81" s="237">
        <v>29308</v>
      </c>
    </row>
    <row r="82" spans="1:21" ht="15" customHeight="1" x14ac:dyDescent="0.2">
      <c r="A82" s="168">
        <f t="shared" si="3"/>
        <v>76</v>
      </c>
      <c r="B82" s="169" t="str">
        <f t="shared" si="5"/>
        <v>O.K.</v>
      </c>
      <c r="C82" s="175" t="s">
        <v>3710</v>
      </c>
      <c r="D82" s="252"/>
      <c r="E82" s="237">
        <f t="shared" si="4"/>
        <v>0</v>
      </c>
      <c r="F82" s="235">
        <v>0</v>
      </c>
      <c r="G82" s="236">
        <f>IF(ABS(PRRAS!D451-SUM(PRRAS!D836:D837))&gt;1,1,0)</f>
        <v>0</v>
      </c>
      <c r="H82" s="236">
        <f>IF(ABS(PRRAS!E451-SUM(PRRAS!E836:E837))&gt;1,1,0)</f>
        <v>0</v>
      </c>
      <c r="U82" s="237">
        <v>29316</v>
      </c>
    </row>
    <row r="83" spans="1:21" ht="15" customHeight="1" x14ac:dyDescent="0.2">
      <c r="A83" s="168">
        <f t="shared" si="3"/>
        <v>77</v>
      </c>
      <c r="B83" s="169" t="str">
        <f t="shared" si="5"/>
        <v>O.K.</v>
      </c>
      <c r="C83" s="175" t="s">
        <v>3711</v>
      </c>
      <c r="D83" s="252"/>
      <c r="E83" s="237">
        <f t="shared" si="4"/>
        <v>0</v>
      </c>
      <c r="F83" s="235">
        <v>0</v>
      </c>
      <c r="G83" s="236">
        <f>IF(ABS(PRRAS!D452-SUM(PRRAS!D838:D840))&gt;1,1,0)</f>
        <v>0</v>
      </c>
      <c r="H83" s="236">
        <f>IF(ABS(PRRAS!E452-SUM(PRRAS!E838:E840))&gt;1,1,0)</f>
        <v>0</v>
      </c>
      <c r="U83" s="237">
        <v>29531</v>
      </c>
    </row>
    <row r="84" spans="1:21" ht="15" customHeight="1" x14ac:dyDescent="0.2">
      <c r="A84" s="168">
        <f t="shared" si="3"/>
        <v>78</v>
      </c>
      <c r="B84" s="169" t="str">
        <f t="shared" si="5"/>
        <v>O.K.</v>
      </c>
      <c r="C84" s="175" t="s">
        <v>3720</v>
      </c>
      <c r="D84" s="252"/>
      <c r="E84" s="237">
        <f t="shared" si="4"/>
        <v>0</v>
      </c>
      <c r="F84" s="235">
        <v>0</v>
      </c>
      <c r="G84" s="236">
        <f>IF(ABS(PRRAS!D453-SUM(PRRAS!D841:D843))&gt;1,1,0)</f>
        <v>0</v>
      </c>
      <c r="H84" s="236">
        <f>IF(ABS(PRRAS!E453-SUM(PRRAS!E841:E843))&gt;1,1,0)</f>
        <v>0</v>
      </c>
      <c r="U84" s="237">
        <v>29566</v>
      </c>
    </row>
    <row r="85" spans="1:21" ht="15" customHeight="1" x14ac:dyDescent="0.2">
      <c r="A85" s="168">
        <f t="shared" si="3"/>
        <v>79</v>
      </c>
      <c r="B85" s="169" t="str">
        <f t="shared" si="5"/>
        <v>O.K.</v>
      </c>
      <c r="C85" s="175" t="s">
        <v>3721</v>
      </c>
      <c r="D85" s="252"/>
      <c r="E85" s="237">
        <f t="shared" si="4"/>
        <v>0</v>
      </c>
      <c r="F85" s="235">
        <v>0</v>
      </c>
      <c r="G85" s="236">
        <f>IF(ABS(PRRAS!D454-SUM(PRRAS!D844:D846))&gt;1,1,0)</f>
        <v>0</v>
      </c>
      <c r="H85" s="236">
        <f>IF(ABS(PRRAS!E454-SUM(PRRAS!E844:E846))&gt;1,1,0)</f>
        <v>0</v>
      </c>
      <c r="U85" s="237">
        <v>29927</v>
      </c>
    </row>
    <row r="86" spans="1:21" ht="15" customHeight="1" x14ac:dyDescent="0.2">
      <c r="A86" s="168">
        <f t="shared" si="3"/>
        <v>80</v>
      </c>
      <c r="B86" s="169" t="str">
        <f t="shared" si="5"/>
        <v>O.K.</v>
      </c>
      <c r="C86" s="175" t="s">
        <v>3722</v>
      </c>
      <c r="D86" s="252"/>
      <c r="E86" s="237">
        <f t="shared" si="4"/>
        <v>0</v>
      </c>
      <c r="F86" s="235">
        <v>0</v>
      </c>
      <c r="G86" s="236">
        <f>IF(ABS(PRRAS!D455-SUM(PRRAS!D847:D849))&gt;1,1,0)</f>
        <v>0</v>
      </c>
      <c r="H86" s="236">
        <f>IF(ABS(PRRAS!E455-SUM(PRRAS!E847:E849))&gt;1,1,0)</f>
        <v>0</v>
      </c>
      <c r="U86" s="237">
        <v>29943</v>
      </c>
    </row>
    <row r="87" spans="1:21" ht="15" customHeight="1" x14ac:dyDescent="0.2">
      <c r="A87" s="168">
        <f t="shared" si="3"/>
        <v>81</v>
      </c>
      <c r="B87" s="169" t="str">
        <f t="shared" si="5"/>
        <v>O.K.</v>
      </c>
      <c r="C87" s="175" t="s">
        <v>3723</v>
      </c>
      <c r="D87" s="252"/>
      <c r="E87" s="237">
        <f t="shared" si="4"/>
        <v>0</v>
      </c>
      <c r="F87" s="235">
        <v>0</v>
      </c>
      <c r="G87" s="236">
        <f>IF(ABS(PRRAS!D456-SUM(PRRAS!D850:D852))&gt;1,1,0)</f>
        <v>0</v>
      </c>
      <c r="H87" s="236">
        <f>IF(ABS(PRRAS!E456-SUM(PRRAS!E850:E852))&gt;1,1,0)</f>
        <v>0</v>
      </c>
      <c r="U87" s="237">
        <v>30099</v>
      </c>
    </row>
    <row r="88" spans="1:21" ht="15" customHeight="1" x14ac:dyDescent="0.2">
      <c r="A88" s="168">
        <f t="shared" si="3"/>
        <v>82</v>
      </c>
      <c r="B88" s="169" t="str">
        <f t="shared" si="5"/>
        <v>O.K.</v>
      </c>
      <c r="C88" s="175" t="s">
        <v>1069</v>
      </c>
      <c r="D88" s="252"/>
      <c r="E88" s="237">
        <f t="shared" si="4"/>
        <v>0</v>
      </c>
      <c r="F88" s="235">
        <v>0</v>
      </c>
      <c r="G88" s="236">
        <f>IF(ABS(PRRAS!D457-SUM(PRRAS!D853:D855))&gt;1,1,0)</f>
        <v>0</v>
      </c>
      <c r="H88" s="236">
        <f>IF(ABS(PRRAS!E457-SUM(PRRAS!E853:E855))&gt;1,1,0)</f>
        <v>0</v>
      </c>
      <c r="U88" s="237">
        <v>30103</v>
      </c>
    </row>
    <row r="89" spans="1:21" ht="15" customHeight="1" x14ac:dyDescent="0.2">
      <c r="A89" s="168">
        <f t="shared" si="3"/>
        <v>83</v>
      </c>
      <c r="B89" s="169" t="str">
        <f t="shared" si="5"/>
        <v>O.K.</v>
      </c>
      <c r="C89" s="175" t="s">
        <v>3724</v>
      </c>
      <c r="D89" s="252"/>
      <c r="E89" s="237">
        <f t="shared" si="4"/>
        <v>0</v>
      </c>
      <c r="F89" s="235">
        <v>0</v>
      </c>
      <c r="G89" s="236">
        <f>IF(PRRAS!D856&gt;PRRAS!D473,1,0)</f>
        <v>0</v>
      </c>
      <c r="H89" s="236">
        <f>IF(PRRAS!E856&gt;PRRAS!E473,1,0)</f>
        <v>0</v>
      </c>
      <c r="U89" s="237">
        <v>30111</v>
      </c>
    </row>
    <row r="90" spans="1:21" ht="15" customHeight="1" x14ac:dyDescent="0.2">
      <c r="A90" s="168">
        <f t="shared" si="3"/>
        <v>84</v>
      </c>
      <c r="B90" s="169" t="str">
        <f t="shared" si="5"/>
        <v>O.K.</v>
      </c>
      <c r="C90" s="175" t="s">
        <v>3726</v>
      </c>
      <c r="D90" s="252"/>
      <c r="E90" s="237">
        <f t="shared" si="4"/>
        <v>0</v>
      </c>
      <c r="F90" s="235">
        <v>0</v>
      </c>
      <c r="G90" s="236">
        <f>IF(PRRAS!D857&gt;PRRAS!D489,1,0)</f>
        <v>0</v>
      </c>
      <c r="H90" s="236">
        <f>IF(PRRAS!E857&gt;PRRAS!E489,1,0)</f>
        <v>0</v>
      </c>
      <c r="U90" s="237">
        <v>30120</v>
      </c>
    </row>
    <row r="91" spans="1:21" ht="15" customHeight="1" x14ac:dyDescent="0.2">
      <c r="A91" s="168">
        <f t="shared" si="3"/>
        <v>85</v>
      </c>
      <c r="B91" s="169" t="str">
        <f t="shared" si="5"/>
        <v>O.K.</v>
      </c>
      <c r="C91" s="175" t="s">
        <v>3725</v>
      </c>
      <c r="D91" s="252"/>
      <c r="E91" s="237">
        <f t="shared" si="4"/>
        <v>0</v>
      </c>
      <c r="F91" s="235">
        <v>0</v>
      </c>
      <c r="G91" s="236">
        <f>IF(PRRAS!D858&gt;PRRAS!D490,1,0)</f>
        <v>0</v>
      </c>
      <c r="H91" s="236">
        <f>IF(PRRAS!E858&gt;PRRAS!E490,1,0)</f>
        <v>0</v>
      </c>
      <c r="U91" s="237">
        <v>30138</v>
      </c>
    </row>
    <row r="92" spans="1:21" ht="15" customHeight="1" x14ac:dyDescent="0.2">
      <c r="A92" s="168">
        <f t="shared" si="3"/>
        <v>86</v>
      </c>
      <c r="B92" s="169" t="str">
        <f t="shared" si="5"/>
        <v>O.K.</v>
      </c>
      <c r="C92" s="175" t="s">
        <v>3727</v>
      </c>
      <c r="D92" s="252"/>
      <c r="E92" s="237">
        <f t="shared" si="4"/>
        <v>0</v>
      </c>
      <c r="F92" s="235">
        <v>0</v>
      </c>
      <c r="G92" s="236">
        <f>IF(PRRAS!D859&gt;PRRAS!D491,1,0)</f>
        <v>0</v>
      </c>
      <c r="H92" s="236">
        <f>IF(PRRAS!E859&gt;PRRAS!E491,1,0)</f>
        <v>0</v>
      </c>
      <c r="U92" s="237">
        <v>30339</v>
      </c>
    </row>
    <row r="93" spans="1:21" ht="15" customHeight="1" x14ac:dyDescent="0.2">
      <c r="A93" s="168">
        <f t="shared" si="3"/>
        <v>87</v>
      </c>
      <c r="B93" s="169" t="str">
        <f t="shared" si="5"/>
        <v>O.K.</v>
      </c>
      <c r="C93" s="175" t="s">
        <v>3728</v>
      </c>
      <c r="D93" s="252"/>
      <c r="E93" s="237">
        <f t="shared" si="4"/>
        <v>0</v>
      </c>
      <c r="F93" s="235">
        <v>0</v>
      </c>
      <c r="G93" s="236">
        <f>IF(PRRAS!D860&gt;PRRAS!D492,1,0)</f>
        <v>0</v>
      </c>
      <c r="H93" s="236">
        <f>IF(PRRAS!E860&gt;PRRAS!E492,1,0)</f>
        <v>0</v>
      </c>
      <c r="U93" s="237">
        <v>30371</v>
      </c>
    </row>
    <row r="94" spans="1:21" ht="15" customHeight="1" x14ac:dyDescent="0.2">
      <c r="A94" s="168">
        <f t="shared" si="3"/>
        <v>88</v>
      </c>
      <c r="B94" s="169" t="str">
        <f t="shared" si="5"/>
        <v>O.K.</v>
      </c>
      <c r="C94" s="175" t="s">
        <v>3919</v>
      </c>
      <c r="D94" s="252"/>
      <c r="E94" s="237">
        <f t="shared" si="4"/>
        <v>0</v>
      </c>
      <c r="F94" s="235">
        <v>0</v>
      </c>
      <c r="G94" s="236">
        <f>IF(SUM(PRRAS!D861:D863)&gt;PRRAS!D494,1,0)</f>
        <v>0</v>
      </c>
      <c r="H94" s="236">
        <f>IF(SUM(PRRAS!E861:E863)&gt;PRRAS!E494,1,0)</f>
        <v>0</v>
      </c>
      <c r="U94" s="237">
        <v>30402</v>
      </c>
    </row>
    <row r="95" spans="1:21" ht="15" customHeight="1" x14ac:dyDescent="0.2">
      <c r="A95" s="168">
        <f t="shared" si="3"/>
        <v>89</v>
      </c>
      <c r="B95" s="169" t="str">
        <f t="shared" si="5"/>
        <v>O.K.</v>
      </c>
      <c r="C95" s="175" t="s">
        <v>3920</v>
      </c>
      <c r="D95" s="252"/>
      <c r="E95" s="237">
        <f t="shared" si="4"/>
        <v>0</v>
      </c>
      <c r="F95" s="235">
        <v>0</v>
      </c>
      <c r="G95" s="236">
        <f>IF(PRRAS!D864&gt;PRRAS!D495,1,0)</f>
        <v>0</v>
      </c>
      <c r="H95" s="236">
        <f>IF(PRRAS!E864&gt;PRRAS!E495,1,0)</f>
        <v>0</v>
      </c>
      <c r="U95" s="237">
        <v>30451</v>
      </c>
    </row>
    <row r="96" spans="1:21" ht="15" customHeight="1" x14ac:dyDescent="0.2">
      <c r="A96" s="168">
        <f t="shared" si="3"/>
        <v>90</v>
      </c>
      <c r="B96" s="169" t="str">
        <f t="shared" si="5"/>
        <v>O.K.</v>
      </c>
      <c r="C96" s="175" t="s">
        <v>4150</v>
      </c>
      <c r="D96" s="252"/>
      <c r="E96" s="237">
        <f t="shared" si="4"/>
        <v>0</v>
      </c>
      <c r="F96" s="235">
        <v>0</v>
      </c>
      <c r="G96" s="236">
        <f>IF(SUM(PRRAS!D865:D866)&gt;PRRAS!D496,1,0)</f>
        <v>0</v>
      </c>
      <c r="H96" s="236">
        <f>IF(SUM(PRRAS!E865:E866)&gt;PRRAS!E496,1,0)</f>
        <v>0</v>
      </c>
      <c r="U96" s="237">
        <v>30525</v>
      </c>
    </row>
    <row r="97" spans="1:21" ht="15" customHeight="1" x14ac:dyDescent="0.2">
      <c r="A97" s="168">
        <f t="shared" si="3"/>
        <v>91</v>
      </c>
      <c r="B97" s="169" t="str">
        <f t="shared" si="5"/>
        <v>O.K.</v>
      </c>
      <c r="C97" s="175" t="s">
        <v>4151</v>
      </c>
      <c r="D97" s="252"/>
      <c r="E97" s="237">
        <f t="shared" si="4"/>
        <v>0</v>
      </c>
      <c r="F97" s="235">
        <v>0</v>
      </c>
      <c r="G97" s="236">
        <f>IF(PRRAS!D867&gt;PRRAS!D497,1,0)</f>
        <v>0</v>
      </c>
      <c r="H97" s="236">
        <f>IF(PRRAS!E867&gt;PRRAS!E497,1,0)</f>
        <v>0</v>
      </c>
      <c r="U97" s="237">
        <v>30630</v>
      </c>
    </row>
    <row r="98" spans="1:21" ht="15" customHeight="1" x14ac:dyDescent="0.2">
      <c r="A98" s="168">
        <f t="shared" si="3"/>
        <v>92</v>
      </c>
      <c r="B98" s="169" t="str">
        <f t="shared" si="5"/>
        <v>O.K.</v>
      </c>
      <c r="C98" s="175" t="s">
        <v>3921</v>
      </c>
      <c r="D98" s="252"/>
      <c r="E98" s="237">
        <f t="shared" ref="E98:E163" si="6">MAX(G98:L98)</f>
        <v>0</v>
      </c>
      <c r="F98" s="235">
        <v>0</v>
      </c>
      <c r="G98" s="236">
        <f>IF(SUM(PRRAS!D868:D870)&gt;PRRAS!D499,1,0)</f>
        <v>0</v>
      </c>
      <c r="H98" s="236">
        <f>IF(SUM(PRRAS!E868:E870)&gt;PRRAS!E499,1,0)</f>
        <v>0</v>
      </c>
      <c r="U98" s="237">
        <v>30832</v>
      </c>
    </row>
    <row r="99" spans="1:21" ht="15" customHeight="1" x14ac:dyDescent="0.2">
      <c r="A99" s="168">
        <f t="shared" si="3"/>
        <v>93</v>
      </c>
      <c r="B99" s="169" t="str">
        <f t="shared" si="5"/>
        <v>O.K.</v>
      </c>
      <c r="C99" s="175" t="s">
        <v>3922</v>
      </c>
      <c r="D99" s="252"/>
      <c r="E99" s="237">
        <f t="shared" si="6"/>
        <v>0</v>
      </c>
      <c r="F99" s="235">
        <v>0</v>
      </c>
      <c r="G99" s="236">
        <f>IF(PRRAS!D871&gt;PRRAS!D500,1,0)</f>
        <v>0</v>
      </c>
      <c r="H99" s="236">
        <f>IF(PRRAS!E871&gt;PRRAS!E500,1,0)</f>
        <v>0</v>
      </c>
      <c r="U99" s="237">
        <v>30849</v>
      </c>
    </row>
    <row r="100" spans="1:21" ht="15" customHeight="1" x14ac:dyDescent="0.2">
      <c r="A100" s="168">
        <f t="shared" si="3"/>
        <v>94</v>
      </c>
      <c r="B100" s="169" t="str">
        <f t="shared" si="5"/>
        <v>O.K.</v>
      </c>
      <c r="C100" s="175" t="s">
        <v>1813</v>
      </c>
      <c r="D100" s="252"/>
      <c r="E100" s="237">
        <f t="shared" si="6"/>
        <v>0</v>
      </c>
      <c r="F100" s="235">
        <v>0</v>
      </c>
      <c r="G100" s="236">
        <f>IF(SUM(PRRAS!D872:D873)&gt;PRRAS!D501,1,0)</f>
        <v>0</v>
      </c>
      <c r="H100" s="236">
        <f>IF(SUM(PRRAS!E872:E873)&gt;PRRAS!E501,1,0)</f>
        <v>0</v>
      </c>
      <c r="U100" s="237">
        <v>30865</v>
      </c>
    </row>
    <row r="101" spans="1:21" ht="15" customHeight="1" x14ac:dyDescent="0.2">
      <c r="A101" s="168">
        <f t="shared" si="3"/>
        <v>95</v>
      </c>
      <c r="B101" s="169" t="str">
        <f t="shared" si="5"/>
        <v>O.K.</v>
      </c>
      <c r="C101" s="175" t="s">
        <v>1814</v>
      </c>
      <c r="D101" s="252"/>
      <c r="E101" s="237">
        <f t="shared" si="6"/>
        <v>0</v>
      </c>
      <c r="F101" s="235">
        <v>0</v>
      </c>
      <c r="G101" s="236">
        <f>IF(SUM(PRRAS!D874:D876)&gt;PRRAS!D502,1,0)</f>
        <v>0</v>
      </c>
      <c r="H101" s="236">
        <f>IF(SUM(PRRAS!E874:E876)&gt;PRRAS!E502,1,0)</f>
        <v>0</v>
      </c>
      <c r="U101" s="237">
        <v>30912</v>
      </c>
    </row>
    <row r="102" spans="1:21" ht="15" customHeight="1" x14ac:dyDescent="0.2">
      <c r="A102" s="168">
        <f t="shared" si="3"/>
        <v>96</v>
      </c>
      <c r="B102" s="169" t="str">
        <f t="shared" si="5"/>
        <v>O.K.</v>
      </c>
      <c r="C102" s="175" t="s">
        <v>1815</v>
      </c>
      <c r="D102" s="252"/>
      <c r="E102" s="237">
        <f t="shared" si="6"/>
        <v>0</v>
      </c>
      <c r="F102" s="235">
        <v>0</v>
      </c>
      <c r="G102" s="236">
        <f>IF(PRRAS!D877&gt;PRRAS!D503,1,0)</f>
        <v>0</v>
      </c>
      <c r="H102" s="236">
        <f>IF(PRRAS!E877&gt;PRRAS!E503,1,0)</f>
        <v>0</v>
      </c>
      <c r="U102" s="237">
        <v>30929</v>
      </c>
    </row>
    <row r="103" spans="1:21" ht="15" customHeight="1" x14ac:dyDescent="0.2">
      <c r="A103" s="168">
        <f t="shared" si="3"/>
        <v>97</v>
      </c>
      <c r="B103" s="169" t="str">
        <f t="shared" si="5"/>
        <v>O.K.</v>
      </c>
      <c r="C103" s="175" t="s">
        <v>1816</v>
      </c>
      <c r="D103" s="252"/>
      <c r="E103" s="237">
        <f t="shared" si="6"/>
        <v>0</v>
      </c>
      <c r="F103" s="235">
        <v>0</v>
      </c>
      <c r="G103" s="236">
        <f>IF(SUM(PRRAS!D878:D879)&gt;PRRAS!D504,1,0)</f>
        <v>0</v>
      </c>
      <c r="H103" s="236">
        <f>IF(SUM(PRRAS!E878:E879)&gt;PRRAS!E504,1,0)</f>
        <v>0</v>
      </c>
      <c r="U103" s="237">
        <v>30953</v>
      </c>
    </row>
    <row r="104" spans="1:21" ht="15" customHeight="1" x14ac:dyDescent="0.2">
      <c r="A104" s="168">
        <f t="shared" si="3"/>
        <v>98</v>
      </c>
      <c r="B104" s="169" t="str">
        <f t="shared" si="5"/>
        <v>O.K.</v>
      </c>
      <c r="C104" s="175" t="s">
        <v>1817</v>
      </c>
      <c r="D104" s="252"/>
      <c r="E104" s="237">
        <f t="shared" si="6"/>
        <v>0</v>
      </c>
      <c r="F104" s="235">
        <v>0</v>
      </c>
      <c r="G104" s="236">
        <f>IF(PRRAS!D880&gt;PRRAS!D506,1,0)</f>
        <v>0</v>
      </c>
      <c r="H104" s="236">
        <f>IF(PRRAS!E880&gt;PRRAS!E506,1,0)</f>
        <v>0</v>
      </c>
      <c r="U104" s="237">
        <v>31042</v>
      </c>
    </row>
    <row r="105" spans="1:21" ht="15" customHeight="1" x14ac:dyDescent="0.2">
      <c r="A105" s="168">
        <f t="shared" si="3"/>
        <v>99</v>
      </c>
      <c r="B105" s="169" t="str">
        <f t="shared" si="5"/>
        <v>O.K.</v>
      </c>
      <c r="C105" s="175" t="s">
        <v>1818</v>
      </c>
      <c r="D105" s="252"/>
      <c r="E105" s="237">
        <f t="shared" si="6"/>
        <v>0</v>
      </c>
      <c r="F105" s="235">
        <v>0</v>
      </c>
      <c r="G105" s="236">
        <f>IF(PRRAS!D881&gt;PRRAS!D507,1,0)</f>
        <v>0</v>
      </c>
      <c r="H105" s="236">
        <f>IF(PRRAS!E881&gt;PRRAS!E507,1,0)</f>
        <v>0</v>
      </c>
      <c r="U105" s="237">
        <v>31147</v>
      </c>
    </row>
    <row r="106" spans="1:21" ht="15" customHeight="1" x14ac:dyDescent="0.2">
      <c r="A106" s="168">
        <f t="shared" si="3"/>
        <v>100</v>
      </c>
      <c r="B106" s="169" t="str">
        <f t="shared" si="5"/>
        <v>O.K.</v>
      </c>
      <c r="C106" s="175" t="s">
        <v>1819</v>
      </c>
      <c r="D106" s="252"/>
      <c r="E106" s="237">
        <f t="shared" si="6"/>
        <v>0</v>
      </c>
      <c r="F106" s="235">
        <v>0</v>
      </c>
      <c r="G106" s="236">
        <f>IF(PRRAS!D882&gt;PRRAS!D508,1,0)</f>
        <v>0</v>
      </c>
      <c r="H106" s="236">
        <f>IF(PRRAS!E882&gt;PRRAS!E508,1,0)</f>
        <v>0</v>
      </c>
      <c r="U106" s="237">
        <v>31202</v>
      </c>
    </row>
    <row r="107" spans="1:21" ht="15" customHeight="1" x14ac:dyDescent="0.2">
      <c r="A107" s="168">
        <f t="shared" si="3"/>
        <v>101</v>
      </c>
      <c r="B107" s="169" t="str">
        <f t="shared" si="5"/>
        <v>O.K.</v>
      </c>
      <c r="C107" s="175" t="s">
        <v>1820</v>
      </c>
      <c r="D107" s="252"/>
      <c r="E107" s="237">
        <f t="shared" si="6"/>
        <v>0</v>
      </c>
      <c r="F107" s="235">
        <v>0</v>
      </c>
      <c r="G107" s="236">
        <f>IF(ABS(PRRAS!D511-PRRAS!D883-PRRAS!D884)&gt;1,1,0)</f>
        <v>0</v>
      </c>
      <c r="H107" s="236">
        <f>IF(ABS(PRRAS!E511-PRRAS!E883-PRRAS!E884)&gt;1,1,0)</f>
        <v>0</v>
      </c>
      <c r="U107" s="237">
        <v>31278</v>
      </c>
    </row>
    <row r="108" spans="1:21" ht="15" customHeight="1" x14ac:dyDescent="0.2">
      <c r="A108" s="168">
        <f t="shared" si="3"/>
        <v>102</v>
      </c>
      <c r="B108" s="169" t="str">
        <f t="shared" si="5"/>
        <v>O.K.</v>
      </c>
      <c r="C108" s="175" t="s">
        <v>1821</v>
      </c>
      <c r="D108" s="252"/>
      <c r="E108" s="237">
        <f t="shared" si="6"/>
        <v>0</v>
      </c>
      <c r="F108" s="235">
        <v>0</v>
      </c>
      <c r="G108" s="236">
        <f>IF(ABS(PRRAS!D512-PRRAS!D885-PRRAS!D886)&gt;1,1,0)</f>
        <v>0</v>
      </c>
      <c r="H108" s="236">
        <f>IF(ABS(PRRAS!E512-PRRAS!E885-PRRAS!E886)&gt;1,1,0)</f>
        <v>0</v>
      </c>
      <c r="U108" s="237">
        <v>31286</v>
      </c>
    </row>
    <row r="109" spans="1:21" ht="15" customHeight="1" x14ac:dyDescent="0.2">
      <c r="A109" s="168">
        <f t="shared" si="3"/>
        <v>103</v>
      </c>
      <c r="B109" s="169" t="str">
        <f t="shared" si="5"/>
        <v>O.K.</v>
      </c>
      <c r="C109" s="175" t="s">
        <v>3178</v>
      </c>
      <c r="D109" s="252"/>
      <c r="E109" s="237">
        <f t="shared" si="6"/>
        <v>0</v>
      </c>
      <c r="F109" s="235">
        <v>0</v>
      </c>
      <c r="G109" s="236">
        <f>IF(ABS(PRRAS!D513-PRRAS!D887-PRRAS!D888)&gt;1,1,0)</f>
        <v>0</v>
      </c>
      <c r="H109" s="236">
        <f>IF(ABS(PRRAS!E513-PRRAS!E887-PRRAS!E888)&gt;1,1,0)</f>
        <v>0</v>
      </c>
      <c r="U109" s="237">
        <v>31317</v>
      </c>
    </row>
    <row r="110" spans="1:21" ht="15" customHeight="1" x14ac:dyDescent="0.2">
      <c r="A110" s="168">
        <f t="shared" si="3"/>
        <v>104</v>
      </c>
      <c r="B110" s="169" t="str">
        <f t="shared" si="5"/>
        <v>O.K.</v>
      </c>
      <c r="C110" s="175" t="s">
        <v>3179</v>
      </c>
      <c r="D110" s="252"/>
      <c r="E110" s="237">
        <f t="shared" si="6"/>
        <v>0</v>
      </c>
      <c r="F110" s="235">
        <v>0</v>
      </c>
      <c r="G110" s="236">
        <f>IF(ABS(PRRAS!D514-PRRAS!D889-PRRAS!D890)&gt;1,1,0)</f>
        <v>0</v>
      </c>
      <c r="H110" s="236">
        <f>IF(ABS(PRRAS!E514-PRRAS!E889-PRRAS!E890)&gt;1,1,0)</f>
        <v>0</v>
      </c>
      <c r="U110" s="237">
        <v>31413</v>
      </c>
    </row>
    <row r="111" spans="1:21" ht="15" customHeight="1" x14ac:dyDescent="0.2">
      <c r="A111" s="168">
        <f t="shared" si="3"/>
        <v>105</v>
      </c>
      <c r="B111" s="169" t="str">
        <f t="shared" si="5"/>
        <v>O.K.</v>
      </c>
      <c r="C111" s="175" t="s">
        <v>3180</v>
      </c>
      <c r="D111" s="252"/>
      <c r="E111" s="237">
        <f t="shared" si="6"/>
        <v>0</v>
      </c>
      <c r="F111" s="235">
        <v>0</v>
      </c>
      <c r="G111" s="236">
        <f>IF(ABS(PRRAS!D515-PRRAS!D891-PRRAS!D892)&gt;1,1,0)</f>
        <v>0</v>
      </c>
      <c r="H111" s="236">
        <f>IF(ABS(PRRAS!E515-PRRAS!E891-PRRAS!E892)&gt;1,1,0)</f>
        <v>0</v>
      </c>
      <c r="U111" s="237">
        <v>31421</v>
      </c>
    </row>
    <row r="112" spans="1:21" ht="15" customHeight="1" x14ac:dyDescent="0.2">
      <c r="A112" s="168">
        <f t="shared" si="3"/>
        <v>106</v>
      </c>
      <c r="B112" s="169" t="str">
        <f t="shared" si="5"/>
        <v>O.K.</v>
      </c>
      <c r="C112" s="175" t="s">
        <v>3181</v>
      </c>
      <c r="D112" s="252"/>
      <c r="E112" s="237">
        <f t="shared" si="6"/>
        <v>0</v>
      </c>
      <c r="F112" s="235">
        <v>0</v>
      </c>
      <c r="G112" s="236">
        <f>IF(ABS(PRRAS!D516-PRRAS!D893-PRRAS!D894)&gt;1,1,0)</f>
        <v>0</v>
      </c>
      <c r="H112" s="236">
        <f>IF(ABS(PRRAS!E516-PRRAS!E893-PRRAS!E894)&gt;1,1,0)</f>
        <v>0</v>
      </c>
      <c r="U112" s="237">
        <v>31430</v>
      </c>
    </row>
    <row r="113" spans="1:21" ht="15" customHeight="1" x14ac:dyDescent="0.2">
      <c r="A113" s="168">
        <f t="shared" si="3"/>
        <v>107</v>
      </c>
      <c r="B113" s="169" t="str">
        <f t="shared" si="5"/>
        <v>O.K.</v>
      </c>
      <c r="C113" s="175" t="s">
        <v>3182</v>
      </c>
      <c r="D113" s="252"/>
      <c r="E113" s="237">
        <f t="shared" si="6"/>
        <v>0</v>
      </c>
      <c r="F113" s="235">
        <v>0</v>
      </c>
      <c r="G113" s="236">
        <f>IF(ABS(PRRAS!D517-PRRAS!D895-PRRAS!D896)&gt;1,1,0)</f>
        <v>0</v>
      </c>
      <c r="H113" s="236">
        <f>IF(ABS(PRRAS!E517-PRRAS!E895-PRRAS!E896)&gt;1,1,0)</f>
        <v>0</v>
      </c>
      <c r="U113" s="237">
        <v>31448</v>
      </c>
    </row>
    <row r="114" spans="1:21" ht="15" customHeight="1" x14ac:dyDescent="0.2">
      <c r="A114" s="168">
        <f t="shared" si="3"/>
        <v>108</v>
      </c>
      <c r="B114" s="169" t="str">
        <f t="shared" si="5"/>
        <v>O.K.</v>
      </c>
      <c r="C114" s="175" t="s">
        <v>3183</v>
      </c>
      <c r="D114" s="252"/>
      <c r="E114" s="237">
        <f t="shared" si="6"/>
        <v>0</v>
      </c>
      <c r="F114" s="235">
        <v>0</v>
      </c>
      <c r="G114" s="236">
        <f>IF(PRRAS!D897&gt;PRRAS!D529,1,0)</f>
        <v>0</v>
      </c>
      <c r="H114" s="236">
        <f>IF(PRRAS!E897&gt;PRRAS!E529,1,0)</f>
        <v>0</v>
      </c>
      <c r="U114" s="237">
        <v>31456</v>
      </c>
    </row>
    <row r="115" spans="1:21" ht="15" customHeight="1" x14ac:dyDescent="0.2">
      <c r="A115" s="168">
        <f t="shared" si="3"/>
        <v>109</v>
      </c>
      <c r="B115" s="169" t="str">
        <f t="shared" si="5"/>
        <v>O.K.</v>
      </c>
      <c r="C115" s="175" t="s">
        <v>3184</v>
      </c>
      <c r="D115" s="252"/>
      <c r="E115" s="237">
        <f t="shared" si="6"/>
        <v>0</v>
      </c>
      <c r="F115" s="235">
        <v>0</v>
      </c>
      <c r="G115" s="236">
        <f>IF(PRRAS!D898+PRRAS!D899&gt;PRRAS!D539,1,0)</f>
        <v>0</v>
      </c>
      <c r="H115" s="236">
        <f>IF(PRRAS!E898+PRRAS!E899&gt;PRRAS!E539,1,0)</f>
        <v>0</v>
      </c>
      <c r="U115" s="237">
        <v>31497</v>
      </c>
    </row>
    <row r="116" spans="1:21" ht="15" customHeight="1" x14ac:dyDescent="0.2">
      <c r="A116" s="168">
        <f t="shared" si="3"/>
        <v>110</v>
      </c>
      <c r="B116" s="169" t="str">
        <f t="shared" si="5"/>
        <v>O.K.</v>
      </c>
      <c r="C116" s="175" t="s">
        <v>3185</v>
      </c>
      <c r="D116" s="252"/>
      <c r="E116" s="237">
        <f t="shared" si="6"/>
        <v>0</v>
      </c>
      <c r="F116" s="235">
        <v>0</v>
      </c>
      <c r="G116" s="236">
        <f>IF(PRRAS!D900+PRRAS!D901&gt;PRRAS!D542,1,0)</f>
        <v>0</v>
      </c>
      <c r="H116" s="236">
        <f>IF(PRRAS!E900+PRRAS!E901&gt;PRRAS!E542,1,0)</f>
        <v>0</v>
      </c>
      <c r="U116" s="237">
        <v>31536</v>
      </c>
    </row>
    <row r="117" spans="1:21" ht="15" customHeight="1" x14ac:dyDescent="0.2">
      <c r="A117" s="168">
        <f t="shared" si="3"/>
        <v>111</v>
      </c>
      <c r="B117" s="169" t="str">
        <f t="shared" si="5"/>
        <v>O.K.</v>
      </c>
      <c r="C117" s="175" t="s">
        <v>3186</v>
      </c>
      <c r="D117" s="252"/>
      <c r="E117" s="237">
        <f t="shared" si="6"/>
        <v>0</v>
      </c>
      <c r="F117" s="235">
        <v>0</v>
      </c>
      <c r="G117" s="236">
        <f>IF(PRRAS!D902+PRRAS!D903&gt;PRRAS!D543,1,0)</f>
        <v>0</v>
      </c>
      <c r="H117" s="236">
        <f>IF(PRRAS!E902+PRRAS!E903&gt;PRRAS!E543,1,0)</f>
        <v>0</v>
      </c>
      <c r="U117" s="237">
        <v>31729</v>
      </c>
    </row>
    <row r="118" spans="1:21" ht="15" customHeight="1" x14ac:dyDescent="0.2">
      <c r="A118" s="168">
        <f t="shared" si="3"/>
        <v>112</v>
      </c>
      <c r="B118" s="169" t="str">
        <f t="shared" si="5"/>
        <v>O.K.</v>
      </c>
      <c r="C118" s="175" t="s">
        <v>3187</v>
      </c>
      <c r="D118" s="252"/>
      <c r="E118" s="237">
        <f t="shared" si="6"/>
        <v>0</v>
      </c>
      <c r="F118" s="235">
        <v>0</v>
      </c>
      <c r="G118" s="236">
        <f>IF(PRRAS!D904+PRRAS!D905&gt;PRRAS!D544,1,0)</f>
        <v>0</v>
      </c>
      <c r="H118" s="236">
        <f>IF(PRRAS!E904+PRRAS!E905&gt;PRRAS!E544,1,0)</f>
        <v>0</v>
      </c>
      <c r="U118" s="237">
        <v>31737</v>
      </c>
    </row>
    <row r="119" spans="1:21" ht="15" customHeight="1" x14ac:dyDescent="0.2">
      <c r="A119" s="168">
        <f t="shared" si="3"/>
        <v>113</v>
      </c>
      <c r="B119" s="169" t="str">
        <f t="shared" si="5"/>
        <v>O.K.</v>
      </c>
      <c r="C119" s="175" t="s">
        <v>3188</v>
      </c>
      <c r="D119" s="252"/>
      <c r="E119" s="237">
        <f t="shared" si="6"/>
        <v>0</v>
      </c>
      <c r="F119" s="235">
        <v>0</v>
      </c>
      <c r="G119" s="236">
        <f>IF(ABS(PRRAS!D545-SUM(PRRAS!D906:D908))&gt;1,1,0)</f>
        <v>0</v>
      </c>
      <c r="H119" s="236">
        <f>IF(ABS(PRRAS!E545-SUM(PRRAS!E906:E908))&gt;1,1,0)</f>
        <v>0</v>
      </c>
      <c r="U119" s="237">
        <v>31753</v>
      </c>
    </row>
    <row r="120" spans="1:21" ht="15" customHeight="1" x14ac:dyDescent="0.2">
      <c r="A120" s="168">
        <f t="shared" si="3"/>
        <v>114</v>
      </c>
      <c r="B120" s="169" t="str">
        <f t="shared" si="5"/>
        <v>O.K.</v>
      </c>
      <c r="C120" s="175" t="s">
        <v>3189</v>
      </c>
      <c r="D120" s="252"/>
      <c r="E120" s="237">
        <f t="shared" si="6"/>
        <v>0</v>
      </c>
      <c r="F120" s="235">
        <v>0</v>
      </c>
      <c r="G120" s="236">
        <f>IF(SUM(PRRAS!D909:D910)&gt;PRRAS!D547,1,0)</f>
        <v>0</v>
      </c>
      <c r="H120" s="236">
        <f>IF(SUM(PRRAS!E909:E910)&gt;PRRAS!E547,1,0)</f>
        <v>0</v>
      </c>
      <c r="U120" s="237">
        <v>31761</v>
      </c>
    </row>
    <row r="121" spans="1:21" ht="15" customHeight="1" x14ac:dyDescent="0.2">
      <c r="A121" s="168">
        <f t="shared" si="3"/>
        <v>115</v>
      </c>
      <c r="B121" s="169" t="str">
        <f t="shared" si="5"/>
        <v>O.K.</v>
      </c>
      <c r="C121" s="175" t="s">
        <v>3190</v>
      </c>
      <c r="D121" s="252"/>
      <c r="E121" s="237">
        <f t="shared" si="6"/>
        <v>0</v>
      </c>
      <c r="F121" s="235">
        <v>0</v>
      </c>
      <c r="G121" s="236">
        <f>IF(SUM(PRRAS!D911:D912)&gt;PRRAS!D548,1,0)</f>
        <v>0</v>
      </c>
      <c r="H121" s="236">
        <f>IF(SUM(PRRAS!E911:E912)&gt;PRRAS!E548,1,0)</f>
        <v>0</v>
      </c>
      <c r="U121" s="237">
        <v>31770</v>
      </c>
    </row>
    <row r="122" spans="1:21" ht="15" customHeight="1" x14ac:dyDescent="0.2">
      <c r="A122" s="168">
        <f t="shared" si="3"/>
        <v>116</v>
      </c>
      <c r="B122" s="169" t="str">
        <f t="shared" si="5"/>
        <v>O.K.</v>
      </c>
      <c r="C122" s="175" t="s">
        <v>3191</v>
      </c>
      <c r="D122" s="252"/>
      <c r="E122" s="237">
        <f t="shared" si="6"/>
        <v>0</v>
      </c>
      <c r="F122" s="235">
        <v>0</v>
      </c>
      <c r="G122" s="236">
        <f>IF(SUM(PRRAS!D913:D914)&gt;PRRAS!D549,1,0)</f>
        <v>0</v>
      </c>
      <c r="H122" s="236">
        <f>IF(SUM(PRRAS!E913:E914)&gt;PRRAS!E549,1,0)</f>
        <v>0</v>
      </c>
      <c r="U122" s="237">
        <v>31788</v>
      </c>
    </row>
    <row r="123" spans="1:21" ht="15" customHeight="1" x14ac:dyDescent="0.2">
      <c r="A123" s="168">
        <f t="shared" si="3"/>
        <v>117</v>
      </c>
      <c r="B123" s="169" t="str">
        <f t="shared" si="5"/>
        <v>O.K.</v>
      </c>
      <c r="C123" s="175" t="s">
        <v>1073</v>
      </c>
      <c r="D123" s="252"/>
      <c r="E123" s="237">
        <f t="shared" si="6"/>
        <v>0</v>
      </c>
      <c r="F123" s="235">
        <v>0</v>
      </c>
      <c r="G123" s="236">
        <f>IF(ABS(PRRAS!D554-SUM(PRRAS!D915:D917))&gt;1,1,0)</f>
        <v>0</v>
      </c>
      <c r="H123" s="236">
        <f>IF(ABS(PRRAS!E554-SUM(PRRAS!E915:E917))&gt;1,1,0)</f>
        <v>0</v>
      </c>
      <c r="U123" s="237">
        <v>31796</v>
      </c>
    </row>
    <row r="124" spans="1:21" ht="15" customHeight="1" x14ac:dyDescent="0.2">
      <c r="A124" s="168">
        <f t="shared" si="3"/>
        <v>118</v>
      </c>
      <c r="B124" s="169" t="str">
        <f t="shared" si="5"/>
        <v>O.K.</v>
      </c>
      <c r="C124" s="175" t="s">
        <v>114</v>
      </c>
      <c r="D124" s="252"/>
      <c r="E124" s="237">
        <f t="shared" si="6"/>
        <v>0</v>
      </c>
      <c r="F124" s="235">
        <v>0</v>
      </c>
      <c r="G124" s="236">
        <f>IF(ABS(PRRAS!D555-SUM(PRRAS!D918:D920))&gt;1,1,0)</f>
        <v>0</v>
      </c>
      <c r="H124" s="236">
        <f>IF(ABS(PRRAS!E555-SUM(PRRAS!E918:E920))&gt;1,1,0)</f>
        <v>0</v>
      </c>
      <c r="U124" s="237">
        <v>31920</v>
      </c>
    </row>
    <row r="125" spans="1:21" ht="15" customHeight="1" x14ac:dyDescent="0.2">
      <c r="A125" s="168">
        <f t="shared" si="3"/>
        <v>119</v>
      </c>
      <c r="B125" s="169" t="str">
        <f t="shared" si="5"/>
        <v>O.K.</v>
      </c>
      <c r="C125" s="175" t="s">
        <v>134</v>
      </c>
      <c r="D125" s="252"/>
      <c r="E125" s="237">
        <f t="shared" si="6"/>
        <v>0</v>
      </c>
      <c r="F125" s="235">
        <v>0</v>
      </c>
      <c r="G125" s="236">
        <f>IF(ABS(PRRAS!D559-SUM(PRRAS!D921:D922))&gt;1,1,0)</f>
        <v>0</v>
      </c>
      <c r="H125" s="236">
        <f>IF(ABS(PRRAS!E559-SUM(PRRAS!E921:E922))&gt;1,1,0)</f>
        <v>0</v>
      </c>
      <c r="U125" s="237">
        <v>31995</v>
      </c>
    </row>
    <row r="126" spans="1:21" ht="15" customHeight="1" x14ac:dyDescent="0.2">
      <c r="A126" s="168">
        <f t="shared" si="3"/>
        <v>120</v>
      </c>
      <c r="B126" s="169" t="str">
        <f t="shared" si="5"/>
        <v>O.K.</v>
      </c>
      <c r="C126" s="175" t="s">
        <v>1080</v>
      </c>
      <c r="D126" s="252"/>
      <c r="E126" s="237">
        <f t="shared" si="6"/>
        <v>0</v>
      </c>
      <c r="F126" s="235">
        <v>0</v>
      </c>
      <c r="G126" s="236">
        <f>IF(ABS(PRRAS!D560-SUM(PRRAS!D923:D925))&gt;1,1,0)</f>
        <v>0</v>
      </c>
      <c r="H126" s="236">
        <f>IF(ABS(PRRAS!E560-SUM(PRRAS!E923:E925))&gt;1,1,0)</f>
        <v>0</v>
      </c>
      <c r="U126" s="237">
        <v>32002</v>
      </c>
    </row>
    <row r="127" spans="1:21" ht="15" customHeight="1" x14ac:dyDescent="0.2">
      <c r="A127" s="168">
        <f t="shared" si="3"/>
        <v>121</v>
      </c>
      <c r="B127" s="169" t="str">
        <f t="shared" si="5"/>
        <v>O.K.</v>
      </c>
      <c r="C127" s="175" t="s">
        <v>1081</v>
      </c>
      <c r="D127" s="252"/>
      <c r="E127" s="237">
        <f t="shared" si="6"/>
        <v>0</v>
      </c>
      <c r="F127" s="235">
        <v>0</v>
      </c>
      <c r="G127" s="236">
        <f>IF(ABS(PRRAS!D561-SUM(PRRAS!D926:D928))&gt;1,1,0)</f>
        <v>0</v>
      </c>
      <c r="H127" s="236">
        <f>IF(ABS(PRRAS!E561-SUM(PRRAS!E926:E928))&gt;1,1,0)</f>
        <v>0</v>
      </c>
      <c r="U127" s="237">
        <v>32133</v>
      </c>
    </row>
    <row r="128" spans="1:21" ht="15" customHeight="1" x14ac:dyDescent="0.2">
      <c r="A128" s="168">
        <f t="shared" si="3"/>
        <v>122</v>
      </c>
      <c r="B128" s="169" t="str">
        <f t="shared" si="5"/>
        <v>O.K.</v>
      </c>
      <c r="C128" s="175" t="s">
        <v>1082</v>
      </c>
      <c r="D128" s="252"/>
      <c r="E128" s="237">
        <f t="shared" si="6"/>
        <v>0</v>
      </c>
      <c r="F128" s="235">
        <v>0</v>
      </c>
      <c r="G128" s="236">
        <f>IF(ABS(PRRAS!D562-SUM(PRRAS!D929:D931))&gt;1,1,0)</f>
        <v>0</v>
      </c>
      <c r="H128" s="236">
        <f>IF(ABS(PRRAS!E562-SUM(PRRAS!E929:E931))&gt;1,1,0)</f>
        <v>0</v>
      </c>
      <c r="U128" s="237">
        <v>32168</v>
      </c>
    </row>
    <row r="129" spans="1:21" ht="15" customHeight="1" x14ac:dyDescent="0.2">
      <c r="A129" s="168">
        <f t="shared" si="3"/>
        <v>123</v>
      </c>
      <c r="B129" s="169" t="str">
        <f t="shared" si="5"/>
        <v>O.K.</v>
      </c>
      <c r="C129" s="175" t="s">
        <v>1083</v>
      </c>
      <c r="D129" s="252"/>
      <c r="E129" s="237">
        <f t="shared" si="6"/>
        <v>0</v>
      </c>
      <c r="F129" s="235">
        <v>0</v>
      </c>
      <c r="G129" s="236">
        <f>IF(ABS(PRRAS!D563-SUM(PRRAS!D932:D934))&gt;1,1,0)</f>
        <v>0</v>
      </c>
      <c r="H129" s="236">
        <f>IF(ABS(PRRAS!E563-SUM(PRRAS!E932:E934))&gt;1,1,0)</f>
        <v>0</v>
      </c>
      <c r="U129" s="237">
        <v>32176</v>
      </c>
    </row>
    <row r="130" spans="1:21" ht="15" customHeight="1" x14ac:dyDescent="0.2">
      <c r="A130" s="168">
        <f t="shared" si="3"/>
        <v>124</v>
      </c>
      <c r="B130" s="169" t="str">
        <f t="shared" si="5"/>
        <v>O.K.</v>
      </c>
      <c r="C130" s="175" t="s">
        <v>1084</v>
      </c>
      <c r="D130" s="252"/>
      <c r="E130" s="237">
        <f t="shared" si="6"/>
        <v>0</v>
      </c>
      <c r="F130" s="235">
        <v>0</v>
      </c>
      <c r="G130" s="236">
        <f>IF(ABS(PRRAS!D564-SUM(PRRAS!D935:D937))&gt;1,1,0)</f>
        <v>0</v>
      </c>
      <c r="H130" s="236">
        <f>IF(ABS(PRRAS!E564-SUM(PRRAS!E935:E937))&gt;1,1,0)</f>
        <v>0</v>
      </c>
      <c r="U130" s="237">
        <v>32184</v>
      </c>
    </row>
    <row r="131" spans="1:21" ht="15" customHeight="1" x14ac:dyDescent="0.2">
      <c r="A131" s="168">
        <f t="shared" si="3"/>
        <v>125</v>
      </c>
      <c r="B131" s="169" t="str">
        <f t="shared" si="5"/>
        <v>O.K.</v>
      </c>
      <c r="C131" s="175" t="s">
        <v>1085</v>
      </c>
      <c r="D131" s="252"/>
      <c r="E131" s="237">
        <f t="shared" si="6"/>
        <v>0</v>
      </c>
      <c r="F131" s="235">
        <v>0</v>
      </c>
      <c r="G131" s="236">
        <f>IF(ABS(PRRAS!D565-SUM(PRRAS!D938:D940))&gt;1,1,0)</f>
        <v>0</v>
      </c>
      <c r="H131" s="236">
        <f>IF(ABS(PRRAS!E565-SUM(PRRAS!E938:E940))&gt;1,1,0)</f>
        <v>0</v>
      </c>
      <c r="U131" s="237">
        <v>32221</v>
      </c>
    </row>
    <row r="132" spans="1:21" ht="15" customHeight="1" x14ac:dyDescent="0.2">
      <c r="A132" s="168">
        <f t="shared" si="3"/>
        <v>126</v>
      </c>
      <c r="B132" s="169" t="str">
        <f t="shared" si="5"/>
        <v>O.K.</v>
      </c>
      <c r="C132" s="175" t="s">
        <v>1086</v>
      </c>
      <c r="D132" s="252"/>
      <c r="E132" s="237">
        <f t="shared" si="6"/>
        <v>0</v>
      </c>
      <c r="F132" s="235">
        <v>0</v>
      </c>
      <c r="G132" s="236">
        <f>IF(PRRAS!D941&gt;PRRAS!D598,1,0)</f>
        <v>0</v>
      </c>
      <c r="H132" s="236">
        <f>IF(PRRAS!E941&gt;PRRAS!E598,1,0)</f>
        <v>0</v>
      </c>
      <c r="U132" s="237">
        <v>32272</v>
      </c>
    </row>
    <row r="133" spans="1:21" ht="15" customHeight="1" x14ac:dyDescent="0.2">
      <c r="A133" s="168">
        <f t="shared" si="3"/>
        <v>127</v>
      </c>
      <c r="B133" s="169" t="str">
        <f t="shared" si="5"/>
        <v>O.K.</v>
      </c>
      <c r="C133" s="175" t="s">
        <v>1087</v>
      </c>
      <c r="D133" s="252"/>
      <c r="E133" s="237">
        <f t="shared" si="6"/>
        <v>0</v>
      </c>
      <c r="F133" s="235">
        <v>0</v>
      </c>
      <c r="G133" s="236">
        <f>IF(PRRAS!D942&gt;PRRAS!D599,1,0)</f>
        <v>0</v>
      </c>
      <c r="H133" s="236">
        <f>IF(PRRAS!E942&gt;PRRAS!E599,1,0)</f>
        <v>0</v>
      </c>
      <c r="U133" s="237">
        <v>32490</v>
      </c>
    </row>
    <row r="134" spans="1:21" ht="15" customHeight="1" x14ac:dyDescent="0.2">
      <c r="A134" s="168">
        <f t="shared" si="3"/>
        <v>128</v>
      </c>
      <c r="B134" s="169" t="str">
        <f t="shared" si="5"/>
        <v>O.K.</v>
      </c>
      <c r="C134" s="175" t="s">
        <v>1088</v>
      </c>
      <c r="D134" s="252"/>
      <c r="E134" s="237">
        <f t="shared" si="6"/>
        <v>0</v>
      </c>
      <c r="F134" s="235">
        <v>0</v>
      </c>
      <c r="G134" s="236">
        <f>IF(PRRAS!D943&gt;PRRAS!D600,1,0)</f>
        <v>0</v>
      </c>
      <c r="H134" s="236">
        <f>IF(PRRAS!E943&gt;PRRAS!E600,1,0)</f>
        <v>0</v>
      </c>
      <c r="U134" s="237">
        <v>32504</v>
      </c>
    </row>
    <row r="135" spans="1:21" ht="15" customHeight="1" x14ac:dyDescent="0.2">
      <c r="A135" s="168">
        <f t="shared" si="3"/>
        <v>129</v>
      </c>
      <c r="B135" s="169" t="str">
        <f t="shared" si="5"/>
        <v>O.K.</v>
      </c>
      <c r="C135" s="175" t="s">
        <v>1089</v>
      </c>
      <c r="D135" s="252"/>
      <c r="E135" s="237">
        <f t="shared" si="6"/>
        <v>0</v>
      </c>
      <c r="F135" s="235">
        <v>0</v>
      </c>
      <c r="G135" s="236">
        <f>IF(PRRAS!D944&gt;PRRAS!D601,1,0)</f>
        <v>0</v>
      </c>
      <c r="H135" s="236">
        <f>IF(PRRAS!E944&gt;PRRAS!E601,1,0)</f>
        <v>0</v>
      </c>
      <c r="U135" s="237">
        <v>32529</v>
      </c>
    </row>
    <row r="136" spans="1:21" ht="15" customHeight="1" x14ac:dyDescent="0.2">
      <c r="A136" s="168">
        <f t="shared" si="3"/>
        <v>130</v>
      </c>
      <c r="B136" s="169" t="str">
        <f t="shared" si="5"/>
        <v>O.K.</v>
      </c>
      <c r="C136" s="175" t="s">
        <v>1090</v>
      </c>
      <c r="D136" s="252"/>
      <c r="E136" s="237">
        <f t="shared" si="6"/>
        <v>0</v>
      </c>
      <c r="F136" s="235">
        <v>0</v>
      </c>
      <c r="G136" s="236">
        <f>IF(SUM(PRRAS!D945:D947)&gt;PRRAS!D603,1,0)</f>
        <v>0</v>
      </c>
      <c r="H136" s="236">
        <f>IF(SUM(PRRAS!E945:E947)&gt;PRRAS!E603,1,0)</f>
        <v>0</v>
      </c>
      <c r="U136" s="237">
        <v>32553</v>
      </c>
    </row>
    <row r="137" spans="1:21" ht="15" customHeight="1" x14ac:dyDescent="0.2">
      <c r="A137" s="168">
        <f t="shared" si="3"/>
        <v>131</v>
      </c>
      <c r="B137" s="169" t="str">
        <f t="shared" ref="B137:B202" si="7">IF(E137=1,"Pogreška",IF(F137=1,"Provjera","O.K."))</f>
        <v>O.K.</v>
      </c>
      <c r="C137" s="175" t="s">
        <v>1091</v>
      </c>
      <c r="D137" s="252"/>
      <c r="E137" s="237">
        <f t="shared" si="6"/>
        <v>0</v>
      </c>
      <c r="F137" s="235">
        <v>0</v>
      </c>
      <c r="G137" s="236">
        <f>IF(PRRAS!D948&gt;PRRAS!D604,1,0)</f>
        <v>0</v>
      </c>
      <c r="H137" s="236">
        <f>IF(PRRAS!E948&gt;PRRAS!E604,1,0)</f>
        <v>0</v>
      </c>
      <c r="U137" s="237">
        <v>32615</v>
      </c>
    </row>
    <row r="138" spans="1:21" ht="15" customHeight="1" x14ac:dyDescent="0.2">
      <c r="A138" s="168">
        <f t="shared" si="3"/>
        <v>132</v>
      </c>
      <c r="B138" s="169" t="str">
        <f t="shared" si="7"/>
        <v>O.K.</v>
      </c>
      <c r="C138" s="175" t="s">
        <v>1092</v>
      </c>
      <c r="D138" s="252"/>
      <c r="E138" s="237">
        <f t="shared" si="6"/>
        <v>0</v>
      </c>
      <c r="F138" s="235">
        <v>0</v>
      </c>
      <c r="G138" s="236">
        <f>IF(PRRAS!D949+PRRAS!D950&gt;PRRAS!D605,1,0)</f>
        <v>0</v>
      </c>
      <c r="H138" s="236">
        <f>IF(PRRAS!E949+PRRAS!E950&gt;PRRAS!E605,1,0)</f>
        <v>0</v>
      </c>
      <c r="U138" s="237">
        <v>32867</v>
      </c>
    </row>
    <row r="139" spans="1:21" ht="15" customHeight="1" x14ac:dyDescent="0.2">
      <c r="A139" s="168">
        <f t="shared" si="3"/>
        <v>133</v>
      </c>
      <c r="B139" s="169" t="str">
        <f t="shared" si="7"/>
        <v>O.K.</v>
      </c>
      <c r="C139" s="175" t="s">
        <v>1093</v>
      </c>
      <c r="D139" s="252"/>
      <c r="E139" s="237">
        <f t="shared" si="6"/>
        <v>0</v>
      </c>
      <c r="F139" s="235">
        <v>0</v>
      </c>
      <c r="G139" s="236">
        <f>IF(PRRAS!D951&gt;PRRAS!D606,1,0)</f>
        <v>0</v>
      </c>
      <c r="H139" s="236">
        <f>IF(PRRAS!E951&gt;PRRAS!E606,1,0)</f>
        <v>0</v>
      </c>
      <c r="U139" s="237">
        <v>32875</v>
      </c>
    </row>
    <row r="140" spans="1:21" ht="15" customHeight="1" x14ac:dyDescent="0.2">
      <c r="A140" s="168">
        <f t="shared" si="3"/>
        <v>134</v>
      </c>
      <c r="B140" s="169" t="str">
        <f t="shared" si="7"/>
        <v>O.K.</v>
      </c>
      <c r="C140" s="175" t="s">
        <v>1094</v>
      </c>
      <c r="D140" s="252"/>
      <c r="E140" s="237">
        <f t="shared" si="6"/>
        <v>0</v>
      </c>
      <c r="F140" s="235">
        <v>0</v>
      </c>
      <c r="G140" s="236">
        <f>IF(SUM(PRRAS!D952:D954)&gt;PRRAS!D609,1,0)</f>
        <v>0</v>
      </c>
      <c r="H140" s="236">
        <f>IF(SUM(PRRAS!E952:E954)&gt;PRRAS!E609,1,0)</f>
        <v>0</v>
      </c>
      <c r="U140" s="237">
        <v>32980</v>
      </c>
    </row>
    <row r="141" spans="1:21" ht="15" customHeight="1" x14ac:dyDescent="0.2">
      <c r="A141" s="168">
        <f t="shared" si="3"/>
        <v>135</v>
      </c>
      <c r="B141" s="169" t="str">
        <f t="shared" si="7"/>
        <v>O.K.</v>
      </c>
      <c r="C141" s="175" t="s">
        <v>1095</v>
      </c>
      <c r="D141" s="252"/>
      <c r="E141" s="237">
        <f t="shared" si="6"/>
        <v>0</v>
      </c>
      <c r="F141" s="235">
        <v>0</v>
      </c>
      <c r="G141" s="236">
        <f>IF(PRRAS!D955&gt;PRRAS!D610,1,0)</f>
        <v>0</v>
      </c>
      <c r="H141" s="236">
        <f>IF(PRRAS!E955&gt;PRRAS!E610,1,0)</f>
        <v>0</v>
      </c>
      <c r="U141" s="237">
        <v>32998</v>
      </c>
    </row>
    <row r="142" spans="1:21" ht="15" customHeight="1" x14ac:dyDescent="0.2">
      <c r="A142" s="168">
        <f t="shared" si="3"/>
        <v>136</v>
      </c>
      <c r="B142" s="169" t="str">
        <f t="shared" si="7"/>
        <v>O.K.</v>
      </c>
      <c r="C142" s="175" t="s">
        <v>1096</v>
      </c>
      <c r="D142" s="252"/>
      <c r="E142" s="237">
        <f t="shared" si="6"/>
        <v>0</v>
      </c>
      <c r="F142" s="235">
        <v>0</v>
      </c>
      <c r="G142" s="236">
        <f>IF(SUM(PRRAS!D956:D957)&gt;PRRAS!D611,1,0)</f>
        <v>0</v>
      </c>
      <c r="H142" s="236">
        <f>IF(SUM(PRRAS!E956:E957)&gt;PRRAS!E611,1,0)</f>
        <v>0</v>
      </c>
      <c r="U142" s="237">
        <v>33005</v>
      </c>
    </row>
    <row r="143" spans="1:21" ht="15" customHeight="1" x14ac:dyDescent="0.2">
      <c r="A143" s="168">
        <f t="shared" si="3"/>
        <v>137</v>
      </c>
      <c r="B143" s="169" t="str">
        <f t="shared" si="7"/>
        <v>O.K.</v>
      </c>
      <c r="C143" s="175" t="s">
        <v>1624</v>
      </c>
      <c r="D143" s="252"/>
      <c r="E143" s="237">
        <f t="shared" si="6"/>
        <v>0</v>
      </c>
      <c r="F143" s="235">
        <v>0</v>
      </c>
      <c r="G143" s="236">
        <f>IF(SUM(PRRAS!D958:D960)&gt;PRRAS!D612,1,0)</f>
        <v>0</v>
      </c>
      <c r="H143" s="236">
        <f>IF(SUM(PRRAS!E958:E960)&gt;PRRAS!E612,1,0)</f>
        <v>0</v>
      </c>
      <c r="U143" s="237">
        <v>33013</v>
      </c>
    </row>
    <row r="144" spans="1:21" ht="15" customHeight="1" x14ac:dyDescent="0.2">
      <c r="A144" s="168">
        <f t="shared" si="3"/>
        <v>138</v>
      </c>
      <c r="B144" s="169" t="str">
        <f t="shared" si="7"/>
        <v>O.K.</v>
      </c>
      <c r="C144" s="175" t="s">
        <v>1625</v>
      </c>
      <c r="D144" s="252"/>
      <c r="E144" s="237">
        <f t="shared" si="6"/>
        <v>0</v>
      </c>
      <c r="F144" s="235">
        <v>0</v>
      </c>
      <c r="G144" s="236">
        <f>IF(PRRAS!D961&gt;PRRAS!D613,1,0)</f>
        <v>0</v>
      </c>
      <c r="H144" s="236">
        <f>IF(PRRAS!E961&gt;PRRAS!E613,1,0)</f>
        <v>0</v>
      </c>
      <c r="U144" s="237">
        <v>33021</v>
      </c>
    </row>
    <row r="145" spans="1:21" ht="15" customHeight="1" x14ac:dyDescent="0.2">
      <c r="A145" s="168">
        <f t="shared" si="3"/>
        <v>139</v>
      </c>
      <c r="B145" s="169" t="str">
        <f t="shared" si="7"/>
        <v>O.K.</v>
      </c>
      <c r="C145" s="175" t="s">
        <v>4261</v>
      </c>
      <c r="D145" s="252"/>
      <c r="E145" s="237">
        <f t="shared" si="6"/>
        <v>0</v>
      </c>
      <c r="F145" s="235">
        <v>0</v>
      </c>
      <c r="G145" s="236">
        <f>IF(SUM(PRRAS!D962:D963)&gt;PRRAS!D614,1,0)</f>
        <v>0</v>
      </c>
      <c r="H145" s="236">
        <f>IF(SUM(PRRAS!E962:E963)&gt;PRRAS!E614,1,0)</f>
        <v>0</v>
      </c>
      <c r="U145" s="237">
        <v>33030</v>
      </c>
    </row>
    <row r="146" spans="1:21" ht="15" customHeight="1" x14ac:dyDescent="0.2">
      <c r="A146" s="168">
        <f t="shared" si="3"/>
        <v>140</v>
      </c>
      <c r="B146" s="169" t="str">
        <f t="shared" si="7"/>
        <v>O.K.</v>
      </c>
      <c r="C146" s="175" t="s">
        <v>4262</v>
      </c>
      <c r="D146" s="252"/>
      <c r="E146" s="237">
        <f t="shared" si="6"/>
        <v>0</v>
      </c>
      <c r="F146" s="235">
        <v>0</v>
      </c>
      <c r="G146" s="236">
        <f>IF(PRRAS!D964&gt;PRRAS!D616,1,0)</f>
        <v>0</v>
      </c>
      <c r="H146" s="236">
        <f>IF(PRRAS!E964&gt;PRRAS!E616,1,0)</f>
        <v>0</v>
      </c>
      <c r="U146" s="237">
        <v>33048</v>
      </c>
    </row>
    <row r="147" spans="1:21" ht="15" customHeight="1" x14ac:dyDescent="0.2">
      <c r="A147" s="168">
        <f t="shared" si="3"/>
        <v>141</v>
      </c>
      <c r="B147" s="169" t="str">
        <f t="shared" si="7"/>
        <v>O.K.</v>
      </c>
      <c r="C147" s="176" t="s">
        <v>4263</v>
      </c>
      <c r="D147" s="252"/>
      <c r="E147" s="237">
        <f t="shared" si="6"/>
        <v>0</v>
      </c>
      <c r="F147" s="235">
        <v>0</v>
      </c>
      <c r="G147" s="236">
        <f>IF(PRRAS!D965&gt;PRRAS!D617,1,0)</f>
        <v>0</v>
      </c>
      <c r="H147" s="236">
        <f>IF(PRRAS!E965&gt;PRRAS!E617,1,0)</f>
        <v>0</v>
      </c>
      <c r="U147" s="237">
        <v>33097</v>
      </c>
    </row>
    <row r="148" spans="1:21" ht="15" customHeight="1" x14ac:dyDescent="0.2">
      <c r="A148" s="168">
        <f t="shared" si="3"/>
        <v>142</v>
      </c>
      <c r="B148" s="169" t="str">
        <f t="shared" si="7"/>
        <v>O.K.</v>
      </c>
      <c r="C148" s="175" t="s">
        <v>150</v>
      </c>
      <c r="D148" s="252"/>
      <c r="E148" s="237">
        <f t="shared" si="6"/>
        <v>0</v>
      </c>
      <c r="F148" s="235">
        <v>0</v>
      </c>
      <c r="G148" s="236">
        <f>IF(PRRAS!D966&gt;PRRAS!D618,1,0)</f>
        <v>0</v>
      </c>
      <c r="H148" s="236">
        <f>IF(PRRAS!E966&gt;PRRAS!E618,1,0)</f>
        <v>0</v>
      </c>
      <c r="I148" s="253"/>
      <c r="J148" s="253"/>
      <c r="U148" s="237">
        <v>33101</v>
      </c>
    </row>
    <row r="149" spans="1:21" ht="15" customHeight="1" x14ac:dyDescent="0.2">
      <c r="A149" s="168">
        <f t="shared" si="3"/>
        <v>143</v>
      </c>
      <c r="B149" s="169" t="str">
        <f t="shared" si="7"/>
        <v>O.K.</v>
      </c>
      <c r="C149" s="175" t="s">
        <v>151</v>
      </c>
      <c r="D149" s="252"/>
      <c r="E149" s="237">
        <f t="shared" si="6"/>
        <v>0</v>
      </c>
      <c r="F149" s="235">
        <v>0</v>
      </c>
      <c r="G149" s="236">
        <f>IF(ABS(PRRAS!D621-SUM(PRRAS!D967:D968))&gt;1,1,0)</f>
        <v>0</v>
      </c>
      <c r="H149" s="236">
        <f>IF(ABS(PRRAS!E621-SUM(PRRAS!E967:E968))&gt;1,1,0)</f>
        <v>0</v>
      </c>
      <c r="I149" s="253"/>
      <c r="J149" s="253"/>
      <c r="U149" s="237">
        <v>33169</v>
      </c>
    </row>
    <row r="150" spans="1:21" ht="15" customHeight="1" x14ac:dyDescent="0.2">
      <c r="A150" s="168">
        <f t="shared" ref="A150:A156" si="8">1+A149</f>
        <v>144</v>
      </c>
      <c r="B150" s="169" t="str">
        <f t="shared" si="7"/>
        <v>O.K.</v>
      </c>
      <c r="C150" s="175" t="s">
        <v>152</v>
      </c>
      <c r="D150" s="252"/>
      <c r="E150" s="237">
        <f t="shared" si="6"/>
        <v>0</v>
      </c>
      <c r="F150" s="235">
        <v>0</v>
      </c>
      <c r="G150" s="236">
        <f>IF(ABS(PRRAS!D622-SUM(PRRAS!D969:D970))&gt;1,1,0)</f>
        <v>0</v>
      </c>
      <c r="H150" s="236">
        <f>IF(ABS(PRRAS!E622-SUM(PRRAS!E969:E970))&gt;1,1,0)</f>
        <v>0</v>
      </c>
      <c r="U150" s="237">
        <v>33193</v>
      </c>
    </row>
    <row r="151" spans="1:21" ht="15" customHeight="1" x14ac:dyDescent="0.2">
      <c r="A151" s="168">
        <f t="shared" si="8"/>
        <v>145</v>
      </c>
      <c r="B151" s="169" t="str">
        <f t="shared" si="7"/>
        <v>O.K.</v>
      </c>
      <c r="C151" s="175" t="s">
        <v>153</v>
      </c>
      <c r="D151" s="252"/>
      <c r="E151" s="237">
        <f t="shared" si="6"/>
        <v>0</v>
      </c>
      <c r="F151" s="235">
        <v>0</v>
      </c>
      <c r="G151" s="236">
        <f>IF(ABS(PRRAS!D623-SUM(PRRAS!D971:D972))&gt;1,1,0)</f>
        <v>0</v>
      </c>
      <c r="H151" s="236">
        <f>IF(ABS(PRRAS!E623-SUM(PRRAS!E971:E972))&gt;1,1,0)</f>
        <v>0</v>
      </c>
      <c r="I151" s="253"/>
      <c r="J151" s="253"/>
      <c r="U151" s="237">
        <v>33312</v>
      </c>
    </row>
    <row r="152" spans="1:21" ht="15" customHeight="1" x14ac:dyDescent="0.2">
      <c r="A152" s="168">
        <f t="shared" si="8"/>
        <v>146</v>
      </c>
      <c r="B152" s="169" t="str">
        <f t="shared" si="7"/>
        <v>O.K.</v>
      </c>
      <c r="C152" s="175" t="s">
        <v>154</v>
      </c>
      <c r="D152" s="252"/>
      <c r="E152" s="237">
        <f t="shared" si="6"/>
        <v>0</v>
      </c>
      <c r="F152" s="235">
        <v>0</v>
      </c>
      <c r="G152" s="236">
        <f>IF(ABS(PRRAS!D624-SUM(PRRAS!D973:D974))&gt;1,1,0)</f>
        <v>0</v>
      </c>
      <c r="H152" s="236">
        <f>IF(ABS(PRRAS!E624-SUM(PRRAS!E973:E974))&gt;1,1,0)</f>
        <v>0</v>
      </c>
      <c r="I152" s="253"/>
      <c r="J152" s="253"/>
      <c r="U152" s="237">
        <v>33329</v>
      </c>
    </row>
    <row r="153" spans="1:21" ht="15" customHeight="1" x14ac:dyDescent="0.2">
      <c r="A153" s="168">
        <f t="shared" si="8"/>
        <v>147</v>
      </c>
      <c r="B153" s="169" t="str">
        <f t="shared" si="7"/>
        <v>O.K.</v>
      </c>
      <c r="C153" s="175" t="s">
        <v>155</v>
      </c>
      <c r="D153" s="252"/>
      <c r="E153" s="237">
        <f t="shared" si="6"/>
        <v>0</v>
      </c>
      <c r="F153" s="235">
        <v>0</v>
      </c>
      <c r="G153" s="236">
        <f>IF(ABS(PRRAS!D625-SUM(PRRAS!D975:D976))&gt;1,1,0)</f>
        <v>0</v>
      </c>
      <c r="H153" s="236">
        <f>IF(ABS(PRRAS!E625-SUM(PRRAS!E975:E976))&gt;1,1,0)</f>
        <v>0</v>
      </c>
      <c r="U153" s="237">
        <v>33337</v>
      </c>
    </row>
    <row r="154" spans="1:21" ht="15" customHeight="1" x14ac:dyDescent="0.2">
      <c r="A154" s="168">
        <f t="shared" si="8"/>
        <v>148</v>
      </c>
      <c r="B154" s="169" t="str">
        <f t="shared" si="7"/>
        <v>O.K.</v>
      </c>
      <c r="C154" s="175" t="s">
        <v>156</v>
      </c>
      <c r="D154" s="252"/>
      <c r="E154" s="237">
        <f t="shared" si="6"/>
        <v>0</v>
      </c>
      <c r="F154" s="235">
        <v>0</v>
      </c>
      <c r="G154" s="236">
        <f>IF(ABS(PRRAS!D626-SUM(PRRAS!D977:D978))&gt;1,1,0)</f>
        <v>0</v>
      </c>
      <c r="H154" s="236">
        <f>IF(ABS(PRRAS!E626-SUM(PRRAS!E977:E978))&gt;1,1,0)</f>
        <v>0</v>
      </c>
      <c r="I154" s="253"/>
      <c r="J154" s="253"/>
      <c r="U154" s="237">
        <v>33361</v>
      </c>
    </row>
    <row r="155" spans="1:21" ht="15" customHeight="1" x14ac:dyDescent="0.2">
      <c r="A155" s="168">
        <f t="shared" si="8"/>
        <v>149</v>
      </c>
      <c r="B155" s="169" t="str">
        <f t="shared" si="7"/>
        <v>O.K.</v>
      </c>
      <c r="C155" s="175" t="s">
        <v>157</v>
      </c>
      <c r="D155" s="252"/>
      <c r="E155" s="237">
        <f t="shared" si="6"/>
        <v>0</v>
      </c>
      <c r="F155" s="235">
        <v>0</v>
      </c>
      <c r="G155" s="236">
        <f>IF(ABS(PRRAS!D627-SUM(PRRAS!D979:D980))&gt;1,1,0)</f>
        <v>0</v>
      </c>
      <c r="H155" s="236">
        <f>IF(ABS(PRRAS!E627-SUM(PRRAS!E979:E980))&gt;1,1,0)</f>
        <v>0</v>
      </c>
      <c r="I155" s="253"/>
      <c r="J155" s="253"/>
      <c r="U155" s="237">
        <v>33370</v>
      </c>
    </row>
    <row r="156" spans="1:21" ht="15" customHeight="1" x14ac:dyDescent="0.2">
      <c r="A156" s="168">
        <f t="shared" si="8"/>
        <v>150</v>
      </c>
      <c r="B156" s="169" t="str">
        <f t="shared" si="7"/>
        <v>O.K.</v>
      </c>
      <c r="C156" s="175" t="s">
        <v>3988</v>
      </c>
      <c r="D156" s="252"/>
      <c r="E156" s="237">
        <f t="shared" si="6"/>
        <v>0</v>
      </c>
      <c r="F156" s="235">
        <v>0</v>
      </c>
      <c r="G156" s="236">
        <f>IF(PRRAS!D981&gt;PRRAS!D636,1,0)</f>
        <v>0</v>
      </c>
      <c r="H156" s="236">
        <f>IF(PRRAS!E981&gt;PRRAS!E636,1,0)</f>
        <v>0</v>
      </c>
      <c r="U156" s="237">
        <v>33407</v>
      </c>
    </row>
    <row r="157" spans="1:21" ht="30" customHeight="1" x14ac:dyDescent="0.2">
      <c r="A157" s="168">
        <f t="shared" ref="A157:A178" si="9">1+A156</f>
        <v>151</v>
      </c>
      <c r="B157" s="169" t="str">
        <f t="shared" si="7"/>
        <v>O.K.</v>
      </c>
      <c r="C157" s="175" t="s">
        <v>262</v>
      </c>
      <c r="D157" s="252"/>
      <c r="E157" s="237">
        <f t="shared" si="6"/>
        <v>0</v>
      </c>
      <c r="F157" s="235">
        <v>0</v>
      </c>
      <c r="G157" s="236">
        <f>IF(MIN(Skriveni!C2:D3,Skriveni!C5:D12,Skriveni!C14:D976)&lt;0,1,0)</f>
        <v>0</v>
      </c>
      <c r="U157" s="237">
        <v>33458</v>
      </c>
    </row>
    <row r="158" spans="1:21" ht="30" customHeight="1" x14ac:dyDescent="0.2">
      <c r="A158" s="168">
        <f t="shared" si="9"/>
        <v>152</v>
      </c>
      <c r="B158" s="169" t="str">
        <f t="shared" si="7"/>
        <v>O.K.</v>
      </c>
      <c r="C158" s="175" t="s">
        <v>2828</v>
      </c>
      <c r="D158" s="252"/>
      <c r="E158" s="237">
        <f t="shared" si="6"/>
        <v>0</v>
      </c>
      <c r="F158" s="235">
        <v>0</v>
      </c>
      <c r="G158" s="236">
        <f>IF(H158=0,0,1)</f>
        <v>0</v>
      </c>
      <c r="H158" s="236">
        <f>SUM(Skriveni!H2:H976)</f>
        <v>0</v>
      </c>
      <c r="T158" s="238">
        <f>IF(LOOKUP(O3,T159:T186,T159:T186)=O3,1,0)</f>
        <v>0</v>
      </c>
      <c r="U158" s="237">
        <v>33499</v>
      </c>
    </row>
    <row r="159" spans="1:21" ht="30" customHeight="1" x14ac:dyDescent="0.2">
      <c r="A159" s="168">
        <f t="shared" si="9"/>
        <v>153</v>
      </c>
      <c r="B159" s="169" t="str">
        <f t="shared" si="7"/>
        <v>O.K.</v>
      </c>
      <c r="C159" s="176" t="s">
        <v>2887</v>
      </c>
      <c r="D159" s="252"/>
      <c r="E159" s="237">
        <f t="shared" si="6"/>
        <v>0</v>
      </c>
      <c r="F159" s="235">
        <v>0</v>
      </c>
      <c r="G159" s="236">
        <f>IF(AND(I3=11,O3&lt;&gt;47123,OR(MAX(PRRAS!D14:E21)&gt;0,MIN(PRRAS!D14:E21)&lt;0)),1,0)</f>
        <v>0</v>
      </c>
      <c r="T159" s="237">
        <v>0</v>
      </c>
      <c r="U159" s="237">
        <v>33520</v>
      </c>
    </row>
    <row r="160" spans="1:21" ht="30" customHeight="1" x14ac:dyDescent="0.2">
      <c r="A160" s="168">
        <f t="shared" si="9"/>
        <v>154</v>
      </c>
      <c r="B160" s="169" t="str">
        <f t="shared" si="7"/>
        <v>O.K.</v>
      </c>
      <c r="C160" s="176" t="s">
        <v>2307</v>
      </c>
      <c r="D160" s="252"/>
      <c r="E160" s="237">
        <f>MAX(G160:L160)</f>
        <v>0</v>
      </c>
      <c r="F160" s="235">
        <v>0</v>
      </c>
      <c r="G160" s="236">
        <f>IF(AND(I3=11,MAX(PRRAS!D35:E35,PRRAS!D42:E42)&gt;0,T158=0),1,0)</f>
        <v>0</v>
      </c>
      <c r="T160" s="237">
        <v>51</v>
      </c>
      <c r="U160" s="237">
        <v>33538</v>
      </c>
    </row>
    <row r="161" spans="1:21" ht="30" customHeight="1" x14ac:dyDescent="0.2">
      <c r="A161" s="168">
        <f t="shared" si="9"/>
        <v>155</v>
      </c>
      <c r="B161" s="169" t="str">
        <f t="shared" si="7"/>
        <v>O.K.</v>
      </c>
      <c r="C161" s="176" t="s">
        <v>2308</v>
      </c>
      <c r="D161" s="252"/>
      <c r="E161" s="237">
        <f>MAX(G161:L161)</f>
        <v>0</v>
      </c>
      <c r="F161" s="235">
        <v>0</v>
      </c>
      <c r="G161" s="236">
        <f>IF(AND(I3=11,MAX(PRRAS!D22:E34,PRRAS!D36:E41,PRRAS!D43:E45,PRRAS!D51:E55,PRRAS!D149:E149,PRRAS!D211:E211,PRRAS!D245:E248,PRRAS!D259:E259)&gt;0),1,0)</f>
        <v>0</v>
      </c>
      <c r="I161" s="254"/>
      <c r="T161" s="237">
        <v>721</v>
      </c>
      <c r="U161" s="237">
        <v>33579</v>
      </c>
    </row>
    <row r="162" spans="1:21" ht="30" customHeight="1" x14ac:dyDescent="0.2">
      <c r="A162" s="168">
        <f t="shared" si="9"/>
        <v>156</v>
      </c>
      <c r="B162" s="169" t="str">
        <f t="shared" si="7"/>
        <v>O.K.</v>
      </c>
      <c r="C162" s="176" t="s">
        <v>4243</v>
      </c>
      <c r="D162" s="252"/>
      <c r="E162" s="237">
        <f>MAX(G162:L162)</f>
        <v>0</v>
      </c>
      <c r="F162" s="235">
        <v>0</v>
      </c>
      <c r="G162" s="236">
        <f>IF(AND(I3=11,O3&lt;&gt;47107,MAX(PRRAS!D260:E260)&gt;0),1,0)</f>
        <v>0</v>
      </c>
      <c r="H162" s="236">
        <f>IF(AND(I3=11,O5&lt;&gt;47107,MIN(PRRAS!D260:E260)&lt;0),1,0)</f>
        <v>0</v>
      </c>
      <c r="I162" s="254"/>
      <c r="T162" s="237">
        <v>756</v>
      </c>
      <c r="U162" s="237">
        <v>33600</v>
      </c>
    </row>
    <row r="163" spans="1:21" ht="42" customHeight="1" x14ac:dyDescent="0.2">
      <c r="A163" s="168">
        <f t="shared" si="9"/>
        <v>157</v>
      </c>
      <c r="B163" s="169" t="str">
        <f t="shared" si="7"/>
        <v>O.K.</v>
      </c>
      <c r="C163" s="177" t="s">
        <v>111</v>
      </c>
      <c r="D163" s="252"/>
      <c r="E163" s="237">
        <f t="shared" si="6"/>
        <v>0</v>
      </c>
      <c r="F163" s="235">
        <v>0</v>
      </c>
      <c r="G163" s="236">
        <f>IF(AND(I3=11,MAX(PRRAS!D427:E429,PRRAS!D442:E444,PRRAS!D448:E449,PRRAS!D464:E465,PRRAS!D468:E471,PRRAS!D474:E474,PRRAS!D483:E483,PRRAS!D486:E486,PRRAS!D488:E492,PRRAS!D503:E504)&gt;0),1,0)</f>
        <v>0</v>
      </c>
      <c r="H163" s="236">
        <f>IF(AND(I3=11,MIN(PRRAS!D427:E429,PRRAS!D442:E444,PRRAS!D448:E449,PRRAS!D464:E465,PRRAS!D468:E471,PRRAS!D474:E474,PRRAS!D483:E483,PRRAS!D486:E486,PRRAS!D488:E492,PRRAS!D503:E504)&lt;0),1,0)</f>
        <v>0</v>
      </c>
      <c r="I163" s="235">
        <f>IF(AND(I3=11,O3&lt;&gt;1087,OR(MIN(PRRAS!D488:E492)&lt;0,MAX(PRRAS!D488:E492)&gt;0)),1,0)</f>
        <v>0</v>
      </c>
      <c r="T163" s="237">
        <v>1222</v>
      </c>
      <c r="U163" s="237">
        <v>33618</v>
      </c>
    </row>
    <row r="164" spans="1:21" ht="30" customHeight="1" x14ac:dyDescent="0.2">
      <c r="A164" s="168">
        <f t="shared" si="9"/>
        <v>158</v>
      </c>
      <c r="B164" s="169" t="str">
        <f t="shared" si="7"/>
        <v>O.K.</v>
      </c>
      <c r="C164" s="176" t="s">
        <v>4246</v>
      </c>
      <c r="D164" s="252"/>
      <c r="E164" s="237">
        <f t="shared" ref="E164:E187" si="10">MAX(G164:L164)</f>
        <v>0</v>
      </c>
      <c r="F164" s="235">
        <v>0</v>
      </c>
      <c r="G164" s="236">
        <f>IF(AND(I3=11,O3&lt;&gt;721,OR(MAX(PRRAS!D508:E508,PRRAS!D618:E618)&gt;0,MIN(PRRAS!D508:E508,PRRAS!D618:E618)&lt;0)),1,0)</f>
        <v>0</v>
      </c>
      <c r="T164" s="237">
        <v>3130</v>
      </c>
      <c r="U164" s="237">
        <v>33860</v>
      </c>
    </row>
    <row r="165" spans="1:21" ht="30" customHeight="1" x14ac:dyDescent="0.2">
      <c r="A165" s="168">
        <f t="shared" si="9"/>
        <v>159</v>
      </c>
      <c r="B165" s="169" t="str">
        <f t="shared" si="7"/>
        <v>O.K.</v>
      </c>
      <c r="C165" s="177" t="s">
        <v>112</v>
      </c>
      <c r="D165" s="252"/>
      <c r="E165" s="237">
        <f t="shared" si="10"/>
        <v>0</v>
      </c>
      <c r="F165" s="235">
        <v>0</v>
      </c>
      <c r="G165" s="236">
        <f>IF(AND(I3=11,O3&lt;&gt;721,MAX(PRRAS!D509:E509,PRRAS!D521:E521,PRRAS!D524:E524,PRRAS!D530:E530,PRRAS!D533:E537,PRRAS!D550:E552,PRRAS!D556:E557,PRRAS!D573:E573,PRRAS!D576:E576,PRRAS!D581:E582)&gt;0),1,0)</f>
        <v>0</v>
      </c>
      <c r="T165" s="237">
        <v>3156</v>
      </c>
      <c r="U165" s="237">
        <v>33878</v>
      </c>
    </row>
    <row r="166" spans="1:21" ht="30" customHeight="1" x14ac:dyDescent="0.2">
      <c r="A166" s="168">
        <f t="shared" si="9"/>
        <v>160</v>
      </c>
      <c r="B166" s="169" t="str">
        <f t="shared" si="7"/>
        <v>O.K.</v>
      </c>
      <c r="C166" s="176" t="s">
        <v>4244</v>
      </c>
      <c r="D166" s="252"/>
      <c r="E166" s="237">
        <f t="shared" si="10"/>
        <v>0</v>
      </c>
      <c r="F166" s="235">
        <v>0</v>
      </c>
      <c r="G166" s="236">
        <f>IF(AND(I3=11,O3&lt;&gt;46237,OR(MAX(PRRAS!D592:E592)&gt;0,MIN(PRRAS!D592:E592)&lt;0)),1,0)</f>
        <v>0</v>
      </c>
      <c r="T166" s="237">
        <v>3164</v>
      </c>
      <c r="U166" s="237">
        <v>33886</v>
      </c>
    </row>
    <row r="167" spans="1:21" ht="30" customHeight="1" x14ac:dyDescent="0.2">
      <c r="A167" s="168">
        <f t="shared" si="9"/>
        <v>161</v>
      </c>
      <c r="B167" s="169" t="str">
        <f t="shared" si="7"/>
        <v>O.K.</v>
      </c>
      <c r="C167" s="176" t="s">
        <v>4245</v>
      </c>
      <c r="D167" s="252"/>
      <c r="E167" s="237">
        <f t="shared" si="10"/>
        <v>0</v>
      </c>
      <c r="F167" s="235">
        <v>0</v>
      </c>
      <c r="G167" s="236">
        <f>IF(AND(I3=11,O3&lt;&gt;174,OR(MAX(PRRAS!D597:E598)&gt;0,MIN(PRRAS!D597:E598)&lt;0)),1,0)</f>
        <v>0</v>
      </c>
      <c r="T167" s="237">
        <v>3197</v>
      </c>
      <c r="U167" s="237">
        <v>33894</v>
      </c>
    </row>
    <row r="168" spans="1:21" ht="30" customHeight="1" x14ac:dyDescent="0.2">
      <c r="A168" s="168">
        <f t="shared" si="9"/>
        <v>162</v>
      </c>
      <c r="B168" s="169" t="str">
        <f t="shared" si="7"/>
        <v>O.K.</v>
      </c>
      <c r="C168" s="177" t="s">
        <v>113</v>
      </c>
      <c r="D168" s="252"/>
      <c r="E168" s="237">
        <f t="shared" si="10"/>
        <v>0</v>
      </c>
      <c r="F168" s="235">
        <v>0</v>
      </c>
      <c r="G168" s="236">
        <f>IF(AND(I3=11,MAX(PRRAS!D595:E595,PRRAS!D599:E601,PRRAS!D613:E614,PRRAS!D619:E619,PRRAS!D629:E631,PRRAS!D634:E634,PRRAS!D637:E637,PRRAS!D690:E690,PRRAS!D699:E699,PRRAS!D713:E713,PRRAS!D717:E717,PRRAS!D719:E719)&gt;0),1,0)</f>
        <v>0</v>
      </c>
      <c r="H168" s="237"/>
      <c r="I168" s="237"/>
      <c r="J168" s="237"/>
      <c r="K168" s="237"/>
      <c r="L168" s="237"/>
      <c r="M168" s="237"/>
      <c r="N168" s="237"/>
      <c r="O168" s="237"/>
      <c r="P168" s="237"/>
      <c r="Q168" s="237"/>
      <c r="T168" s="237">
        <v>3210</v>
      </c>
      <c r="U168" s="237">
        <v>33925</v>
      </c>
    </row>
    <row r="169" spans="1:21" ht="30" customHeight="1" x14ac:dyDescent="0.2">
      <c r="A169" s="168">
        <f t="shared" si="9"/>
        <v>163</v>
      </c>
      <c r="B169" s="169" t="str">
        <f t="shared" si="7"/>
        <v>O.K.</v>
      </c>
      <c r="C169" s="176" t="s">
        <v>110</v>
      </c>
      <c r="D169" s="252"/>
      <c r="E169" s="237">
        <f t="shared" si="10"/>
        <v>0</v>
      </c>
      <c r="F169" s="235">
        <v>0</v>
      </c>
      <c r="G169" s="236">
        <f>IF(AND(OR(I3=12,AND(I3=11,Q3="DA")),O3&lt;&gt;47123,OR(MAX(PRRAS!D14:E21)&gt;0,MIN(PRRAS!D14:E21)&lt;0)),1,0)</f>
        <v>0</v>
      </c>
      <c r="H169" s="237"/>
      <c r="I169" s="237"/>
      <c r="J169" s="237"/>
      <c r="K169" s="237"/>
      <c r="L169" s="237"/>
      <c r="M169" s="237"/>
      <c r="N169" s="237"/>
      <c r="O169" s="237"/>
      <c r="P169" s="237"/>
      <c r="Q169" s="237"/>
      <c r="T169" s="237">
        <v>3228</v>
      </c>
      <c r="U169" s="237">
        <v>34282</v>
      </c>
    </row>
    <row r="170" spans="1:21" ht="30" customHeight="1" x14ac:dyDescent="0.2">
      <c r="A170" s="168">
        <f>1+A169</f>
        <v>164</v>
      </c>
      <c r="B170" s="169" t="str">
        <f>IF(E170=1,"Pogreška",IF(F170=1,"Provjera","O.K."))</f>
        <v>O.K.</v>
      </c>
      <c r="C170" s="176" t="s">
        <v>998</v>
      </c>
      <c r="D170" s="252"/>
      <c r="E170" s="237">
        <f>MAX(G170:L170)</f>
        <v>0</v>
      </c>
      <c r="F170" s="235">
        <v>0</v>
      </c>
      <c r="G170" s="236">
        <f>IF(AND(OR(I3=12,AND(I3=11,Q3="DA")),MAX(PRRAS!D35:E35,PRRAS!D42:E42)&gt;0,T158=0),1,0)</f>
        <v>0</v>
      </c>
      <c r="H170" s="237"/>
      <c r="I170" s="237"/>
      <c r="J170" s="237"/>
      <c r="K170" s="237"/>
      <c r="L170" s="237"/>
      <c r="M170" s="237"/>
      <c r="N170" s="237"/>
      <c r="O170" s="237"/>
      <c r="P170" s="237"/>
      <c r="Q170" s="237"/>
      <c r="T170" s="237">
        <v>3236</v>
      </c>
      <c r="U170" s="237">
        <v>34387</v>
      </c>
    </row>
    <row r="171" spans="1:21" ht="30" customHeight="1" x14ac:dyDescent="0.2">
      <c r="A171" s="168">
        <f>1+A170</f>
        <v>165</v>
      </c>
      <c r="B171" s="169" t="str">
        <f>IF(E171=1,"Pogreška",IF(F171=1,"Provjera","O.K."))</f>
        <v>O.K.</v>
      </c>
      <c r="C171" s="177" t="s">
        <v>999</v>
      </c>
      <c r="D171" s="252"/>
      <c r="E171" s="237">
        <f t="shared" si="10"/>
        <v>0</v>
      </c>
      <c r="F171" s="235">
        <v>0</v>
      </c>
      <c r="G171" s="236">
        <f>IF(AND(OR(I3=12,AND(I3=11,Q3="DA")),MAX(PRRAS!D22:E34,PRRAS!D36:E41,PRRAS!D43:E45,PRRAS!D149:E149,PRRAS!D245:E248)&gt;0),1,0)</f>
        <v>0</v>
      </c>
      <c r="I171" s="231"/>
      <c r="J171" s="253"/>
      <c r="K171" s="253"/>
      <c r="L171" s="253"/>
      <c r="M171" s="255"/>
      <c r="N171" s="253"/>
      <c r="O171" s="255"/>
      <c r="P171" s="253"/>
      <c r="Q171" s="256"/>
      <c r="T171" s="237">
        <v>3285</v>
      </c>
      <c r="U171" s="237">
        <v>34418</v>
      </c>
    </row>
    <row r="172" spans="1:21" ht="45" customHeight="1" x14ac:dyDescent="0.2">
      <c r="A172" s="168">
        <f t="shared" si="9"/>
        <v>166</v>
      </c>
      <c r="B172" s="169" t="str">
        <f t="shared" si="7"/>
        <v>O.K.</v>
      </c>
      <c r="C172" s="177" t="s">
        <v>1352</v>
      </c>
      <c r="D172" s="252"/>
      <c r="E172" s="237">
        <f t="shared" si="10"/>
        <v>0</v>
      </c>
      <c r="F172" s="235">
        <v>0</v>
      </c>
      <c r="G172" s="236">
        <f>IF(AND(OR(I3=12,AND(I3=11,Q3="DA")),MAX(PRRAS!D427:E429,PRRAS!D442:E444,PRRAS!D448:E449,PRRAS!D463:E465,PRRAS!D468:E471,PRRAS!D474:E474,PRRAS!D490:E492,PRRAS!D521:E521,PRRAS!D524:E524,PRRAS!D530:E530,PRRAS!D533:E537,PRRAS!D550:E552,PRRAS!D556:E557)&gt;0),1,0)</f>
        <v>0</v>
      </c>
      <c r="I172" s="231"/>
      <c r="J172" s="253"/>
      <c r="K172" s="253"/>
      <c r="L172" s="253"/>
      <c r="M172" s="255"/>
      <c r="N172" s="253"/>
      <c r="O172" s="255"/>
      <c r="P172" s="253"/>
      <c r="Q172" s="256"/>
      <c r="T172" s="237">
        <v>3308</v>
      </c>
      <c r="U172" s="237">
        <v>34426</v>
      </c>
    </row>
    <row r="173" spans="1:21" ht="30" customHeight="1" x14ac:dyDescent="0.2">
      <c r="A173" s="168">
        <f t="shared" si="9"/>
        <v>167</v>
      </c>
      <c r="B173" s="169" t="str">
        <f t="shared" si="7"/>
        <v>O.K.</v>
      </c>
      <c r="C173" s="177" t="s">
        <v>0</v>
      </c>
      <c r="D173" s="252"/>
      <c r="E173" s="237">
        <f t="shared" si="10"/>
        <v>0</v>
      </c>
      <c r="F173" s="235">
        <v>0</v>
      </c>
      <c r="G173" s="236">
        <f>IF(AND(OR(I3=12,AND(I3=11,Q3="DA")),MAX(PRRAS!D573:E573,PRRAS!D576:E576,PRRAS!D580:E582,PRRAS!D595:E595,PRRAS!D599:E601,PRRAS!D629:E631,PRRAS!D634:E634,PRRAS!D637:E637,PRRAS!D713:E713,PRRAS!D715:E715,PRRAS!D717:E717,PRRAS!D719:E719)&gt;0),1,0)</f>
        <v>0</v>
      </c>
      <c r="H173" s="236">
        <f>IF(AND(I3=12,MAX(PRRAS!D592:E592)&lt;&gt;0,O3&lt;&gt;47115),1,0)</f>
        <v>0</v>
      </c>
      <c r="I173" s="231"/>
      <c r="J173" s="253"/>
      <c r="K173" s="253"/>
      <c r="L173" s="253"/>
      <c r="M173" s="255"/>
      <c r="N173" s="253"/>
      <c r="O173" s="255"/>
      <c r="P173" s="253"/>
      <c r="Q173" s="256"/>
      <c r="T173" s="237">
        <v>3316</v>
      </c>
      <c r="U173" s="237">
        <v>34434</v>
      </c>
    </row>
    <row r="174" spans="1:21" ht="30" customHeight="1" x14ac:dyDescent="0.2">
      <c r="A174" s="168">
        <f t="shared" si="9"/>
        <v>168</v>
      </c>
      <c r="B174" s="169" t="str">
        <f t="shared" si="7"/>
        <v>O.K.</v>
      </c>
      <c r="C174" s="177" t="s">
        <v>2160</v>
      </c>
      <c r="D174" s="252"/>
      <c r="E174" s="237">
        <f t="shared" si="10"/>
        <v>0</v>
      </c>
      <c r="F174" s="235">
        <v>0</v>
      </c>
      <c r="G174" s="236">
        <f>IF(AND(I3=13,MAX(PRRAS!D142:E145)&gt;0),1,0)</f>
        <v>0</v>
      </c>
      <c r="I174" s="231"/>
      <c r="J174" s="253"/>
      <c r="K174" s="253"/>
      <c r="L174" s="253"/>
      <c r="M174" s="253"/>
      <c r="T174" s="237">
        <v>3349</v>
      </c>
      <c r="U174" s="237">
        <v>34555</v>
      </c>
    </row>
    <row r="175" spans="1:21" ht="30" customHeight="1" x14ac:dyDescent="0.2">
      <c r="A175" s="168">
        <f t="shared" si="9"/>
        <v>169</v>
      </c>
      <c r="B175" s="169" t="str">
        <f t="shared" si="7"/>
        <v>O.K.</v>
      </c>
      <c r="C175" s="177" t="s">
        <v>228</v>
      </c>
      <c r="D175" s="252"/>
      <c r="E175" s="237">
        <f t="shared" si="10"/>
        <v>0</v>
      </c>
      <c r="F175" s="235">
        <v>0</v>
      </c>
      <c r="G175" s="236">
        <f>IF(AND(I3=21,MAX(PRRAS!D14:E45,PRRAS!D51:E55,PRRAS!D149:E149,PRRAS!D183:E183,PRRAS!D211:E211,PRRAS!D245:E248,PRRAS!D258:E262,PRRAS!D352:E352,PRRAS!D380:E380)&gt;0),1,0)</f>
        <v>0</v>
      </c>
      <c r="I175" s="253"/>
      <c r="J175" s="231"/>
      <c r="K175" s="253"/>
      <c r="L175" s="253"/>
      <c r="M175" s="253"/>
      <c r="T175" s="237">
        <v>20727</v>
      </c>
      <c r="U175" s="237">
        <v>34571</v>
      </c>
    </row>
    <row r="176" spans="1:21" ht="30" customHeight="1" x14ac:dyDescent="0.2">
      <c r="A176" s="168">
        <f t="shared" si="9"/>
        <v>170</v>
      </c>
      <c r="B176" s="169" t="str">
        <f t="shared" si="7"/>
        <v>O.K.</v>
      </c>
      <c r="C176" s="177" t="s">
        <v>1044</v>
      </c>
      <c r="D176" s="252"/>
      <c r="E176" s="237">
        <f t="shared" si="10"/>
        <v>0</v>
      </c>
      <c r="F176" s="235">
        <v>0</v>
      </c>
      <c r="G176" s="236">
        <f>IF(AND(I3=21,MAX(PRRAS!D404:E404,PRRAS!D425:E429,PRRAS!D432:E432,PRRAS!D442:E444,PRRAS!D448:E449,PRRAS!D463:E465,PRRAS!D468:E471,PRRAS!D474:E474,PRRAS!D483:E483,PRRAS!D486:E486,PRRAS!D488:E492)&gt;0),1,0)</f>
        <v>0</v>
      </c>
      <c r="I176" s="253"/>
      <c r="J176" s="231"/>
      <c r="K176" s="253"/>
      <c r="L176" s="253"/>
      <c r="M176" s="253"/>
      <c r="T176" s="237">
        <v>21668</v>
      </c>
      <c r="U176" s="237">
        <v>34651</v>
      </c>
    </row>
    <row r="177" spans="1:21" ht="30" customHeight="1" x14ac:dyDescent="0.2">
      <c r="A177" s="168">
        <f t="shared" si="9"/>
        <v>171</v>
      </c>
      <c r="B177" s="169" t="str">
        <f t="shared" si="7"/>
        <v>O.K.</v>
      </c>
      <c r="C177" s="177" t="s">
        <v>1</v>
      </c>
      <c r="D177" s="252"/>
      <c r="E177" s="237">
        <f t="shared" si="10"/>
        <v>0</v>
      </c>
      <c r="F177" s="235">
        <v>0</v>
      </c>
      <c r="G177" s="236">
        <f>IF(AND(I3=21,MAX(PRRAS!D502:E504,PRRAS!D508:E509,PRRAS!D521:E521,PRRAS!D524:E527,PRRAS!D530:E530,PRRAS!D533:E537,PRRAS!D540:E540,PRRAS!D550:E552,PRRAS!D556:E557,PRRAS!D573:E573,PRRAS!D576:E582,PRRAS!D592:E592,PRRAS!D595:E595)&gt;0),1,0)</f>
        <v>0</v>
      </c>
      <c r="I177" s="253"/>
      <c r="J177" s="231"/>
      <c r="K177" s="253"/>
      <c r="L177" s="253"/>
      <c r="M177" s="253"/>
      <c r="T177" s="237">
        <v>22275</v>
      </c>
      <c r="U177" s="237">
        <v>34725</v>
      </c>
    </row>
    <row r="178" spans="1:21" ht="30" customHeight="1" x14ac:dyDescent="0.2">
      <c r="A178" s="168">
        <f t="shared" si="9"/>
        <v>172</v>
      </c>
      <c r="B178" s="169" t="str">
        <f t="shared" si="7"/>
        <v>O.K.</v>
      </c>
      <c r="C178" s="177" t="s">
        <v>2</v>
      </c>
      <c r="D178" s="252"/>
      <c r="E178" s="237">
        <f t="shared" si="10"/>
        <v>0</v>
      </c>
      <c r="F178" s="235">
        <v>0</v>
      </c>
      <c r="G178" s="236">
        <f>IF(AND(I3=21,MAX(PRRAS!D597:E601,PRRAS!D612:E614,PRRAS!D618:E619,PRRAS!D629:E631,PRRAS!D634:E634,PRRAS!D637:E637,PRRAS!D699:E699,PRRAS!D713:E713,PRRAS!D715:E715,PRRAS!D717:E717,PRRAS!D719:E719)&gt;0),1,0)</f>
        <v>0</v>
      </c>
      <c r="I178" s="253"/>
      <c r="J178" s="231"/>
      <c r="K178" s="253"/>
      <c r="L178" s="253"/>
      <c r="M178" s="253"/>
      <c r="T178" s="237">
        <v>26346</v>
      </c>
      <c r="U178" s="237">
        <v>34872</v>
      </c>
    </row>
    <row r="179" spans="1:21" ht="30" customHeight="1" x14ac:dyDescent="0.2">
      <c r="A179" s="168">
        <f t="shared" ref="A179:A209" si="11">1+A178</f>
        <v>173</v>
      </c>
      <c r="B179" s="169" t="str">
        <f t="shared" si="7"/>
        <v>O.K.</v>
      </c>
      <c r="C179" s="177" t="s">
        <v>3</v>
      </c>
      <c r="D179" s="252"/>
      <c r="E179" s="237">
        <f t="shared" si="10"/>
        <v>0</v>
      </c>
      <c r="F179" s="235">
        <v>0</v>
      </c>
      <c r="G179" s="236">
        <f>IF(AND(I3=22,MAX(PRRAS!D23:E28,PRRAS!D32:E32,PRRAS!D36:E36,PRRAS!D38:E38,PRRAS!D43:E45,PRRAS!D51:E55,PRRAS!D142:E146,PRRAS!D149:E149,PRRAS!D183:E183,PRRAS!D211:E211,PRRAS!D258:E263)&gt;0),1,0)</f>
        <v>0</v>
      </c>
      <c r="I179" s="253"/>
      <c r="J179" s="231"/>
      <c r="K179" s="253"/>
      <c r="L179" s="253"/>
      <c r="M179" s="253"/>
      <c r="T179" s="237">
        <v>47037</v>
      </c>
      <c r="U179" s="237">
        <v>34969</v>
      </c>
    </row>
    <row r="180" spans="1:21" ht="30" customHeight="1" x14ac:dyDescent="0.2">
      <c r="A180" s="168">
        <f t="shared" si="11"/>
        <v>174</v>
      </c>
      <c r="B180" s="169" t="str">
        <f t="shared" si="7"/>
        <v>O.K.</v>
      </c>
      <c r="C180" s="177" t="s">
        <v>4</v>
      </c>
      <c r="D180" s="252"/>
      <c r="E180" s="237">
        <f t="shared" si="10"/>
        <v>0</v>
      </c>
      <c r="F180" s="235">
        <v>0</v>
      </c>
      <c r="G180" s="236">
        <f>IF(AND(I3=22,MAX(PRRAS!D352:E352,PRRAS!D380:E380,PRRAS!D404:E404,PRRAS!D425:E429,PRRAS!D432:E432,PRRAS!D442:E444,PRRAS!D448:E449,PRRAS!D463:E465,PRRAS!D468:E471,PRRAS!D474:E474,PRRAS!D483:E483,PRRAS!D486:E486,PRRAS!D488:E492)&gt;0),1,0)</f>
        <v>0</v>
      </c>
      <c r="I180" s="253"/>
      <c r="J180" s="231"/>
      <c r="K180" s="253"/>
      <c r="L180" s="253"/>
      <c r="M180" s="253"/>
      <c r="T180" s="237">
        <v>47045</v>
      </c>
      <c r="U180" s="237">
        <v>34993</v>
      </c>
    </row>
    <row r="181" spans="1:21" ht="30" customHeight="1" x14ac:dyDescent="0.2">
      <c r="A181" s="168">
        <f t="shared" si="11"/>
        <v>175</v>
      </c>
      <c r="B181" s="169" t="str">
        <f t="shared" si="7"/>
        <v>O.K.</v>
      </c>
      <c r="C181" s="177" t="s">
        <v>6</v>
      </c>
      <c r="D181" s="252"/>
      <c r="E181" s="237">
        <f t="shared" si="10"/>
        <v>0</v>
      </c>
      <c r="F181" s="235">
        <v>0</v>
      </c>
      <c r="G181" s="236">
        <f>IF(AND(I3=22,MAX(PRRAS!D502:E504,PRRAS!D508:E509,PRRAS!D521:E521,PRRAS!D524:E527,PRRAS!D530:E530,PRRAS!D533:E537,PRRAS!D540:E540,PRRAS!D550:E552,PRRAS!D556:E557,PRRAS!D573:E573,PRRAS!D576:E582,PRRAS!D592:E592,PRRAS!D595:E595)&gt;0),1,0)</f>
        <v>0</v>
      </c>
      <c r="I181" s="253"/>
      <c r="J181" s="231"/>
      <c r="K181" s="253"/>
      <c r="L181" s="253"/>
      <c r="M181" s="253"/>
      <c r="T181" s="237">
        <v>47107</v>
      </c>
      <c r="U181" s="237">
        <v>35062</v>
      </c>
    </row>
    <row r="182" spans="1:21" ht="30" customHeight="1" x14ac:dyDescent="0.2">
      <c r="A182" s="168">
        <f t="shared" si="11"/>
        <v>176</v>
      </c>
      <c r="B182" s="169" t="str">
        <f t="shared" si="7"/>
        <v>O.K.</v>
      </c>
      <c r="C182" s="177" t="s">
        <v>5</v>
      </c>
      <c r="D182" s="252"/>
      <c r="E182" s="237">
        <f t="shared" si="10"/>
        <v>0</v>
      </c>
      <c r="F182" s="235">
        <v>0</v>
      </c>
      <c r="G182" s="236">
        <f>IF(AND(I3=22,MAX(PRRAS!D597:E601,PRRAS!D612:E614,PRRAS!D618:E619,PRRAS!D629:E631,PRRAS!D634:E634,PRRAS!D637:E637,PRRAS!D699:E699,PRRAS!D713:E713,PRRAS!D715:E715,PRRAS!D717:E717,PRRAS!D719:E719)&gt;0),1,0)</f>
        <v>0</v>
      </c>
      <c r="I182" s="253"/>
      <c r="J182" s="231"/>
      <c r="K182" s="253"/>
      <c r="L182" s="253"/>
      <c r="M182" s="253"/>
      <c r="T182" s="237">
        <v>47115</v>
      </c>
      <c r="U182" s="237">
        <v>35100</v>
      </c>
    </row>
    <row r="183" spans="1:21" ht="45" customHeight="1" x14ac:dyDescent="0.2">
      <c r="A183" s="168">
        <f t="shared" si="11"/>
        <v>177</v>
      </c>
      <c r="B183" s="169" t="str">
        <f t="shared" si="7"/>
        <v>O.K.</v>
      </c>
      <c r="C183" s="177" t="s">
        <v>1043</v>
      </c>
      <c r="D183" s="252"/>
      <c r="E183" s="237">
        <f t="shared" si="10"/>
        <v>0</v>
      </c>
      <c r="F183" s="235">
        <v>0</v>
      </c>
      <c r="G183" s="236">
        <f>IF(AND(I3=23,MAX(PRRAS!D23:E28,PRRAS!D32:E32,PRRAS!D36:E36,PRRAS!D38:E38,PRRAS!D43:E45,PRRAS!D51:E55,PRRAS!D80:D84,PRRAS!D142:E145,PRRAS!D183:E183,PRRAS!D211:E211,PRRAS!D245:E248,PRRAS!D252:E256,PRRAS!D258:E263,PRRAS!D352:E352,PRRAS!D380:E380,PRRAS!D404:E404)&gt;0),1,0)</f>
        <v>0</v>
      </c>
      <c r="I183" s="253"/>
      <c r="J183" s="231"/>
      <c r="K183" s="231"/>
      <c r="L183" s="253"/>
      <c r="M183" s="253"/>
      <c r="N183" s="253"/>
      <c r="T183" s="237">
        <v>47439</v>
      </c>
      <c r="U183" s="237">
        <v>35126</v>
      </c>
    </row>
    <row r="184" spans="1:21" ht="30" customHeight="1" x14ac:dyDescent="0.2">
      <c r="A184" s="168">
        <f t="shared" si="11"/>
        <v>178</v>
      </c>
      <c r="B184" s="169" t="str">
        <f t="shared" si="7"/>
        <v>O.K.</v>
      </c>
      <c r="C184" s="177" t="s">
        <v>475</v>
      </c>
      <c r="D184" s="252"/>
      <c r="E184" s="237">
        <f t="shared" si="10"/>
        <v>0</v>
      </c>
      <c r="F184" s="235">
        <v>0</v>
      </c>
      <c r="G184" s="236">
        <f>IF(AND(I3=23,MAX(PRRAS!D425:E429,PRRAS!D432:E432,PRRAS!D442:E444,PRRAS!D448:E449,PRRAS!D463:E465,PRRAS!D468:E471,PRRAS!D474:E474,PRRAS!D483:E483,PRRAS!D486:E486,PRRAS!D488:E492,PRRAS!D502:E504,PRRAS!D508:E509)&gt;0),1,0)</f>
        <v>0</v>
      </c>
      <c r="I184" s="253"/>
      <c r="J184" s="231"/>
      <c r="K184" s="231"/>
      <c r="L184" s="253"/>
      <c r="M184" s="253"/>
      <c r="N184" s="253"/>
      <c r="T184" s="237">
        <v>48808</v>
      </c>
      <c r="U184" s="237">
        <v>35159</v>
      </c>
    </row>
    <row r="185" spans="1:21" ht="30" customHeight="1" x14ac:dyDescent="0.2">
      <c r="A185" s="168">
        <f t="shared" si="11"/>
        <v>179</v>
      </c>
      <c r="B185" s="169" t="str">
        <f t="shared" si="7"/>
        <v>O.K.</v>
      </c>
      <c r="C185" s="177" t="s">
        <v>476</v>
      </c>
      <c r="D185" s="252"/>
      <c r="E185" s="237">
        <f t="shared" si="10"/>
        <v>0</v>
      </c>
      <c r="F185" s="235">
        <v>0</v>
      </c>
      <c r="G185" s="236">
        <f>IF(AND(I3=23,MAX(PRRAS!D521:E521,PRRAS!D524:E527,PRRAS!D530:E530,PRRAS!D533:E537,PRRAS!D540:E540,PRRAS!D550:E552,PRRAS!D556:E557,PRRAS!D573:E573,PRRAS!D576:E582,PRRAS!D592:E592,PRRAS!D595:E595,PRRAS!D597:E601)&gt;0),1,0)</f>
        <v>0</v>
      </c>
      <c r="I185" s="253"/>
      <c r="J185" s="231"/>
      <c r="K185" s="231"/>
      <c r="L185" s="253"/>
      <c r="M185" s="253"/>
      <c r="N185" s="253"/>
      <c r="T185" s="237">
        <v>49593</v>
      </c>
      <c r="U185" s="237">
        <v>35191</v>
      </c>
    </row>
    <row r="186" spans="1:21" ht="30" customHeight="1" x14ac:dyDescent="0.2">
      <c r="A186" s="168">
        <f t="shared" si="11"/>
        <v>180</v>
      </c>
      <c r="B186" s="169" t="str">
        <f t="shared" si="7"/>
        <v>O.K.</v>
      </c>
      <c r="C186" s="177" t="s">
        <v>477</v>
      </c>
      <c r="D186" s="252"/>
      <c r="E186" s="237">
        <f t="shared" si="10"/>
        <v>0</v>
      </c>
      <c r="F186" s="235">
        <v>0</v>
      </c>
      <c r="G186" s="236">
        <f>IF(AND(I3=23,MAX(PRRAS!D612:E614,PRRAS!D618:E619,PRRAS!D629:E631,PRRAS!D634:E634,PRRAS!D637:E637,PRRAS!D699:E699,PRRAS!D713:E713,PRRAS!D715:E715,PRRAS!D717:E717,PRRAS!D719:E719)&gt;0),1,0)</f>
        <v>0</v>
      </c>
      <c r="I186" s="253"/>
      <c r="J186" s="231"/>
      <c r="K186" s="231"/>
      <c r="L186" s="253"/>
      <c r="M186" s="253"/>
      <c r="N186" s="253"/>
      <c r="T186" s="237">
        <v>99999</v>
      </c>
      <c r="U186" s="237">
        <v>35206</v>
      </c>
    </row>
    <row r="187" spans="1:21" ht="30" customHeight="1" x14ac:dyDescent="0.2">
      <c r="A187" s="168">
        <f t="shared" si="11"/>
        <v>181</v>
      </c>
      <c r="B187" s="169" t="str">
        <f t="shared" si="7"/>
        <v>O.K.</v>
      </c>
      <c r="C187" s="177" t="s">
        <v>229</v>
      </c>
      <c r="D187" s="252"/>
      <c r="E187" s="237">
        <f t="shared" si="10"/>
        <v>0</v>
      </c>
      <c r="F187" s="235">
        <v>0</v>
      </c>
      <c r="G187" s="236">
        <f>IF(AND(I3=31,MAX(PRRAS!D14:E45,PRRAS!D51:E55,PRRAS!D149:E149,PRRAS!D183:E183,PRRAS!D211:E211,PRRAS!D245:E248,PRRAS!D258:E263,PRRAS!D352:E352,PRRAS!D380:E380,PRRAS!D404:E404)&gt;0),1,0)</f>
        <v>0</v>
      </c>
      <c r="I187" s="253"/>
      <c r="J187" s="231"/>
      <c r="K187" s="253"/>
      <c r="L187" s="253"/>
      <c r="M187" s="253"/>
      <c r="U187" s="237">
        <v>35214</v>
      </c>
    </row>
    <row r="188" spans="1:21" ht="30" customHeight="1" x14ac:dyDescent="0.2">
      <c r="A188" s="168">
        <f>1+A187</f>
        <v>182</v>
      </c>
      <c r="B188" s="169" t="str">
        <f t="shared" si="7"/>
        <v>O.K.</v>
      </c>
      <c r="C188" s="177" t="s">
        <v>1822</v>
      </c>
      <c r="D188" s="252"/>
      <c r="E188" s="237">
        <f t="shared" ref="E188:E194" si="12">MAX(G188:L188)</f>
        <v>0</v>
      </c>
      <c r="F188" s="235">
        <v>0</v>
      </c>
      <c r="G188" s="236">
        <f>IF(AND(I3=31,MAX(PRRAS!D425:E429,PRRAS!D432:E432,PRRAS!D442:E444,PRRAS!D448:E449,PRRAS!D463:E465,PRRAS!D468:E471,PRRAS!D474:E474,PRRAS!D486:E486,PRRAS!D488:E492,PRRAS!D502:E504,PRRAS!D508:E509)&gt;0),1,0)</f>
        <v>0</v>
      </c>
      <c r="I188" s="253"/>
      <c r="J188" s="231"/>
      <c r="K188" s="253"/>
      <c r="L188" s="253"/>
      <c r="M188" s="253"/>
      <c r="U188" s="237">
        <v>35271</v>
      </c>
    </row>
    <row r="189" spans="1:21" ht="30" customHeight="1" x14ac:dyDescent="0.2">
      <c r="A189" s="168">
        <f t="shared" ref="A189:A194" si="13">1+A188</f>
        <v>183</v>
      </c>
      <c r="B189" s="169" t="str">
        <f t="shared" si="7"/>
        <v>O.K.</v>
      </c>
      <c r="C189" s="177" t="s">
        <v>1823</v>
      </c>
      <c r="D189" s="252"/>
      <c r="E189" s="237">
        <f t="shared" si="12"/>
        <v>0</v>
      </c>
      <c r="F189" s="235">
        <v>0</v>
      </c>
      <c r="G189" s="236">
        <f>IF(AND(I3=31,MAX(PRRAS!D521:E521,PRRAS!D524:E527,PRRAS!D530:E530,PRRAS!D533:E537,PRRAS!D540:E540,PRRAS!D550:E552,PRRAS!D556:E557,PRRAS!D573:E573,PRRAS!D576:E582,PRRAS!D592:E592,PRRAS!D595:E595,PRRAS!D597:E601)&gt;0),1,0)</f>
        <v>0</v>
      </c>
      <c r="I189" s="253"/>
      <c r="J189" s="231"/>
      <c r="K189" s="253"/>
      <c r="L189" s="253"/>
      <c r="M189" s="253"/>
      <c r="U189" s="237">
        <v>35319</v>
      </c>
    </row>
    <row r="190" spans="1:21" ht="30" customHeight="1" x14ac:dyDescent="0.2">
      <c r="A190" s="168">
        <f t="shared" si="13"/>
        <v>184</v>
      </c>
      <c r="B190" s="169" t="str">
        <f t="shared" si="7"/>
        <v>O.K.</v>
      </c>
      <c r="C190" s="177" t="s">
        <v>1824</v>
      </c>
      <c r="D190" s="252"/>
      <c r="E190" s="237">
        <f t="shared" si="12"/>
        <v>0</v>
      </c>
      <c r="F190" s="235">
        <v>0</v>
      </c>
      <c r="G190" s="236">
        <f>IF(AND(I3=31,MAX(PRRAS!D618:E619,PRRAS!D629:E631,PRRAS!D634:E634,PRRAS!D637:E637,PRRAS!D656:E656,PRRAS!D658:E658,PRRAS!D699:E699,PRRAS!D713:E713,PRRAS!D715:E715,PRRAS!D717:E717,PRRAS!D719:E719)&gt;0),1,0)</f>
        <v>0</v>
      </c>
      <c r="I190" s="253"/>
      <c r="J190" s="231"/>
      <c r="K190" s="253"/>
      <c r="L190" s="253"/>
      <c r="M190" s="253"/>
      <c r="U190" s="237">
        <v>35409</v>
      </c>
    </row>
    <row r="191" spans="1:21" ht="30" customHeight="1" x14ac:dyDescent="0.2">
      <c r="A191" s="168">
        <f t="shared" si="13"/>
        <v>185</v>
      </c>
      <c r="B191" s="169" t="str">
        <f t="shared" si="7"/>
        <v>O.K.</v>
      </c>
      <c r="C191" s="176" t="s">
        <v>840</v>
      </c>
      <c r="D191" s="252"/>
      <c r="E191" s="237">
        <f t="shared" si="12"/>
        <v>0</v>
      </c>
      <c r="F191" s="235">
        <v>0</v>
      </c>
      <c r="G191" s="236">
        <f>IF(AND(I3=41,O3&lt;&gt;23911,O3&lt;&gt;25843,MAX(PRRAS!D142:E145)&gt;0),1,0)</f>
        <v>0</v>
      </c>
      <c r="I191" s="253"/>
      <c r="J191" s="231"/>
      <c r="K191" s="253"/>
      <c r="L191" s="253"/>
      <c r="M191" s="253"/>
      <c r="U191" s="237">
        <v>35433</v>
      </c>
    </row>
    <row r="192" spans="1:21" ht="30" customHeight="1" x14ac:dyDescent="0.2">
      <c r="A192" s="168">
        <f t="shared" si="13"/>
        <v>186</v>
      </c>
      <c r="B192" s="169" t="str">
        <f t="shared" si="7"/>
        <v>O.K.</v>
      </c>
      <c r="C192" s="177" t="s">
        <v>839</v>
      </c>
      <c r="D192" s="252"/>
      <c r="E192" s="237">
        <f t="shared" si="12"/>
        <v>0</v>
      </c>
      <c r="F192" s="235">
        <v>0</v>
      </c>
      <c r="G192" s="236">
        <f>IF(AND(I3=41,MAX(PRRAS!D14:E45,PRRAS!D146:E146,PRRAS!D149:E149,PRRAS!D183:E183,PRRAS!D352:E352,PRRAS!D404:E404,PRRAS!D425:E429,PRRAS!D432:E432,PRRAS!D442:E444,PRRAS!D448:E449,PRRAS!D463:E465,PRRAS!D468:E471,PRRAS!D490:E492)&gt;0),1,0)</f>
        <v>0</v>
      </c>
      <c r="I192" s="253"/>
      <c r="J192" s="231"/>
      <c r="K192" s="253"/>
      <c r="L192" s="253"/>
      <c r="M192" s="253"/>
      <c r="U192" s="237">
        <v>35484</v>
      </c>
    </row>
    <row r="193" spans="1:21" ht="30" customHeight="1" x14ac:dyDescent="0.2">
      <c r="A193" s="168">
        <f t="shared" si="13"/>
        <v>187</v>
      </c>
      <c r="B193" s="169" t="str">
        <f t="shared" si="7"/>
        <v>O.K.</v>
      </c>
      <c r="C193" s="177" t="s">
        <v>64</v>
      </c>
      <c r="D193" s="252"/>
      <c r="E193" s="237">
        <f t="shared" si="12"/>
        <v>0</v>
      </c>
      <c r="F193" s="235">
        <v>0</v>
      </c>
      <c r="G193" s="236">
        <f>IF(AND(I3=41,MAX(PRRAS!D521:E521,PRRAS!D524:E527,PRRAS!D530:E530,PRRAS!D533:E537,PRRAS!D540:E540,PRRAS!D550:E552,PRRAS!D556:E557,PRRAS!D573:E573,PRRAS!D576:E582,PRRAS!D592:E592,PRRAS!D595:E595,PRRAS!D599:E601)&gt;0),1,0)</f>
        <v>0</v>
      </c>
      <c r="I193" s="253"/>
      <c r="J193" s="231"/>
      <c r="K193" s="253"/>
      <c r="L193" s="253"/>
      <c r="M193" s="253"/>
      <c r="U193" s="237">
        <v>35548</v>
      </c>
    </row>
    <row r="194" spans="1:21" ht="30" customHeight="1" x14ac:dyDescent="0.2">
      <c r="A194" s="168">
        <f t="shared" si="13"/>
        <v>188</v>
      </c>
      <c r="B194" s="169" t="str">
        <f t="shared" si="7"/>
        <v>O.K.</v>
      </c>
      <c r="C194" s="177" t="s">
        <v>65</v>
      </c>
      <c r="D194" s="252"/>
      <c r="E194" s="237">
        <f t="shared" si="12"/>
        <v>0</v>
      </c>
      <c r="F194" s="235">
        <v>0</v>
      </c>
      <c r="G194" s="236">
        <f>IF(AND(I3=41,MAX(PRRAS!D629:E631,PRRAS!D634:E634,PRRAS!D637:E637,PRRAS!D656:E656,PRRAS!D658:E658,PRRAS!D713:E713,PRRAS!D715:E715,PRRAS!D717:E717,PRRAS!D719:E719)&gt;0),1,0)</f>
        <v>0</v>
      </c>
      <c r="I194" s="253"/>
      <c r="J194" s="231"/>
      <c r="K194" s="253"/>
      <c r="L194" s="253"/>
      <c r="M194" s="253"/>
      <c r="N194" s="255"/>
      <c r="U194" s="237">
        <v>35669</v>
      </c>
    </row>
    <row r="195" spans="1:21" ht="30" customHeight="1" x14ac:dyDescent="0.2">
      <c r="A195" s="168">
        <f>1+A194</f>
        <v>189</v>
      </c>
      <c r="B195" s="169" t="str">
        <f t="shared" si="7"/>
        <v>O.K.</v>
      </c>
      <c r="C195" s="177" t="s">
        <v>66</v>
      </c>
      <c r="D195" s="252"/>
      <c r="E195" s="237">
        <f>MAX(G195:L195)</f>
        <v>0</v>
      </c>
      <c r="F195" s="235">
        <v>0</v>
      </c>
      <c r="G195" s="236">
        <f>IF(AND(I3=42,MAX(PRRAS!D14:E45,PRRAS!D51:E55,PRRAS!D142:E146,PRRAS!D149:E149,PRRAS!D183:E183,PRRAS!D233:E238,PRRAS!D258:E263,PRRAS!D352:E352,PRRAS!D404:E404)&gt;0),1,0)</f>
        <v>0</v>
      </c>
      <c r="I195" s="231"/>
      <c r="J195" s="253"/>
      <c r="K195" s="253"/>
      <c r="L195" s="253"/>
      <c r="M195" s="253"/>
      <c r="U195" s="237">
        <v>35708</v>
      </c>
    </row>
    <row r="196" spans="1:21" ht="30" customHeight="1" x14ac:dyDescent="0.2">
      <c r="A196" s="168">
        <f>1+A195</f>
        <v>190</v>
      </c>
      <c r="B196" s="169" t="str">
        <f t="shared" si="7"/>
        <v>O.K.</v>
      </c>
      <c r="C196" s="177" t="s">
        <v>67</v>
      </c>
      <c r="D196" s="252"/>
      <c r="E196" s="237">
        <f>MAX(G196:L196)</f>
        <v>0</v>
      </c>
      <c r="F196" s="235">
        <v>0</v>
      </c>
      <c r="G196" s="236">
        <f>IF(AND(I3=42,MAX(PRRAS!D425:E429,PRRAS!D432:E432,PRRAS!D442:E444,PRRAS!D448:E449,PRRAS!D463:E465,PRRAS!D468:E471,PRRAS!D474:E474,PRRAS!D483:E483,PRRAS!D486:E486,PRRAS!D488:E492,PRRAS!D521:E521,PRRAS!D524:E527)&gt;0),1,0)</f>
        <v>0</v>
      </c>
      <c r="I196" s="231"/>
      <c r="J196" s="253"/>
      <c r="K196" s="253"/>
      <c r="L196" s="253"/>
      <c r="M196" s="253"/>
      <c r="U196" s="237">
        <v>35716</v>
      </c>
    </row>
    <row r="197" spans="1:21" ht="30" customHeight="1" x14ac:dyDescent="0.2">
      <c r="A197" s="168">
        <f>1+A196</f>
        <v>191</v>
      </c>
      <c r="B197" s="169" t="str">
        <f t="shared" si="7"/>
        <v>O.K.</v>
      </c>
      <c r="C197" s="177" t="s">
        <v>2314</v>
      </c>
      <c r="D197" s="252"/>
      <c r="E197" s="237">
        <f>MAX(G197:L197)</f>
        <v>0</v>
      </c>
      <c r="F197" s="235">
        <v>0</v>
      </c>
      <c r="G197" s="236">
        <f>IF(AND(I3=42,MAX(PRRAS!D530:E530,PRRAS!D533:E537,PRRAS!D540:E540,PRRAS!D550:E552,PRRAS!D556:E557,PRRAS!D573:E573,PRRAS!D576:E582,PRRAS!D592:E592,PRRAS!D595:E595,PRRAS!D599:E601)&gt;0),1,0)</f>
        <v>0</v>
      </c>
      <c r="I197" s="231"/>
      <c r="J197" s="253"/>
      <c r="K197" s="253"/>
      <c r="L197" s="253"/>
      <c r="M197" s="253"/>
      <c r="U197" s="237">
        <v>35757</v>
      </c>
    </row>
    <row r="198" spans="1:21" ht="30" customHeight="1" x14ac:dyDescent="0.2">
      <c r="A198" s="168">
        <f>1+A197</f>
        <v>192</v>
      </c>
      <c r="B198" s="169" t="str">
        <f t="shared" si="7"/>
        <v>O.K.</v>
      </c>
      <c r="C198" s="177" t="s">
        <v>2315</v>
      </c>
      <c r="D198" s="252"/>
      <c r="E198" s="237">
        <f>MAX(G198:L198)</f>
        <v>0</v>
      </c>
      <c r="F198" s="235">
        <v>0</v>
      </c>
      <c r="G198" s="236">
        <f>IF(AND(I3=42,MAX(PRRAS!D629:E631,PRRAS!D634:E634,PRRAS!D637:E637,PRRAS!D656:E656,PRRAS!D658:E658,PRRAS!D699:E699,PRRAS!D713:E713,PRRAS!D715:E715,PRRAS!D717:E717,PRRAS!D719:E719)&gt;0),1,0)</f>
        <v>0</v>
      </c>
      <c r="I198" s="231"/>
      <c r="J198" s="253"/>
      <c r="K198" s="253"/>
      <c r="L198" s="253"/>
      <c r="M198" s="253"/>
      <c r="U198" s="237">
        <v>35790</v>
      </c>
    </row>
    <row r="199" spans="1:21" ht="51" customHeight="1" x14ac:dyDescent="0.2">
      <c r="A199" s="168">
        <f>1+A198</f>
        <v>193</v>
      </c>
      <c r="B199" s="169" t="str">
        <f t="shared" si="7"/>
        <v>O.K.</v>
      </c>
      <c r="C199" s="176" t="s">
        <v>1070</v>
      </c>
      <c r="E199" s="237">
        <v>0</v>
      </c>
      <c r="F199" s="237">
        <f t="shared" ref="F199:F230" si="14">MAX(L199:O199)</f>
        <v>0</v>
      </c>
      <c r="L199" s="235">
        <f>IF(AND($I$3=11,OR(PRRAS!D656&gt;0,PRRAS!D658&gt;0),OR(PRRAS!D657&gt;0,PRRAS!D659&gt;0)),1,0)</f>
        <v>0</v>
      </c>
      <c r="M199" s="235">
        <f>IF(AND($I$3=11,OR(PRRAS!E656&gt;0,PRRAS!E658&gt;0),OR(PRRAS!E657&gt;0,PRRAS!E659&gt;0)),1,0)</f>
        <v>0</v>
      </c>
      <c r="U199" s="237">
        <v>35888</v>
      </c>
    </row>
    <row r="200" spans="1:21" ht="30" customHeight="1" x14ac:dyDescent="0.2">
      <c r="A200" s="168">
        <f t="shared" si="11"/>
        <v>194</v>
      </c>
      <c r="B200" s="169" t="str">
        <f t="shared" si="7"/>
        <v>O.K.</v>
      </c>
      <c r="C200" s="176" t="s">
        <v>1071</v>
      </c>
      <c r="E200" s="237">
        <v>0</v>
      </c>
      <c r="F200" s="237">
        <f t="shared" si="14"/>
        <v>0</v>
      </c>
      <c r="L200" s="235">
        <f>IF(AND(PRRAS!D30&gt;0,PRRAS!D661=0),1,0)</f>
        <v>0</v>
      </c>
      <c r="M200" s="235">
        <f>IF(AND(PRRAS!E30&gt;0,PRRAS!E661=0),1,0)</f>
        <v>0</v>
      </c>
      <c r="U200" s="237">
        <v>35896</v>
      </c>
    </row>
    <row r="201" spans="1:21" ht="30" customHeight="1" x14ac:dyDescent="0.2">
      <c r="A201" s="168">
        <f t="shared" si="11"/>
        <v>195</v>
      </c>
      <c r="B201" s="169" t="str">
        <f t="shared" si="7"/>
        <v>O.K.</v>
      </c>
      <c r="C201" s="176" t="s">
        <v>163</v>
      </c>
      <c r="E201" s="237">
        <v>0</v>
      </c>
      <c r="F201" s="237">
        <f t="shared" si="14"/>
        <v>0</v>
      </c>
      <c r="L201" s="235">
        <f>IF(AND(PRRAS!D39&gt;0,SUM(PRRAS!D662:'PRRAS'!D663)=0),1,0)</f>
        <v>0</v>
      </c>
      <c r="M201" s="235">
        <f>IF(AND(PRRAS!E39&gt;0,SUM(PRRAS!E662:'PRRAS'!E663)=0),1,0)</f>
        <v>0</v>
      </c>
      <c r="U201" s="237">
        <v>35907</v>
      </c>
    </row>
    <row r="202" spans="1:21" ht="30" customHeight="1" x14ac:dyDescent="0.2">
      <c r="A202" s="168">
        <f t="shared" si="11"/>
        <v>196</v>
      </c>
      <c r="B202" s="169" t="str">
        <f t="shared" si="7"/>
        <v>O.K.</v>
      </c>
      <c r="C202" s="176" t="s">
        <v>164</v>
      </c>
      <c r="E202" s="237">
        <v>0</v>
      </c>
      <c r="F202" s="237">
        <f t="shared" si="14"/>
        <v>0</v>
      </c>
      <c r="L202" s="235">
        <f>IF(AND(PRRAS!D93&gt;0,PRRAS!D690=0),1,0)</f>
        <v>0</v>
      </c>
      <c r="M202" s="235">
        <f>IF(AND(PRRAS!E93&gt;0,PRRAS!E690=0),1,0)</f>
        <v>0</v>
      </c>
      <c r="U202" s="237">
        <v>35923</v>
      </c>
    </row>
    <row r="203" spans="1:21" ht="43.5" customHeight="1" x14ac:dyDescent="0.2">
      <c r="A203" s="168">
        <f t="shared" si="11"/>
        <v>197</v>
      </c>
      <c r="B203" s="169" t="str">
        <f t="shared" ref="B203:B260" si="15">IF(E203=1,"Pogreška",IF(F203=1,"Provjera","O.K."))</f>
        <v>O.K.</v>
      </c>
      <c r="C203" s="176" t="s">
        <v>165</v>
      </c>
      <c r="E203" s="237">
        <v>0</v>
      </c>
      <c r="F203" s="237">
        <f t="shared" si="14"/>
        <v>0</v>
      </c>
      <c r="L203" s="235">
        <f>IF(AND(PRRAS!D127&gt;0,SUM(PRRAS!D698:'PRRAS'!D700)=0),1,0)</f>
        <v>0</v>
      </c>
      <c r="M203" s="235">
        <f>IF(AND(PRRAS!E127&gt;0,SUM(PRRAS!E698:'PRRAS'!E700)=0),1,0)</f>
        <v>0</v>
      </c>
      <c r="U203" s="237">
        <v>35931</v>
      </c>
    </row>
    <row r="204" spans="1:21" ht="30" customHeight="1" x14ac:dyDescent="0.2">
      <c r="A204" s="168">
        <f t="shared" si="11"/>
        <v>198</v>
      </c>
      <c r="B204" s="169" t="str">
        <f t="shared" si="15"/>
        <v>Provjera</v>
      </c>
      <c r="C204" s="176" t="s">
        <v>2153</v>
      </c>
      <c r="E204" s="237">
        <v>0</v>
      </c>
      <c r="F204" s="237">
        <f t="shared" si="14"/>
        <v>1</v>
      </c>
      <c r="G204" s="257"/>
      <c r="H204" s="257"/>
      <c r="L204" s="235">
        <f>IF(AND(PRRAS!D166&gt;0,SUM(PRRAS!D701:D702)=0),1,0)</f>
        <v>1</v>
      </c>
      <c r="M204" s="235">
        <f>IF(AND(PRRAS!E166&gt;0,SUM(PRRAS!E701:E702)=0),1,0)</f>
        <v>1</v>
      </c>
      <c r="U204" s="237">
        <v>35940</v>
      </c>
    </row>
    <row r="205" spans="1:21" ht="30" customHeight="1" x14ac:dyDescent="0.2">
      <c r="A205" s="168">
        <f t="shared" si="11"/>
        <v>199</v>
      </c>
      <c r="B205" s="169" t="str">
        <f t="shared" si="15"/>
        <v>O.K.</v>
      </c>
      <c r="C205" s="176" t="s">
        <v>2154</v>
      </c>
      <c r="E205" s="237">
        <v>0</v>
      </c>
      <c r="F205" s="237">
        <f t="shared" si="14"/>
        <v>0</v>
      </c>
      <c r="G205" s="257"/>
      <c r="H205" s="257"/>
      <c r="L205" s="235">
        <f>IF(AND(PRRAS!D191&gt;0,PRRAS!D705=0),1,0)</f>
        <v>0</v>
      </c>
      <c r="M205" s="235">
        <f>IF(AND(PRRAS!E191&gt;0,PRRAS!E705=0),1,0)</f>
        <v>0</v>
      </c>
      <c r="U205" s="237">
        <v>35958</v>
      </c>
    </row>
    <row r="206" spans="1:21" ht="45" customHeight="1" x14ac:dyDescent="0.2">
      <c r="A206" s="168">
        <f t="shared" si="11"/>
        <v>200</v>
      </c>
      <c r="B206" s="169" t="str">
        <f t="shared" si="15"/>
        <v>O.K.</v>
      </c>
      <c r="C206" s="176" t="s">
        <v>2155</v>
      </c>
      <c r="E206" s="237">
        <v>0</v>
      </c>
      <c r="F206" s="237">
        <f t="shared" si="14"/>
        <v>0</v>
      </c>
      <c r="G206" s="257"/>
      <c r="H206" s="257"/>
      <c r="L206" s="235">
        <f>IF(AND(PRRAS!D192&gt;0,SUM(PRRAS!D706:D708)=0),1,0)</f>
        <v>0</v>
      </c>
      <c r="M206" s="235">
        <f>IF(AND(PRRAS!E192&gt;0,SUM(PRRAS!E706:E708)=0),1,0)</f>
        <v>0</v>
      </c>
      <c r="U206" s="237">
        <v>35974</v>
      </c>
    </row>
    <row r="207" spans="1:21" ht="30" customHeight="1" x14ac:dyDescent="0.2">
      <c r="A207" s="168">
        <f t="shared" si="11"/>
        <v>201</v>
      </c>
      <c r="B207" s="169" t="str">
        <f t="shared" si="15"/>
        <v>Provjera</v>
      </c>
      <c r="C207" s="176" t="s">
        <v>2156</v>
      </c>
      <c r="E207" s="237">
        <v>0</v>
      </c>
      <c r="F207" s="237">
        <f t="shared" si="14"/>
        <v>1</v>
      </c>
      <c r="G207" s="257"/>
      <c r="H207" s="257"/>
      <c r="L207" s="235">
        <f>IF(AND(PRRAS!D194&gt;0,PRRAS!D709=0),1,0)</f>
        <v>1</v>
      </c>
      <c r="M207" s="235">
        <f>IF(AND(PRRAS!E194&gt;0,PRRAS!E709=0),1,0)</f>
        <v>1</v>
      </c>
      <c r="U207" s="237">
        <v>36047</v>
      </c>
    </row>
    <row r="208" spans="1:21" ht="30" customHeight="1" x14ac:dyDescent="0.2">
      <c r="A208" s="168">
        <f t="shared" si="11"/>
        <v>202</v>
      </c>
      <c r="B208" s="169" t="str">
        <f t="shared" si="15"/>
        <v>O.K.</v>
      </c>
      <c r="C208" s="176" t="s">
        <v>2157</v>
      </c>
      <c r="E208" s="237">
        <v>0</v>
      </c>
      <c r="F208" s="237">
        <f t="shared" si="14"/>
        <v>0</v>
      </c>
      <c r="G208" s="257"/>
      <c r="H208" s="257"/>
      <c r="L208" s="235">
        <f>IF(AND(PRRAS!D197&gt;0,PRRAS!D710=0),1,0)</f>
        <v>0</v>
      </c>
      <c r="M208" s="235">
        <f>IF(AND(PRRAS!E197&gt;0,PRRAS!E710=0),1,0)</f>
        <v>0</v>
      </c>
      <c r="U208" s="237">
        <v>36080</v>
      </c>
    </row>
    <row r="209" spans="1:21" ht="30" customHeight="1" x14ac:dyDescent="0.2">
      <c r="A209" s="168">
        <f t="shared" si="11"/>
        <v>203</v>
      </c>
      <c r="B209" s="169" t="str">
        <f t="shared" si="15"/>
        <v>O.K.</v>
      </c>
      <c r="C209" s="176" t="s">
        <v>2158</v>
      </c>
      <c r="E209" s="237">
        <v>0</v>
      </c>
      <c r="F209" s="237">
        <f t="shared" si="14"/>
        <v>0</v>
      </c>
      <c r="G209" s="257"/>
      <c r="H209" s="257"/>
      <c r="L209" s="235">
        <f>IF(AND(PRRAS!D198&gt;0,PRRAS!D711=0),1,0)</f>
        <v>0</v>
      </c>
      <c r="M209" s="235">
        <f>IF(AND(PRRAS!E198&gt;0,PRRAS!E711=0),1,0)</f>
        <v>0</v>
      </c>
      <c r="U209" s="237">
        <v>36098</v>
      </c>
    </row>
    <row r="210" spans="1:21" ht="43.5" customHeight="1" x14ac:dyDescent="0.2">
      <c r="A210" s="168">
        <f t="shared" ref="A210:A241" si="16">1+A209</f>
        <v>204</v>
      </c>
      <c r="B210" s="169" t="str">
        <f t="shared" si="15"/>
        <v>O.K.</v>
      </c>
      <c r="C210" s="176" t="s">
        <v>329</v>
      </c>
      <c r="E210" s="237">
        <v>0</v>
      </c>
      <c r="F210" s="237">
        <f t="shared" si="14"/>
        <v>0</v>
      </c>
      <c r="G210" s="257"/>
      <c r="H210" s="257"/>
      <c r="L210" s="235">
        <f>IF(AND(PRRAS!D216&gt;0,SUM(PRRAS!D733:D735)=0),1,0)</f>
        <v>0</v>
      </c>
      <c r="M210" s="235">
        <f>IF(AND(PRRAS!E216&gt;0,SUM(PRRAS!E733:E735)=0),1,0)</f>
        <v>0</v>
      </c>
      <c r="U210" s="237">
        <v>36119</v>
      </c>
    </row>
    <row r="211" spans="1:21" ht="30" customHeight="1" x14ac:dyDescent="0.2">
      <c r="A211" s="168">
        <f t="shared" si="16"/>
        <v>205</v>
      </c>
      <c r="B211" s="169" t="str">
        <f t="shared" si="15"/>
        <v>O.K.</v>
      </c>
      <c r="C211" s="176" t="s">
        <v>3866</v>
      </c>
      <c r="E211" s="237">
        <v>0</v>
      </c>
      <c r="F211" s="237">
        <f t="shared" si="14"/>
        <v>0</v>
      </c>
      <c r="L211" s="235">
        <f>IF(AND(PRRAS!D222&gt;0,PRRAS!D743=0),1,0)</f>
        <v>0</v>
      </c>
      <c r="M211" s="235">
        <f>IF(AND(PRRAS!E222&gt;0,PRRAS!E743=0),1,0)</f>
        <v>0</v>
      </c>
      <c r="U211" s="237">
        <v>36127</v>
      </c>
    </row>
    <row r="212" spans="1:21" ht="15" customHeight="1" x14ac:dyDescent="0.2">
      <c r="A212" s="168">
        <f t="shared" si="16"/>
        <v>206</v>
      </c>
      <c r="B212" s="169" t="str">
        <f t="shared" si="15"/>
        <v>O.K.</v>
      </c>
      <c r="C212" s="176" t="s">
        <v>330</v>
      </c>
      <c r="E212" s="237">
        <f>MAX(G212:K212)</f>
        <v>0</v>
      </c>
      <c r="F212" s="237">
        <f t="shared" si="14"/>
        <v>0</v>
      </c>
      <c r="G212" s="236">
        <f>IF(ABS(PRRAS!D265-SUM(PRRAS!D785:D793)&gt;1),1,0)</f>
        <v>0</v>
      </c>
      <c r="H212" s="236">
        <f>IF(ABS(PRRAS!E265-SUM(PRRAS!E785:E793)&gt;1),1,0)</f>
        <v>0</v>
      </c>
      <c r="U212" s="237">
        <v>36225</v>
      </c>
    </row>
    <row r="213" spans="1:21" ht="30" customHeight="1" x14ac:dyDescent="0.2">
      <c r="A213" s="168">
        <f t="shared" si="16"/>
        <v>207</v>
      </c>
      <c r="B213" s="169" t="str">
        <f t="shared" si="15"/>
        <v>O.K.</v>
      </c>
      <c r="C213" s="176" t="s">
        <v>930</v>
      </c>
      <c r="E213" s="237">
        <v>0</v>
      </c>
      <c r="F213" s="237">
        <f t="shared" si="14"/>
        <v>0</v>
      </c>
      <c r="L213" s="235">
        <f>IF(AND(PRRAS!D270&gt;0,PRRAS!D799=0),1,0)</f>
        <v>0</v>
      </c>
      <c r="M213" s="235">
        <f>IF(AND(PRRAS!E270&gt;0,PRRAS!E799=0),1,0)</f>
        <v>0</v>
      </c>
      <c r="U213" s="237">
        <v>36233</v>
      </c>
    </row>
    <row r="214" spans="1:21" ht="33" customHeight="1" x14ac:dyDescent="0.2">
      <c r="A214" s="168">
        <f t="shared" si="16"/>
        <v>208</v>
      </c>
      <c r="B214" s="169" t="str">
        <f t="shared" si="15"/>
        <v>O.K.</v>
      </c>
      <c r="C214" s="176" t="s">
        <v>931</v>
      </c>
      <c r="E214" s="237">
        <v>0</v>
      </c>
      <c r="F214" s="237">
        <f t="shared" si="14"/>
        <v>0</v>
      </c>
      <c r="L214" s="235">
        <f>IF(AND(PRRAS!D431&gt;0,SUM(PRRAS!D813:D814)=0),1,0)</f>
        <v>0</v>
      </c>
      <c r="M214" s="235">
        <f>IF(AND(PRRAS!E431&gt;0,SUM(PRRAS!E813:E814)=0),1,0)</f>
        <v>0</v>
      </c>
      <c r="U214" s="237">
        <v>36276</v>
      </c>
    </row>
    <row r="215" spans="1:21" ht="30" customHeight="1" x14ac:dyDescent="0.2">
      <c r="A215" s="168">
        <f t="shared" si="16"/>
        <v>209</v>
      </c>
      <c r="B215" s="169" t="str">
        <f t="shared" si="15"/>
        <v>O.K.</v>
      </c>
      <c r="C215" s="176" t="s">
        <v>932</v>
      </c>
      <c r="E215" s="237">
        <v>0</v>
      </c>
      <c r="F215" s="237">
        <f t="shared" si="14"/>
        <v>0</v>
      </c>
      <c r="L215" s="235">
        <f>IF(AND(PRRAS!D434&gt;0,SUM(PRRAS!D815:D816)=0),1,0)</f>
        <v>0</v>
      </c>
      <c r="M215" s="235">
        <f>IF(AND(PRRAS!E434&gt;0,SUM(PRRAS!E815:E816)=0),1,0)</f>
        <v>0</v>
      </c>
      <c r="U215" s="237">
        <v>36372</v>
      </c>
    </row>
    <row r="216" spans="1:21" ht="30" customHeight="1" x14ac:dyDescent="0.2">
      <c r="A216" s="168">
        <f t="shared" si="16"/>
        <v>210</v>
      </c>
      <c r="B216" s="169" t="str">
        <f t="shared" si="15"/>
        <v>O.K.</v>
      </c>
      <c r="C216" s="176" t="s">
        <v>933</v>
      </c>
      <c r="E216" s="237">
        <v>0</v>
      </c>
      <c r="F216" s="237">
        <f t="shared" si="14"/>
        <v>0</v>
      </c>
      <c r="L216" s="235">
        <f>IF(AND(PRRAS!D435&gt;0,SUM(PRRAS!D817:D818)=0),1,0)</f>
        <v>0</v>
      </c>
      <c r="M216" s="235">
        <f>IF(AND(PRRAS!E435&gt;0,SUM(PRRAS!E817:E818)=0),1,0)</f>
        <v>0</v>
      </c>
      <c r="U216" s="237">
        <v>36428</v>
      </c>
    </row>
    <row r="217" spans="1:21" ht="30" customHeight="1" x14ac:dyDescent="0.2">
      <c r="A217" s="168">
        <f t="shared" si="16"/>
        <v>211</v>
      </c>
      <c r="B217" s="169" t="str">
        <f t="shared" si="15"/>
        <v>O.K.</v>
      </c>
      <c r="C217" s="176" t="s">
        <v>193</v>
      </c>
      <c r="E217" s="237">
        <v>0</v>
      </c>
      <c r="F217" s="237">
        <f t="shared" si="14"/>
        <v>0</v>
      </c>
      <c r="L217" s="235">
        <f>IF(AND(PRRAS!D436&gt;0,SUM(PRRAS!D819:D820)=0),1,0)</f>
        <v>0</v>
      </c>
      <c r="M217" s="235">
        <f>IF(AND(PRRAS!E436&gt;0,SUM(PRRAS!E819:E820)=0),1,0)</f>
        <v>0</v>
      </c>
      <c r="U217" s="237">
        <v>36524</v>
      </c>
    </row>
    <row r="218" spans="1:21" ht="30" customHeight="1" x14ac:dyDescent="0.2">
      <c r="A218" s="168">
        <f t="shared" si="16"/>
        <v>212</v>
      </c>
      <c r="B218" s="169" t="str">
        <f t="shared" si="15"/>
        <v>O.K.</v>
      </c>
      <c r="C218" s="176" t="s">
        <v>214</v>
      </c>
      <c r="E218" s="237">
        <v>0</v>
      </c>
      <c r="F218" s="237">
        <f t="shared" si="14"/>
        <v>0</v>
      </c>
      <c r="L218" s="235">
        <f>IF(AND(PRRAS!D439&gt;0,SUM(PRRAS!D824:D825)=0),1,0)</f>
        <v>0</v>
      </c>
      <c r="M218" s="235">
        <f>IF(AND(PRRAS!E439&gt;0,SUM(PRRAS!E824:E825)=0),1,0)</f>
        <v>0</v>
      </c>
      <c r="U218" s="237">
        <v>36532</v>
      </c>
    </row>
    <row r="219" spans="1:21" ht="30" customHeight="1" x14ac:dyDescent="0.2">
      <c r="A219" s="168">
        <f t="shared" si="16"/>
        <v>213</v>
      </c>
      <c r="B219" s="169" t="str">
        <f t="shared" si="15"/>
        <v>O.K.</v>
      </c>
      <c r="C219" s="176" t="s">
        <v>1959</v>
      </c>
      <c r="E219" s="237">
        <v>0</v>
      </c>
      <c r="F219" s="237">
        <f t="shared" si="14"/>
        <v>0</v>
      </c>
      <c r="L219" s="235">
        <f>IF(AND(PRRAS!D440&gt;0,SUM(PRRAS!D826:D827)=0),1,0)</f>
        <v>0</v>
      </c>
      <c r="M219" s="235">
        <f>IF(AND(PRRAS!E440&gt;0,SUM(PRRAS!E826:E827)=0),1,0)</f>
        <v>0</v>
      </c>
      <c r="U219" s="237">
        <v>36549</v>
      </c>
    </row>
    <row r="220" spans="1:21" ht="30" customHeight="1" x14ac:dyDescent="0.2">
      <c r="A220" s="168">
        <f t="shared" si="16"/>
        <v>214</v>
      </c>
      <c r="B220" s="169" t="str">
        <f t="shared" si="15"/>
        <v>O.K.</v>
      </c>
      <c r="C220" s="176" t="s">
        <v>1960</v>
      </c>
      <c r="E220" s="237">
        <v>0</v>
      </c>
      <c r="F220" s="237">
        <f t="shared" si="14"/>
        <v>0</v>
      </c>
      <c r="L220" s="235">
        <f>IF(AND(PRRAS!D441&gt;0,SUM(PRRAS!D828:D829)=0),1,0)</f>
        <v>0</v>
      </c>
      <c r="M220" s="235">
        <f>IF(AND(PRRAS!E441&gt;0,SUM(PRRAS!E828:E829)=0),1,0)</f>
        <v>0</v>
      </c>
      <c r="U220" s="237">
        <v>36604</v>
      </c>
    </row>
    <row r="221" spans="1:21" ht="30" customHeight="1" x14ac:dyDescent="0.2">
      <c r="A221" s="168">
        <f t="shared" si="16"/>
        <v>215</v>
      </c>
      <c r="B221" s="169" t="str">
        <f t="shared" si="15"/>
        <v>O.K.</v>
      </c>
      <c r="C221" s="176" t="s">
        <v>3857</v>
      </c>
      <c r="E221" s="237">
        <v>0</v>
      </c>
      <c r="F221" s="237">
        <f t="shared" si="14"/>
        <v>0</v>
      </c>
      <c r="L221" s="235">
        <f>IF(AND(PRRAS!D473&gt;0,PRRAS!D856=0),1,0)</f>
        <v>0</v>
      </c>
      <c r="M221" s="235">
        <f>IF(AND(PRRAS!E473&gt;0,PRRAS!E856=0),1,0)</f>
        <v>0</v>
      </c>
      <c r="U221" s="237">
        <v>36612</v>
      </c>
    </row>
    <row r="222" spans="1:21" ht="30" customHeight="1" x14ac:dyDescent="0.2">
      <c r="A222" s="168">
        <f t="shared" si="16"/>
        <v>216</v>
      </c>
      <c r="B222" s="169" t="str">
        <f t="shared" si="15"/>
        <v>O.K.</v>
      </c>
      <c r="C222" s="176" t="s">
        <v>3858</v>
      </c>
      <c r="E222" s="237">
        <v>0</v>
      </c>
      <c r="F222" s="237">
        <f t="shared" si="14"/>
        <v>0</v>
      </c>
      <c r="L222" s="235">
        <f>IF(AND(PRRAS!D489&gt;0,PRRAS!D857=0),1,0)</f>
        <v>0</v>
      </c>
      <c r="M222" s="235">
        <f>IF(AND(PRRAS!E489&gt;0,PRRAS!E857=0),1,0)</f>
        <v>0</v>
      </c>
      <c r="U222" s="237">
        <v>36645</v>
      </c>
    </row>
    <row r="223" spans="1:21" ht="30" customHeight="1" x14ac:dyDescent="0.2">
      <c r="A223" s="168">
        <f t="shared" si="16"/>
        <v>217</v>
      </c>
      <c r="B223" s="169" t="str">
        <f t="shared" si="15"/>
        <v>O.K.</v>
      </c>
      <c r="C223" s="176" t="s">
        <v>3859</v>
      </c>
      <c r="E223" s="237">
        <v>0</v>
      </c>
      <c r="F223" s="237">
        <f t="shared" si="14"/>
        <v>0</v>
      </c>
      <c r="L223" s="235">
        <f>IF(AND(PRRAS!D490&gt;0,PRRAS!D858=0),1,0)</f>
        <v>0</v>
      </c>
      <c r="M223" s="235">
        <f>IF(AND(PRRAS!E490&gt;0,PRRAS!E858=0),1,0)</f>
        <v>0</v>
      </c>
      <c r="U223" s="237">
        <v>36653</v>
      </c>
    </row>
    <row r="224" spans="1:21" ht="30" customHeight="1" x14ac:dyDescent="0.2">
      <c r="A224" s="168">
        <f t="shared" si="16"/>
        <v>218</v>
      </c>
      <c r="B224" s="169" t="str">
        <f t="shared" si="15"/>
        <v>O.K.</v>
      </c>
      <c r="C224" s="176" t="s">
        <v>3860</v>
      </c>
      <c r="E224" s="237">
        <v>0</v>
      </c>
      <c r="F224" s="237">
        <f t="shared" si="14"/>
        <v>0</v>
      </c>
      <c r="L224" s="235">
        <f>IF(AND(PRRAS!D491&gt;0,PRRAS!D859=0),1,0)</f>
        <v>0</v>
      </c>
      <c r="M224" s="235">
        <f>IF(AND(PRRAS!E491&gt;0,PRRAS!E859=0),1,0)</f>
        <v>0</v>
      </c>
      <c r="U224" s="237">
        <v>36688</v>
      </c>
    </row>
    <row r="225" spans="1:21" ht="30" customHeight="1" x14ac:dyDescent="0.2">
      <c r="A225" s="168">
        <f t="shared" si="16"/>
        <v>219</v>
      </c>
      <c r="B225" s="169" t="str">
        <f t="shared" si="15"/>
        <v>O.K.</v>
      </c>
      <c r="C225" s="176" t="s">
        <v>3861</v>
      </c>
      <c r="E225" s="237">
        <v>0</v>
      </c>
      <c r="F225" s="237">
        <f t="shared" si="14"/>
        <v>0</v>
      </c>
      <c r="L225" s="235">
        <f>IF(AND(PRRAS!D492&gt;0,PRRAS!D860=0),1,0)</f>
        <v>0</v>
      </c>
      <c r="M225" s="235">
        <f>IF(AND(PRRAS!E492&gt;0,PRRAS!E860=0),1,0)</f>
        <v>0</v>
      </c>
      <c r="U225" s="237">
        <v>36696</v>
      </c>
    </row>
    <row r="226" spans="1:21" ht="30" customHeight="1" x14ac:dyDescent="0.2">
      <c r="A226" s="168">
        <f t="shared" si="16"/>
        <v>220</v>
      </c>
      <c r="B226" s="169" t="str">
        <f t="shared" si="15"/>
        <v>O.K.</v>
      </c>
      <c r="C226" s="176" t="s">
        <v>3862</v>
      </c>
      <c r="E226" s="237">
        <v>0</v>
      </c>
      <c r="F226" s="237">
        <f t="shared" si="14"/>
        <v>0</v>
      </c>
      <c r="L226" s="235">
        <f>IF(AND(PRRAS!D495&gt;0,PRRAS!D864=0),1,0)</f>
        <v>0</v>
      </c>
      <c r="M226" s="235">
        <f>IF(AND(PRRAS!E495&gt;0,PRRAS!E864=0),1,0)</f>
        <v>0</v>
      </c>
      <c r="U226" s="237">
        <v>36707</v>
      </c>
    </row>
    <row r="227" spans="1:21" ht="30" customHeight="1" x14ac:dyDescent="0.2">
      <c r="A227" s="168">
        <f t="shared" si="16"/>
        <v>221</v>
      </c>
      <c r="B227" s="169" t="str">
        <f t="shared" si="15"/>
        <v>O.K.</v>
      </c>
      <c r="C227" s="176" t="s">
        <v>3863</v>
      </c>
      <c r="E227" s="237">
        <v>0</v>
      </c>
      <c r="F227" s="237">
        <f t="shared" si="14"/>
        <v>0</v>
      </c>
      <c r="L227" s="235">
        <f>IF(AND(PRRAS!D496&gt;0,SUM(PRRAS!D865:D866)=0),1,0)</f>
        <v>0</v>
      </c>
      <c r="M227" s="235">
        <f>IF(AND(PRRAS!E496&gt;0,SUM(PRRAS!E865:E866)=0),1,0)</f>
        <v>0</v>
      </c>
      <c r="U227" s="237">
        <v>36715</v>
      </c>
    </row>
    <row r="228" spans="1:21" ht="30" customHeight="1" x14ac:dyDescent="0.2">
      <c r="A228" s="168">
        <f t="shared" si="16"/>
        <v>222</v>
      </c>
      <c r="B228" s="169" t="str">
        <f t="shared" si="15"/>
        <v>O.K.</v>
      </c>
      <c r="C228" s="176" t="s">
        <v>3864</v>
      </c>
      <c r="E228" s="237">
        <v>0</v>
      </c>
      <c r="F228" s="237">
        <f t="shared" si="14"/>
        <v>0</v>
      </c>
      <c r="L228" s="235">
        <f>IF(AND(PRRAS!D497&gt;0,PRRAS!D867=0),1,0)</f>
        <v>0</v>
      </c>
      <c r="M228" s="235">
        <f>IF(AND(PRRAS!E497&gt;0,PRRAS!E867=0),1,0)</f>
        <v>0</v>
      </c>
      <c r="U228" s="237">
        <v>36723</v>
      </c>
    </row>
    <row r="229" spans="1:21" ht="30" customHeight="1" x14ac:dyDescent="0.2">
      <c r="A229" s="168">
        <f t="shared" si="16"/>
        <v>223</v>
      </c>
      <c r="B229" s="169" t="str">
        <f t="shared" si="15"/>
        <v>O.K.</v>
      </c>
      <c r="C229" s="176" t="s">
        <v>3865</v>
      </c>
      <c r="E229" s="237">
        <v>0</v>
      </c>
      <c r="F229" s="237">
        <f t="shared" si="14"/>
        <v>0</v>
      </c>
      <c r="L229" s="235">
        <f>IF(AND(PRRAS!D500&gt;0,PRRAS!D871=0),1,0)</f>
        <v>0</v>
      </c>
      <c r="M229" s="235">
        <f>IF(AND(PRRAS!E500&gt;0,PRRAS!E871=0),1,0)</f>
        <v>0</v>
      </c>
      <c r="U229" s="237">
        <v>36731</v>
      </c>
    </row>
    <row r="230" spans="1:21" ht="30" customHeight="1" x14ac:dyDescent="0.2">
      <c r="A230" s="168">
        <f t="shared" si="16"/>
        <v>224</v>
      </c>
      <c r="B230" s="169" t="str">
        <f t="shared" si="15"/>
        <v>O.K.</v>
      </c>
      <c r="C230" s="176" t="s">
        <v>3387</v>
      </c>
      <c r="E230" s="237">
        <v>0</v>
      </c>
      <c r="F230" s="237">
        <f t="shared" si="14"/>
        <v>0</v>
      </c>
      <c r="L230" s="235">
        <f>IF(AND(PRRAS!D501&gt;0,SUM(PRRAS!D872:D873)=0),1,0)</f>
        <v>0</v>
      </c>
      <c r="M230" s="235">
        <f>IF(AND(PRRAS!E501&gt;0,SUM(PRRAS!E872:E873)=0),1,0)</f>
        <v>0</v>
      </c>
      <c r="U230" s="237">
        <v>36758</v>
      </c>
    </row>
    <row r="231" spans="1:21" ht="30" customHeight="1" x14ac:dyDescent="0.2">
      <c r="A231" s="168">
        <f t="shared" si="16"/>
        <v>225</v>
      </c>
      <c r="B231" s="169" t="str">
        <f t="shared" si="15"/>
        <v>O.K.</v>
      </c>
      <c r="C231" s="176" t="s">
        <v>109</v>
      </c>
      <c r="E231" s="237">
        <v>0</v>
      </c>
      <c r="F231" s="237">
        <f t="shared" ref="F231:F260" si="17">MAX(L231:O231)</f>
        <v>0</v>
      </c>
      <c r="L231" s="235">
        <f>IF(AND(PRRAS!D503&gt;0,PRRAS!D877=0),1,0)</f>
        <v>0</v>
      </c>
      <c r="M231" s="235">
        <f>IF(AND(PRRAS!E503&gt;0,PRRAS!E877=0),1,0)</f>
        <v>0</v>
      </c>
      <c r="U231" s="237">
        <v>36766</v>
      </c>
    </row>
    <row r="232" spans="1:21" ht="30" customHeight="1" x14ac:dyDescent="0.2">
      <c r="A232" s="168">
        <f t="shared" si="16"/>
        <v>226</v>
      </c>
      <c r="B232" s="169" t="str">
        <f t="shared" si="15"/>
        <v>O.K.</v>
      </c>
      <c r="C232" s="176" t="s">
        <v>179</v>
      </c>
      <c r="E232" s="237">
        <v>0</v>
      </c>
      <c r="F232" s="237">
        <f t="shared" si="17"/>
        <v>0</v>
      </c>
      <c r="L232" s="235">
        <f>IF(AND(PRRAS!D504&gt;0,SUM(PRRAS!D878:D879)=0),1,0)</f>
        <v>0</v>
      </c>
      <c r="M232" s="235">
        <f>IF(AND(PRRAS!E504&gt;0,SUM(PRRAS!E878:E879)=0),1,0)</f>
        <v>0</v>
      </c>
      <c r="U232" s="237">
        <v>36774</v>
      </c>
    </row>
    <row r="233" spans="1:21" ht="30" customHeight="1" x14ac:dyDescent="0.2">
      <c r="A233" s="168">
        <f t="shared" si="16"/>
        <v>227</v>
      </c>
      <c r="B233" s="169" t="str">
        <f t="shared" si="15"/>
        <v>O.K.</v>
      </c>
      <c r="C233" s="176" t="s">
        <v>180</v>
      </c>
      <c r="E233" s="237">
        <v>0</v>
      </c>
      <c r="F233" s="237">
        <f t="shared" si="17"/>
        <v>0</v>
      </c>
      <c r="L233" s="235">
        <f>IF(AND(PRRAS!D506&gt;0,PRRAS!D880=0),1,0)</f>
        <v>0</v>
      </c>
      <c r="M233" s="235">
        <f>IF(AND(PRRAS!E506&gt;0,PRRAS!E880=0),1,0)</f>
        <v>0</v>
      </c>
      <c r="U233" s="237">
        <v>36782</v>
      </c>
    </row>
    <row r="234" spans="1:21" ht="30" customHeight="1" x14ac:dyDescent="0.2">
      <c r="A234" s="168">
        <f t="shared" si="16"/>
        <v>228</v>
      </c>
      <c r="B234" s="169" t="str">
        <f t="shared" si="15"/>
        <v>O.K.</v>
      </c>
      <c r="C234" s="176" t="s">
        <v>1320</v>
      </c>
      <c r="E234" s="237">
        <v>0</v>
      </c>
      <c r="F234" s="237">
        <f t="shared" si="17"/>
        <v>0</v>
      </c>
      <c r="L234" s="235">
        <f>IF(AND(PRRAS!D507&gt;0,PRRAS!D881=0),1,0)</f>
        <v>0</v>
      </c>
      <c r="M234" s="235">
        <f>IF(AND(PRRAS!E507&gt;0,PRRAS!E881=0),1,0)</f>
        <v>0</v>
      </c>
      <c r="U234" s="237">
        <v>36799</v>
      </c>
    </row>
    <row r="235" spans="1:21" ht="30" customHeight="1" x14ac:dyDescent="0.2">
      <c r="A235" s="168">
        <f t="shared" si="16"/>
        <v>229</v>
      </c>
      <c r="B235" s="169" t="str">
        <f t="shared" si="15"/>
        <v>O.K.</v>
      </c>
      <c r="C235" s="176" t="s">
        <v>1321</v>
      </c>
      <c r="E235" s="237">
        <v>0</v>
      </c>
      <c r="F235" s="237">
        <f t="shared" si="17"/>
        <v>0</v>
      </c>
      <c r="L235" s="235">
        <f>IF(AND(PRRAS!D508&gt;0,PRRAS!D882=0),1,0)</f>
        <v>0</v>
      </c>
      <c r="M235" s="235">
        <f>IF(AND(PRRAS!E508&gt;0,PRRAS!E882=0),1,0)</f>
        <v>0</v>
      </c>
      <c r="U235" s="237">
        <v>36811</v>
      </c>
    </row>
    <row r="236" spans="1:21" ht="30" customHeight="1" x14ac:dyDescent="0.2">
      <c r="A236" s="168">
        <f t="shared" si="16"/>
        <v>230</v>
      </c>
      <c r="B236" s="169" t="str">
        <f t="shared" si="15"/>
        <v>O.K.</v>
      </c>
      <c r="C236" s="176" t="s">
        <v>1322</v>
      </c>
      <c r="E236" s="237">
        <v>0</v>
      </c>
      <c r="F236" s="237">
        <f t="shared" si="17"/>
        <v>0</v>
      </c>
      <c r="L236" s="235">
        <f>IF(AND(PRRAS!D529&gt;0,PRRAS!D897=0),1,0)</f>
        <v>0</v>
      </c>
      <c r="M236" s="235">
        <f>IF(AND(PRRAS!E529&gt;0,PRRAS!E897=0),1,0)</f>
        <v>0</v>
      </c>
      <c r="U236" s="237">
        <v>36820</v>
      </c>
    </row>
    <row r="237" spans="1:21" ht="30" customHeight="1" x14ac:dyDescent="0.2">
      <c r="A237" s="168">
        <f t="shared" si="16"/>
        <v>231</v>
      </c>
      <c r="B237" s="169" t="str">
        <f t="shared" si="15"/>
        <v>O.K.</v>
      </c>
      <c r="C237" s="176" t="s">
        <v>1323</v>
      </c>
      <c r="E237" s="237">
        <v>0</v>
      </c>
      <c r="F237" s="237">
        <f t="shared" si="17"/>
        <v>0</v>
      </c>
      <c r="L237" s="235">
        <f>IF(AND(PRRAS!D539&gt;0,SUM(PRRAS!D898:D899)=0),1,0)</f>
        <v>0</v>
      </c>
      <c r="M237" s="235">
        <f>IF(AND(PRRAS!E539&gt;0,SUM(PRRAS!E898:E899)=0),1,0)</f>
        <v>0</v>
      </c>
      <c r="U237" s="237">
        <v>36838</v>
      </c>
    </row>
    <row r="238" spans="1:21" ht="30" customHeight="1" x14ac:dyDescent="0.2">
      <c r="A238" s="168">
        <f t="shared" si="16"/>
        <v>232</v>
      </c>
      <c r="B238" s="169" t="str">
        <f t="shared" si="15"/>
        <v>O.K.</v>
      </c>
      <c r="C238" s="176" t="s">
        <v>1324</v>
      </c>
      <c r="E238" s="237">
        <v>0</v>
      </c>
      <c r="F238" s="237">
        <f t="shared" si="17"/>
        <v>0</v>
      </c>
      <c r="L238" s="235">
        <f>IF(AND(PRRAS!D542&gt;0,SUM(PRRAS!D900:D901)=0),1,0)</f>
        <v>0</v>
      </c>
      <c r="M238" s="235">
        <f>IF(AND(PRRAS!E542&gt;0,SUM(PRRAS!E900:E901)=0),1,0)</f>
        <v>0</v>
      </c>
      <c r="U238" s="237">
        <v>36846</v>
      </c>
    </row>
    <row r="239" spans="1:21" ht="30" customHeight="1" x14ac:dyDescent="0.2">
      <c r="A239" s="168">
        <f t="shared" si="16"/>
        <v>233</v>
      </c>
      <c r="B239" s="169" t="str">
        <f t="shared" si="15"/>
        <v>O.K.</v>
      </c>
      <c r="C239" s="176" t="s">
        <v>158</v>
      </c>
      <c r="E239" s="237">
        <v>0</v>
      </c>
      <c r="F239" s="237">
        <f t="shared" si="17"/>
        <v>0</v>
      </c>
      <c r="L239" s="235">
        <f>IF(AND(PRRAS!D543&gt;0,SUM(PRRAS!D902:D903)=0),1,0)</f>
        <v>0</v>
      </c>
      <c r="M239" s="235">
        <f>IF(AND(PRRAS!E543&gt;0,SUM(PRRAS!E902:E903)=0),1,0)</f>
        <v>0</v>
      </c>
      <c r="U239" s="237">
        <v>36862</v>
      </c>
    </row>
    <row r="240" spans="1:21" ht="30" customHeight="1" x14ac:dyDescent="0.2">
      <c r="A240" s="168">
        <f t="shared" si="16"/>
        <v>234</v>
      </c>
      <c r="B240" s="169" t="str">
        <f t="shared" si="15"/>
        <v>O.K.</v>
      </c>
      <c r="C240" s="176" t="s">
        <v>159</v>
      </c>
      <c r="E240" s="237">
        <v>0</v>
      </c>
      <c r="F240" s="237">
        <f t="shared" si="17"/>
        <v>0</v>
      </c>
      <c r="L240" s="235">
        <f>IF(AND(PRRAS!D544&gt;0,SUM(PRRAS!D904:D905)=0),1,0)</f>
        <v>0</v>
      </c>
      <c r="M240" s="235">
        <f>IF(AND(PRRAS!E544&gt;0,SUM(PRRAS!E904:E905)=0),1,0)</f>
        <v>0</v>
      </c>
      <c r="U240" s="237">
        <v>36879</v>
      </c>
    </row>
    <row r="241" spans="1:21" ht="30" customHeight="1" x14ac:dyDescent="0.2">
      <c r="A241" s="168">
        <f t="shared" si="16"/>
        <v>235</v>
      </c>
      <c r="B241" s="169" t="str">
        <f t="shared" si="15"/>
        <v>O.K.</v>
      </c>
      <c r="C241" s="176" t="s">
        <v>160</v>
      </c>
      <c r="E241" s="237">
        <v>0</v>
      </c>
      <c r="F241" s="237">
        <f t="shared" si="17"/>
        <v>0</v>
      </c>
      <c r="L241" s="235">
        <f>IF(AND(PRRAS!D547&gt;0,SUM(PRRAS!D909:D910)=0),1,0)</f>
        <v>0</v>
      </c>
      <c r="M241" s="235">
        <f>IF(AND(PRRAS!E547&gt;0,SUM(PRRAS!E909:E910)=0),1,0)</f>
        <v>0</v>
      </c>
      <c r="U241" s="237">
        <v>36887</v>
      </c>
    </row>
    <row r="242" spans="1:21" ht="30" customHeight="1" x14ac:dyDescent="0.2">
      <c r="A242" s="168">
        <f t="shared" ref="A242:A260" si="18">1+A241</f>
        <v>236</v>
      </c>
      <c r="B242" s="169" t="str">
        <f t="shared" si="15"/>
        <v>O.K.</v>
      </c>
      <c r="C242" s="176" t="s">
        <v>161</v>
      </c>
      <c r="E242" s="237">
        <v>0</v>
      </c>
      <c r="F242" s="237">
        <f t="shared" si="17"/>
        <v>0</v>
      </c>
      <c r="L242" s="235">
        <f>IF(AND(PRRAS!D548&gt;0,SUM(PRRAS!D911:D912)=0),1,0)</f>
        <v>0</v>
      </c>
      <c r="M242" s="235">
        <f>IF(AND(PRRAS!E548&gt;0,SUM(PRRAS!E911:E912)=0),1,0)</f>
        <v>0</v>
      </c>
      <c r="U242" s="237">
        <v>36895</v>
      </c>
    </row>
    <row r="243" spans="1:21" ht="30" customHeight="1" x14ac:dyDescent="0.2">
      <c r="A243" s="168">
        <f t="shared" si="18"/>
        <v>237</v>
      </c>
      <c r="B243" s="169" t="str">
        <f t="shared" si="15"/>
        <v>O.K.</v>
      </c>
      <c r="C243" s="176" t="s">
        <v>162</v>
      </c>
      <c r="E243" s="237">
        <v>0</v>
      </c>
      <c r="F243" s="237">
        <f t="shared" si="17"/>
        <v>0</v>
      </c>
      <c r="L243" s="235">
        <f>IF(AND(PRRAS!D549&gt;0,SUM(PRRAS!D913:D914)=0),1,0)</f>
        <v>0</v>
      </c>
      <c r="M243" s="235">
        <f>IF(AND(PRRAS!E549&gt;0,SUM(PRRAS!E913:E914)=0),1,0)</f>
        <v>0</v>
      </c>
      <c r="U243" s="237">
        <v>36900</v>
      </c>
    </row>
    <row r="244" spans="1:21" ht="30" customHeight="1" x14ac:dyDescent="0.2">
      <c r="A244" s="168">
        <f t="shared" si="18"/>
        <v>238</v>
      </c>
      <c r="B244" s="169" t="str">
        <f t="shared" si="15"/>
        <v>O.K.</v>
      </c>
      <c r="C244" s="176" t="s">
        <v>1143</v>
      </c>
      <c r="E244" s="237">
        <v>0</v>
      </c>
      <c r="F244" s="237">
        <f t="shared" si="17"/>
        <v>0</v>
      </c>
      <c r="L244" s="235">
        <f>IF(AND(PRRAS!D598&gt;0,PRRAS!D941=0),1,0)</f>
        <v>0</v>
      </c>
      <c r="M244" s="235">
        <f>IF(AND(PRRAS!E598&gt;0,PRRAS!E941=0),1,0)</f>
        <v>0</v>
      </c>
      <c r="U244" s="237">
        <v>36926</v>
      </c>
    </row>
    <row r="245" spans="1:21" ht="30" customHeight="1" x14ac:dyDescent="0.2">
      <c r="A245" s="168">
        <f t="shared" si="18"/>
        <v>239</v>
      </c>
      <c r="B245" s="169" t="str">
        <f t="shared" si="15"/>
        <v>O.K.</v>
      </c>
      <c r="C245" s="176" t="s">
        <v>1144</v>
      </c>
      <c r="E245" s="237">
        <v>0</v>
      </c>
      <c r="F245" s="237">
        <f t="shared" si="17"/>
        <v>0</v>
      </c>
      <c r="L245" s="235">
        <f>IF(AND(PRRAS!D599&gt;0,PRRAS!D942=0),1,0)</f>
        <v>0</v>
      </c>
      <c r="M245" s="235">
        <f>IF(AND(PRRAS!E599&gt;0,PRRAS!E942=0),1,0)</f>
        <v>0</v>
      </c>
      <c r="U245" s="237">
        <v>36975</v>
      </c>
    </row>
    <row r="246" spans="1:21" ht="30" customHeight="1" x14ac:dyDescent="0.2">
      <c r="A246" s="168">
        <f t="shared" si="18"/>
        <v>240</v>
      </c>
      <c r="B246" s="169" t="str">
        <f t="shared" si="15"/>
        <v>O.K.</v>
      </c>
      <c r="C246" s="176" t="s">
        <v>1252</v>
      </c>
      <c r="E246" s="237">
        <v>0</v>
      </c>
      <c r="F246" s="237">
        <f t="shared" si="17"/>
        <v>0</v>
      </c>
      <c r="L246" s="235">
        <f>IF(AND(PRRAS!D600&gt;0,PRRAS!D943=0),1,0)</f>
        <v>0</v>
      </c>
      <c r="M246" s="235">
        <f>IF(AND(PRRAS!E600&gt;0,PRRAS!E943=0),1,0)</f>
        <v>0</v>
      </c>
      <c r="U246" s="237">
        <v>37009</v>
      </c>
    </row>
    <row r="247" spans="1:21" ht="33" customHeight="1" x14ac:dyDescent="0.2">
      <c r="A247" s="168">
        <f t="shared" si="18"/>
        <v>241</v>
      </c>
      <c r="B247" s="169" t="str">
        <f t="shared" si="15"/>
        <v>O.K.</v>
      </c>
      <c r="C247" s="176" t="s">
        <v>1253</v>
      </c>
      <c r="E247" s="237">
        <v>0</v>
      </c>
      <c r="F247" s="237">
        <f t="shared" si="17"/>
        <v>0</v>
      </c>
      <c r="L247" s="235">
        <f>IF(AND(PRRAS!D601&gt;0,PRRAS!D944=0),1,0)</f>
        <v>0</v>
      </c>
      <c r="M247" s="235">
        <f>IF(AND(PRRAS!E601&gt;0,PRRAS!E944=0),1,0)</f>
        <v>0</v>
      </c>
      <c r="U247" s="237">
        <v>37033</v>
      </c>
    </row>
    <row r="248" spans="1:21" ht="30" customHeight="1" x14ac:dyDescent="0.2">
      <c r="A248" s="168">
        <f t="shared" si="18"/>
        <v>242</v>
      </c>
      <c r="B248" s="169" t="str">
        <f t="shared" si="15"/>
        <v>O.K.</v>
      </c>
      <c r="C248" s="176" t="s">
        <v>1254</v>
      </c>
      <c r="E248" s="237">
        <v>0</v>
      </c>
      <c r="F248" s="237">
        <f t="shared" si="17"/>
        <v>0</v>
      </c>
      <c r="L248" s="235">
        <f>IF(AND(PRRAS!D604&gt;0,PRRAS!D948=0),1,0)</f>
        <v>0</v>
      </c>
      <c r="M248" s="235">
        <f>IF(AND(PRRAS!E604&gt;0,PRRAS!E948=0),1,0)</f>
        <v>0</v>
      </c>
      <c r="U248" s="237">
        <v>37041</v>
      </c>
    </row>
    <row r="249" spans="1:21" ht="30" customHeight="1" x14ac:dyDescent="0.2">
      <c r="A249" s="168">
        <f t="shared" si="18"/>
        <v>243</v>
      </c>
      <c r="B249" s="169" t="str">
        <f t="shared" si="15"/>
        <v>O.K.</v>
      </c>
      <c r="C249" s="176" t="s">
        <v>1255</v>
      </c>
      <c r="E249" s="237">
        <v>0</v>
      </c>
      <c r="F249" s="237">
        <f t="shared" si="17"/>
        <v>0</v>
      </c>
      <c r="L249" s="235">
        <f>IF(AND(PRRAS!D605&gt;0,SUM(PRRAS!D949:D950)=0),1,0)</f>
        <v>0</v>
      </c>
      <c r="M249" s="235">
        <f>IF(AND(PRRAS!E605&gt;0,SUM(PRRAS!E949:E950)=0),1,0)</f>
        <v>0</v>
      </c>
      <c r="U249" s="237">
        <v>37050</v>
      </c>
    </row>
    <row r="250" spans="1:21" ht="30" customHeight="1" x14ac:dyDescent="0.2">
      <c r="A250" s="168">
        <f t="shared" si="18"/>
        <v>244</v>
      </c>
      <c r="B250" s="169" t="str">
        <f t="shared" si="15"/>
        <v>O.K.</v>
      </c>
      <c r="C250" s="176" t="s">
        <v>1256</v>
      </c>
      <c r="E250" s="237">
        <v>0</v>
      </c>
      <c r="F250" s="237">
        <f t="shared" si="17"/>
        <v>0</v>
      </c>
      <c r="L250" s="235">
        <f>IF(AND(PRRAS!D607&gt;0,PRRAS!D951=0),1,0)</f>
        <v>0</v>
      </c>
      <c r="M250" s="235">
        <f>IF(AND(PRRAS!E607&gt;0,PRRAS!E951=0),1,0)</f>
        <v>0</v>
      </c>
      <c r="U250" s="237">
        <v>37084</v>
      </c>
    </row>
    <row r="251" spans="1:21" ht="30" customHeight="1" x14ac:dyDescent="0.2">
      <c r="A251" s="168">
        <f t="shared" si="18"/>
        <v>245</v>
      </c>
      <c r="B251" s="169" t="str">
        <f t="shared" si="15"/>
        <v>O.K.</v>
      </c>
      <c r="C251" s="177" t="s">
        <v>1257</v>
      </c>
      <c r="E251" s="237">
        <v>0</v>
      </c>
      <c r="F251" s="237">
        <f t="shared" si="17"/>
        <v>0</v>
      </c>
      <c r="L251" s="235">
        <f>IF(AND(PRRAS!D610&gt;0,PRRAS!D955=0),1,0)</f>
        <v>0</v>
      </c>
      <c r="M251" s="235">
        <f>IF(AND(PRRAS!E610&gt;0,PRRAS!E955=0),1,0)</f>
        <v>0</v>
      </c>
      <c r="U251" s="237">
        <v>37105</v>
      </c>
    </row>
    <row r="252" spans="1:21" ht="30" customHeight="1" x14ac:dyDescent="0.2">
      <c r="A252" s="168">
        <f t="shared" si="18"/>
        <v>246</v>
      </c>
      <c r="B252" s="169" t="str">
        <f t="shared" si="15"/>
        <v>O.K.</v>
      </c>
      <c r="C252" s="177" t="s">
        <v>1258</v>
      </c>
      <c r="E252" s="237">
        <v>0</v>
      </c>
      <c r="F252" s="237">
        <f t="shared" si="17"/>
        <v>0</v>
      </c>
      <c r="L252" s="235">
        <f>IF(AND(PRRAS!D611&gt;0,SUM(PRRAS!D956:D957)=0),1,0)</f>
        <v>0</v>
      </c>
      <c r="M252" s="235">
        <f>IF(AND(PRRAS!E611&gt;0,SUM(PRRAS!E956:E957)=0),1,0)</f>
        <v>0</v>
      </c>
      <c r="U252" s="237">
        <v>37121</v>
      </c>
    </row>
    <row r="253" spans="1:21" ht="30" customHeight="1" x14ac:dyDescent="0.2">
      <c r="A253" s="168">
        <f t="shared" si="18"/>
        <v>247</v>
      </c>
      <c r="B253" s="169" t="str">
        <f t="shared" si="15"/>
        <v>O.K.</v>
      </c>
      <c r="C253" s="177" t="s">
        <v>1259</v>
      </c>
      <c r="E253" s="237">
        <v>0</v>
      </c>
      <c r="F253" s="237">
        <f t="shared" si="17"/>
        <v>0</v>
      </c>
      <c r="L253" s="235">
        <f>IF(AND(PRRAS!D613&gt;0,PRRAS!D961=0),1,0)</f>
        <v>0</v>
      </c>
      <c r="M253" s="235">
        <f>IF(AND(PRRAS!E613&gt;0,PRRAS!E961=0),1,0)</f>
        <v>0</v>
      </c>
      <c r="U253" s="237">
        <v>37130</v>
      </c>
    </row>
    <row r="254" spans="1:21" ht="30" customHeight="1" x14ac:dyDescent="0.2">
      <c r="A254" s="168">
        <f t="shared" si="18"/>
        <v>248</v>
      </c>
      <c r="B254" s="169" t="str">
        <f t="shared" si="15"/>
        <v>O.K.</v>
      </c>
      <c r="C254" s="177" t="s">
        <v>1260</v>
      </c>
      <c r="E254" s="237">
        <v>0</v>
      </c>
      <c r="F254" s="237">
        <f t="shared" si="17"/>
        <v>0</v>
      </c>
      <c r="L254" s="235">
        <f>IF(AND(PRRAS!D614&gt;0,SUM(PRRAS!D962:D963)=0),1,0)</f>
        <v>0</v>
      </c>
      <c r="M254" s="235">
        <f>IF(AND(PRRAS!E614&gt;0,SUM(PRRAS!E962:E963)=0),1,0)</f>
        <v>0</v>
      </c>
      <c r="U254" s="237">
        <v>37164</v>
      </c>
    </row>
    <row r="255" spans="1:21" ht="30" customHeight="1" x14ac:dyDescent="0.2">
      <c r="A255" s="168">
        <f t="shared" si="18"/>
        <v>249</v>
      </c>
      <c r="B255" s="169" t="str">
        <f t="shared" si="15"/>
        <v>O.K.</v>
      </c>
      <c r="C255" s="177" t="s">
        <v>1289</v>
      </c>
      <c r="E255" s="237">
        <v>0</v>
      </c>
      <c r="F255" s="237">
        <f t="shared" si="17"/>
        <v>0</v>
      </c>
      <c r="L255" s="235">
        <f>IF(AND(PRRAS!D616&gt;0,PRRAS!D964=0),1,0)</f>
        <v>0</v>
      </c>
      <c r="M255" s="235">
        <f>IF(AND(PRRAS!E616&gt;0,PRRAS!E964=0),1,0)</f>
        <v>0</v>
      </c>
      <c r="U255" s="237">
        <v>37197</v>
      </c>
    </row>
    <row r="256" spans="1:21" ht="30" customHeight="1" x14ac:dyDescent="0.2">
      <c r="A256" s="168">
        <f t="shared" si="18"/>
        <v>250</v>
      </c>
      <c r="B256" s="169" t="str">
        <f t="shared" si="15"/>
        <v>O.K.</v>
      </c>
      <c r="C256" s="177" t="s">
        <v>1290</v>
      </c>
      <c r="E256" s="237">
        <v>0</v>
      </c>
      <c r="F256" s="237">
        <f t="shared" si="17"/>
        <v>0</v>
      </c>
      <c r="L256" s="235">
        <f>IF(AND(PRRAS!D617&gt;0,PRRAS!D965=0),1,0)</f>
        <v>0</v>
      </c>
      <c r="M256" s="235">
        <f>IF(AND(PRRAS!E617&gt;0,PRRAS!E965=0),1,0)</f>
        <v>0</v>
      </c>
      <c r="U256" s="237">
        <v>37201</v>
      </c>
    </row>
    <row r="257" spans="1:21" ht="30" customHeight="1" x14ac:dyDescent="0.2">
      <c r="A257" s="168">
        <f t="shared" si="18"/>
        <v>251</v>
      </c>
      <c r="B257" s="169" t="str">
        <f t="shared" si="15"/>
        <v>O.K.</v>
      </c>
      <c r="C257" s="177" t="s">
        <v>4146</v>
      </c>
      <c r="E257" s="237">
        <v>0</v>
      </c>
      <c r="F257" s="237">
        <f t="shared" si="17"/>
        <v>0</v>
      </c>
      <c r="L257" s="235">
        <f>IF(AND(PRRAS!D618&gt;0,PRRAS!D966=0),1,0)</f>
        <v>0</v>
      </c>
      <c r="M257" s="235">
        <f>IF(AND(PRRAS!E618&gt;0,PRRAS!E966=0),1,0)</f>
        <v>0</v>
      </c>
      <c r="U257" s="237">
        <v>37293</v>
      </c>
    </row>
    <row r="258" spans="1:21" ht="30" customHeight="1" x14ac:dyDescent="0.2">
      <c r="A258" s="168">
        <f t="shared" si="18"/>
        <v>252</v>
      </c>
      <c r="B258" s="169" t="str">
        <f t="shared" si="15"/>
        <v>O.K.</v>
      </c>
      <c r="C258" s="177" t="s">
        <v>4147</v>
      </c>
      <c r="E258" s="237">
        <v>0</v>
      </c>
      <c r="F258" s="237">
        <f t="shared" si="17"/>
        <v>0</v>
      </c>
      <c r="L258" s="235">
        <f>IF(AND(PRRAS!D636&gt;0,PRRAS!D981=0),1,0)</f>
        <v>0</v>
      </c>
      <c r="M258" s="235">
        <f>IF(AND(PRRAS!E636&gt;0,PRRAS!E981=0),1,0)</f>
        <v>0</v>
      </c>
      <c r="U258" s="237">
        <v>37308</v>
      </c>
    </row>
    <row r="259" spans="1:21" ht="30" customHeight="1" x14ac:dyDescent="0.2">
      <c r="A259" s="168">
        <f t="shared" si="18"/>
        <v>253</v>
      </c>
      <c r="B259" s="169" t="str">
        <f>IF(E259=1,"Pogreška",IF(F259=1,"Provjera","O.K."))</f>
        <v>Provjera</v>
      </c>
      <c r="C259" s="177" t="s">
        <v>2802</v>
      </c>
      <c r="E259" s="237">
        <v>0</v>
      </c>
      <c r="F259" s="237">
        <f>MAX(L259:O259)</f>
        <v>1</v>
      </c>
      <c r="L259" s="235">
        <f>IF(AND($J$3="DA",MAX(PRRAS!D11:D650)&gt;0,MAX(PRRAS!D652:D654)=0),1,0)</f>
        <v>0</v>
      </c>
      <c r="M259" s="235">
        <f>IF(AND($J$3="DA",MAX(PRRAS!E11:E650)&gt;0,MAX(PRRAS!E652:E654)=0),1,0)</f>
        <v>1</v>
      </c>
      <c r="U259" s="237">
        <v>37316</v>
      </c>
    </row>
    <row r="260" spans="1:21" ht="64.5" customHeight="1" x14ac:dyDescent="0.2">
      <c r="A260" s="168">
        <f t="shared" si="18"/>
        <v>254</v>
      </c>
      <c r="B260" s="169" t="str">
        <f t="shared" si="15"/>
        <v>O.K.</v>
      </c>
      <c r="C260" s="177" t="s">
        <v>4149</v>
      </c>
      <c r="E260" s="237">
        <f>MAX(G260:K260)</f>
        <v>0</v>
      </c>
      <c r="F260" s="237">
        <f t="shared" si="17"/>
        <v>0</v>
      </c>
      <c r="G260" s="236">
        <f>IF(AND(OR(MAX(PRRAS!D656:E656,PRRAS!D658:E658)&gt;10000,MAX(PRRAS!D657:E657,PRRAS!D659:E659)&gt;35000),O3&lt;&gt;174,O3&lt;&gt;713,O3&lt;&gt;1222, O3&lt;&gt;47107),1,0)</f>
        <v>0</v>
      </c>
      <c r="H260" s="236">
        <f>IF(MAX(PRRAS!D656:E659)&gt;100000,1,0)</f>
        <v>0</v>
      </c>
      <c r="L260" s="235">
        <f>IF(MAX(PRRAS!D656:E659)&gt;1000,1,0)</f>
        <v>0</v>
      </c>
      <c r="U260" s="237">
        <v>37324</v>
      </c>
    </row>
    <row r="261" spans="1:21" ht="20.100000000000001" customHeight="1" x14ac:dyDescent="0.2">
      <c r="A261" s="464" t="s">
        <v>2272</v>
      </c>
      <c r="B261" s="465"/>
      <c r="C261" s="466"/>
      <c r="E261" s="237">
        <f>SUM(E262:E287)</f>
        <v>0</v>
      </c>
      <c r="F261" s="237">
        <f>SUM(F262:F287)</f>
        <v>0</v>
      </c>
      <c r="U261" s="237">
        <v>37332</v>
      </c>
    </row>
    <row r="262" spans="1:21" ht="30" customHeight="1" x14ac:dyDescent="0.2">
      <c r="A262" s="168">
        <f>1+A260</f>
        <v>255</v>
      </c>
      <c r="B262" s="169" t="str">
        <f t="shared" ref="B262:B287" si="19">IF(E262=1,"Pogreška",IF(F262=1,"Provjera","O.K."))</f>
        <v>O.K.</v>
      </c>
      <c r="C262" s="178" t="s">
        <v>2829</v>
      </c>
      <c r="E262" s="237">
        <f t="shared" ref="E262:E271" si="20">MAX(G262:K262)</f>
        <v>0</v>
      </c>
      <c r="F262" s="237">
        <f t="shared" ref="F262:F271" si="21">MAX(L262:O262)</f>
        <v>0</v>
      </c>
      <c r="G262" s="258">
        <f>IF(ABS(Bil!D12-Bil!D173)&gt;1,1,0)</f>
        <v>0</v>
      </c>
      <c r="H262" s="258">
        <f>IF(ABS(Bil!E12-Bil!E173)&gt;1,1,0)</f>
        <v>0</v>
      </c>
      <c r="I262" s="259"/>
      <c r="J262" s="259"/>
      <c r="K262" s="259"/>
      <c r="L262" s="259"/>
      <c r="M262" s="259"/>
      <c r="N262" s="259"/>
      <c r="O262" s="259"/>
      <c r="P262" s="259"/>
      <c r="Q262" s="259"/>
      <c r="U262" s="237">
        <v>37349</v>
      </c>
    </row>
    <row r="263" spans="1:21" ht="20.100000000000001" customHeight="1" x14ac:dyDescent="0.2">
      <c r="A263" s="168">
        <f>1+A262</f>
        <v>256</v>
      </c>
      <c r="B263" s="169" t="str">
        <f t="shared" si="19"/>
        <v>O.K.</v>
      </c>
      <c r="C263" s="178" t="s">
        <v>4152</v>
      </c>
      <c r="E263" s="237">
        <f t="shared" si="20"/>
        <v>0</v>
      </c>
      <c r="F263" s="237">
        <f t="shared" si="21"/>
        <v>0</v>
      </c>
      <c r="G263" s="258">
        <f>IF(AND(Bil!D244&lt;&gt;0,Bil!D248&lt;&gt;0),1,0)</f>
        <v>0</v>
      </c>
      <c r="H263" s="258">
        <f>IF(AND(Bil!E244&lt;&gt;0,Bil!E248&lt;&gt;0),1,0)</f>
        <v>0</v>
      </c>
      <c r="I263" s="259"/>
      <c r="J263" s="259"/>
      <c r="K263" s="259"/>
      <c r="L263" s="259"/>
      <c r="M263" s="259"/>
      <c r="N263" s="259"/>
      <c r="O263" s="259"/>
      <c r="P263" s="259"/>
      <c r="Q263" s="259"/>
      <c r="U263" s="237">
        <v>37412</v>
      </c>
    </row>
    <row r="264" spans="1:21" ht="20.100000000000001" customHeight="1" x14ac:dyDescent="0.2">
      <c r="A264" s="168">
        <f t="shared" ref="A264:A287" si="22">1+A263</f>
        <v>257</v>
      </c>
      <c r="B264" s="169" t="str">
        <f t="shared" si="19"/>
        <v>O.K.</v>
      </c>
      <c r="C264" s="178" t="s">
        <v>4153</v>
      </c>
      <c r="E264" s="237">
        <f t="shared" si="20"/>
        <v>0</v>
      </c>
      <c r="F264" s="237">
        <f t="shared" si="21"/>
        <v>0</v>
      </c>
      <c r="G264" s="258">
        <f>IF(AND(Bil!D245&lt;&gt;0,Bil!D249&lt;&gt;0),1,0)</f>
        <v>0</v>
      </c>
      <c r="H264" s="258">
        <f>IF(AND(Bil!E245&lt;&gt;0,Bil!E249&lt;&gt;0),1,0)</f>
        <v>0</v>
      </c>
      <c r="I264" s="259"/>
      <c r="J264" s="259"/>
      <c r="K264" s="259"/>
      <c r="L264" s="259"/>
      <c r="M264" s="259"/>
      <c r="N264" s="259"/>
      <c r="O264" s="259"/>
      <c r="P264" s="259"/>
      <c r="Q264" s="259"/>
      <c r="U264" s="237">
        <v>37620</v>
      </c>
    </row>
    <row r="265" spans="1:21" ht="20.100000000000001" customHeight="1" x14ac:dyDescent="0.2">
      <c r="A265" s="168">
        <f t="shared" si="22"/>
        <v>258</v>
      </c>
      <c r="B265" s="169" t="str">
        <f t="shared" si="19"/>
        <v>O.K.</v>
      </c>
      <c r="C265" s="178" t="s">
        <v>1940</v>
      </c>
      <c r="E265" s="237">
        <f t="shared" si="20"/>
        <v>0</v>
      </c>
      <c r="F265" s="237">
        <f t="shared" si="21"/>
        <v>0</v>
      </c>
      <c r="G265" s="258">
        <f>IF(AND(Bil!D246&lt;&gt;0,Bil!D250&lt;&gt;0),1,0)</f>
        <v>0</v>
      </c>
      <c r="H265" s="258">
        <f>IF(AND(Bil!E246&lt;&gt;0,Bil!E250&lt;&gt;0),1,0)</f>
        <v>0</v>
      </c>
      <c r="P265" s="259"/>
      <c r="Q265" s="259"/>
      <c r="U265" s="237">
        <v>37646</v>
      </c>
    </row>
    <row r="266" spans="1:21" ht="30" customHeight="1" x14ac:dyDescent="0.2">
      <c r="A266" s="168">
        <f t="shared" si="22"/>
        <v>259</v>
      </c>
      <c r="B266" s="169" t="str">
        <f t="shared" si="19"/>
        <v>O.K.</v>
      </c>
      <c r="C266" s="178" t="s">
        <v>1941</v>
      </c>
      <c r="E266" s="237">
        <f t="shared" si="20"/>
        <v>0</v>
      </c>
      <c r="F266" s="237">
        <f t="shared" si="21"/>
        <v>0</v>
      </c>
      <c r="G266" s="236">
        <f>IF(MIN(Bil!D12:E233,Bil!D236:E322)&lt;0,1,0)</f>
        <v>0</v>
      </c>
      <c r="U266" s="237">
        <v>37662</v>
      </c>
    </row>
    <row r="267" spans="1:21" ht="30" customHeight="1" x14ac:dyDescent="0.2">
      <c r="A267" s="168">
        <f t="shared" si="22"/>
        <v>260</v>
      </c>
      <c r="B267" s="169" t="str">
        <f t="shared" si="19"/>
        <v>O.K.</v>
      </c>
      <c r="C267" s="179" t="s">
        <v>2828</v>
      </c>
      <c r="E267" s="237">
        <f t="shared" si="20"/>
        <v>0</v>
      </c>
      <c r="F267" s="237">
        <f t="shared" si="21"/>
        <v>0</v>
      </c>
      <c r="G267" s="236">
        <f>IF(SUM(Skriveni!H977:H1286)&lt;&gt;0,1,0)</f>
        <v>0</v>
      </c>
      <c r="U267" s="237">
        <v>37679</v>
      </c>
    </row>
    <row r="268" spans="1:21" ht="20.100000000000001" customHeight="1" x14ac:dyDescent="0.2">
      <c r="A268" s="168">
        <f t="shared" si="22"/>
        <v>261</v>
      </c>
      <c r="B268" s="169" t="str">
        <f t="shared" si="19"/>
        <v>O.K.</v>
      </c>
      <c r="C268" s="178" t="s">
        <v>1942</v>
      </c>
      <c r="E268" s="237">
        <f t="shared" si="20"/>
        <v>0</v>
      </c>
      <c r="F268" s="237">
        <f t="shared" si="21"/>
        <v>0</v>
      </c>
      <c r="G268" s="236">
        <f>IF(Bil!D274&gt;Bil!D98,1,0)</f>
        <v>0</v>
      </c>
      <c r="H268" s="236">
        <f>IF(Bil!E274&gt;Bil!E98,1,0)</f>
        <v>0</v>
      </c>
      <c r="U268" s="237">
        <v>37695</v>
      </c>
    </row>
    <row r="269" spans="1:21" ht="20.100000000000001" customHeight="1" x14ac:dyDescent="0.2">
      <c r="A269" s="168">
        <f t="shared" si="22"/>
        <v>262</v>
      </c>
      <c r="B269" s="169" t="str">
        <f t="shared" si="19"/>
        <v>O.K.</v>
      </c>
      <c r="C269" s="178" t="s">
        <v>3338</v>
      </c>
      <c r="E269" s="237">
        <f t="shared" si="20"/>
        <v>0</v>
      </c>
      <c r="F269" s="237">
        <f t="shared" si="21"/>
        <v>0</v>
      </c>
      <c r="G269" s="236">
        <f>IF(Bil!D275&gt;Bil!D99,1,0)</f>
        <v>0</v>
      </c>
      <c r="H269" s="236">
        <f>IF(Bil!E275&gt;Bil!E99,1,0)</f>
        <v>0</v>
      </c>
      <c r="U269" s="237">
        <v>37814</v>
      </c>
    </row>
    <row r="270" spans="1:21" ht="20.100000000000001" customHeight="1" x14ac:dyDescent="0.2">
      <c r="A270" s="168">
        <f t="shared" si="22"/>
        <v>263</v>
      </c>
      <c r="B270" s="169" t="str">
        <f t="shared" si="19"/>
        <v>O.K.</v>
      </c>
      <c r="C270" s="178" t="s">
        <v>3339</v>
      </c>
      <c r="E270" s="237">
        <f t="shared" si="20"/>
        <v>0</v>
      </c>
      <c r="F270" s="237">
        <f t="shared" si="21"/>
        <v>0</v>
      </c>
      <c r="G270" s="236">
        <f>IF(Bil!D276&gt;Bil!D100,1,0)</f>
        <v>0</v>
      </c>
      <c r="H270" s="236">
        <f>IF(Bil!E276&gt;Bil!E100,1,0)</f>
        <v>0</v>
      </c>
      <c r="U270" s="237">
        <v>37935</v>
      </c>
    </row>
    <row r="271" spans="1:21" ht="20.100000000000001" customHeight="1" x14ac:dyDescent="0.2">
      <c r="A271" s="168">
        <f t="shared" si="22"/>
        <v>264</v>
      </c>
      <c r="B271" s="169" t="str">
        <f t="shared" si="19"/>
        <v>O.K.</v>
      </c>
      <c r="C271" s="178" t="s">
        <v>3340</v>
      </c>
      <c r="E271" s="237">
        <f t="shared" si="20"/>
        <v>0</v>
      </c>
      <c r="F271" s="237">
        <f t="shared" si="21"/>
        <v>0</v>
      </c>
      <c r="G271" s="236">
        <f>IF(Bil!D277&gt;Bil!D101,1,0)</f>
        <v>0</v>
      </c>
      <c r="H271" s="236">
        <f>IF(Bil!E277&gt;Bil!E101,1,0)</f>
        <v>0</v>
      </c>
      <c r="U271" s="237">
        <v>38001</v>
      </c>
    </row>
    <row r="272" spans="1:21" ht="20.100000000000001" customHeight="1" x14ac:dyDescent="0.2">
      <c r="A272" s="168">
        <f t="shared" si="22"/>
        <v>265</v>
      </c>
      <c r="B272" s="169" t="str">
        <f t="shared" si="19"/>
        <v>O.K.</v>
      </c>
      <c r="C272" s="178" t="s">
        <v>3341</v>
      </c>
      <c r="E272" s="237">
        <f t="shared" ref="E272:E287" si="23">MAX(G272:K272)</f>
        <v>0</v>
      </c>
      <c r="F272" s="237">
        <f t="shared" ref="F272:F287" si="24">MAX(L272:O272)</f>
        <v>0</v>
      </c>
      <c r="G272" s="236">
        <f>IF(Bil!D278&gt;Bil!D102,1,0)</f>
        <v>0</v>
      </c>
      <c r="H272" s="236">
        <f>IF(Bil!E278&gt;Bil!E102,1,0)</f>
        <v>0</v>
      </c>
      <c r="U272" s="237">
        <v>38331</v>
      </c>
    </row>
    <row r="273" spans="1:21" ht="20.100000000000001" customHeight="1" x14ac:dyDescent="0.2">
      <c r="A273" s="168">
        <f t="shared" si="22"/>
        <v>266</v>
      </c>
      <c r="B273" s="169" t="str">
        <f t="shared" si="19"/>
        <v>O.K.</v>
      </c>
      <c r="C273" s="178" t="s">
        <v>3342</v>
      </c>
      <c r="E273" s="237">
        <f t="shared" si="23"/>
        <v>0</v>
      </c>
      <c r="F273" s="237">
        <f t="shared" si="24"/>
        <v>0</v>
      </c>
      <c r="G273" s="236">
        <f>IF(Bil!D279&gt;Bil!D103,1,0)</f>
        <v>0</v>
      </c>
      <c r="H273" s="236">
        <f>IF(Bil!E279&gt;Bil!E103,1,0)</f>
        <v>0</v>
      </c>
      <c r="U273" s="237">
        <v>38340</v>
      </c>
    </row>
    <row r="274" spans="1:21" ht="20.100000000000001" customHeight="1" x14ac:dyDescent="0.2">
      <c r="A274" s="168">
        <f t="shared" si="22"/>
        <v>267</v>
      </c>
      <c r="B274" s="169" t="str">
        <f t="shared" si="19"/>
        <v>O.K.</v>
      </c>
      <c r="C274" s="178" t="s">
        <v>3343</v>
      </c>
      <c r="E274" s="237">
        <f t="shared" si="23"/>
        <v>0</v>
      </c>
      <c r="F274" s="237">
        <f t="shared" si="24"/>
        <v>0</v>
      </c>
      <c r="G274" s="236">
        <f>IF(Bil!D280&gt;Bil!D105,1,0)</f>
        <v>0</v>
      </c>
      <c r="H274" s="236">
        <f>IF(Bil!E280&gt;Bil!E105,1,0)</f>
        <v>0</v>
      </c>
      <c r="U274" s="237">
        <v>38366</v>
      </c>
    </row>
    <row r="275" spans="1:21" ht="20.100000000000001" customHeight="1" x14ac:dyDescent="0.2">
      <c r="A275" s="168">
        <f t="shared" si="22"/>
        <v>268</v>
      </c>
      <c r="B275" s="169" t="str">
        <f t="shared" si="19"/>
        <v>O.K.</v>
      </c>
      <c r="C275" s="178" t="s">
        <v>3923</v>
      </c>
      <c r="E275" s="237">
        <f t="shared" si="23"/>
        <v>0</v>
      </c>
      <c r="F275" s="237">
        <f t="shared" si="24"/>
        <v>0</v>
      </c>
      <c r="G275" s="236">
        <f>IF(Bil!D281&gt;Bil!D106,1,0)</f>
        <v>0</v>
      </c>
      <c r="H275" s="236">
        <f>IF(Bil!E281&gt;Bil!E106,1,0)</f>
        <v>0</v>
      </c>
      <c r="U275" s="237">
        <v>38374</v>
      </c>
    </row>
    <row r="276" spans="1:21" ht="20.100000000000001" customHeight="1" x14ac:dyDescent="0.2">
      <c r="A276" s="168">
        <f t="shared" si="22"/>
        <v>269</v>
      </c>
      <c r="B276" s="169" t="str">
        <f t="shared" si="19"/>
        <v>O.K.</v>
      </c>
      <c r="C276" s="178" t="s">
        <v>3924</v>
      </c>
      <c r="E276" s="237">
        <f t="shared" si="23"/>
        <v>0</v>
      </c>
      <c r="F276" s="237">
        <f t="shared" si="24"/>
        <v>0</v>
      </c>
      <c r="G276" s="236">
        <f>IF(Bil!D282&gt;Bil!D107,1,0)</f>
        <v>0</v>
      </c>
      <c r="H276" s="236">
        <f>IF(Bil!E282&gt;Bil!E107,1,0)</f>
        <v>0</v>
      </c>
      <c r="U276" s="237">
        <v>40834</v>
      </c>
    </row>
    <row r="277" spans="1:21" ht="20.100000000000001" customHeight="1" x14ac:dyDescent="0.2">
      <c r="A277" s="168">
        <f t="shared" si="22"/>
        <v>270</v>
      </c>
      <c r="B277" s="169" t="str">
        <f t="shared" si="19"/>
        <v>O.K.</v>
      </c>
      <c r="C277" s="178" t="s">
        <v>3925</v>
      </c>
      <c r="E277" s="237">
        <f t="shared" si="23"/>
        <v>0</v>
      </c>
      <c r="F277" s="237">
        <f t="shared" si="24"/>
        <v>0</v>
      </c>
      <c r="G277" s="236">
        <f>IF(Bil!D283&gt;Bil!D108,1,0)</f>
        <v>0</v>
      </c>
      <c r="H277" s="236">
        <f>IF(Bil!E283&gt;Bil!E108,1,0)</f>
        <v>0</v>
      </c>
      <c r="U277" s="237">
        <v>42362</v>
      </c>
    </row>
    <row r="278" spans="1:21" ht="20.100000000000001" customHeight="1" x14ac:dyDescent="0.2">
      <c r="A278" s="168">
        <f t="shared" si="22"/>
        <v>271</v>
      </c>
      <c r="B278" s="169" t="str">
        <f t="shared" si="19"/>
        <v>O.K.</v>
      </c>
      <c r="C278" s="178" t="s">
        <v>3926</v>
      </c>
      <c r="E278" s="237">
        <f t="shared" si="23"/>
        <v>0</v>
      </c>
      <c r="F278" s="237">
        <f t="shared" si="24"/>
        <v>0</v>
      </c>
      <c r="G278" s="236">
        <f>IF(Bil!D284&gt;Bil!D109,1,0)</f>
        <v>0</v>
      </c>
      <c r="H278" s="236">
        <f>IF(Bil!E284&gt;Bil!E109,1,0)</f>
        <v>0</v>
      </c>
      <c r="U278" s="237">
        <v>42379</v>
      </c>
    </row>
    <row r="279" spans="1:21" ht="20.100000000000001" customHeight="1" x14ac:dyDescent="0.2">
      <c r="A279" s="168">
        <f t="shared" si="22"/>
        <v>272</v>
      </c>
      <c r="B279" s="169" t="str">
        <f t="shared" si="19"/>
        <v>O.K.</v>
      </c>
      <c r="C279" s="178" t="s">
        <v>1310</v>
      </c>
      <c r="E279" s="237">
        <f t="shared" si="23"/>
        <v>0</v>
      </c>
      <c r="F279" s="237">
        <f t="shared" si="24"/>
        <v>0</v>
      </c>
      <c r="G279" s="236">
        <f>IF(Bil!D285&gt;Bil!D110,1,0)</f>
        <v>0</v>
      </c>
      <c r="H279" s="236">
        <f>IF(Bil!E285&gt;Bil!E110,1,0)</f>
        <v>0</v>
      </c>
      <c r="U279" s="237">
        <v>42434</v>
      </c>
    </row>
    <row r="280" spans="1:21" ht="20.100000000000001" customHeight="1" x14ac:dyDescent="0.2">
      <c r="A280" s="168">
        <f t="shared" si="22"/>
        <v>273</v>
      </c>
      <c r="B280" s="169" t="str">
        <f t="shared" si="19"/>
        <v>O.K.</v>
      </c>
      <c r="C280" s="178" t="s">
        <v>1311</v>
      </c>
      <c r="E280" s="237">
        <f>MAX(G280:K280)</f>
        <v>0</v>
      </c>
      <c r="F280" s="237">
        <f>MAX(L280:O280)</f>
        <v>0</v>
      </c>
      <c r="G280" s="236">
        <f>IF(Bil!D286&gt;Bil!D165,1,0)</f>
        <v>0</v>
      </c>
      <c r="H280" s="236">
        <f>IF(Bil!E286&gt;Bil!E165,1,0)</f>
        <v>0</v>
      </c>
      <c r="U280" s="237">
        <v>42539</v>
      </c>
    </row>
    <row r="281" spans="1:21" ht="20.100000000000001" customHeight="1" x14ac:dyDescent="0.2">
      <c r="A281" s="168">
        <f t="shared" si="22"/>
        <v>274</v>
      </c>
      <c r="B281" s="169" t="str">
        <f t="shared" si="19"/>
        <v>O.K.</v>
      </c>
      <c r="C281" s="178" t="s">
        <v>1312</v>
      </c>
      <c r="E281" s="237">
        <f>MAX(G281:K281)</f>
        <v>0</v>
      </c>
      <c r="F281" s="237">
        <f>MAX(L281:O281)</f>
        <v>0</v>
      </c>
      <c r="G281" s="236">
        <f>IF(ABS(Bil!D92-Bil!D258-Bil!D259)&gt;1,1,0)</f>
        <v>0</v>
      </c>
      <c r="H281" s="236">
        <f>IF(ABS(Bil!E92-Bil!E258-Bil!E259)&gt;1,1,0)</f>
        <v>0</v>
      </c>
      <c r="U281" s="237">
        <v>42619</v>
      </c>
    </row>
    <row r="282" spans="1:21" ht="20.100000000000001" customHeight="1" x14ac:dyDescent="0.2">
      <c r="A282" s="168">
        <f t="shared" si="22"/>
        <v>275</v>
      </c>
      <c r="B282" s="169" t="str">
        <f t="shared" si="19"/>
        <v>O.K.</v>
      </c>
      <c r="C282" s="178" t="s">
        <v>1313</v>
      </c>
      <c r="E282" s="237">
        <f t="shared" si="23"/>
        <v>0</v>
      </c>
      <c r="F282" s="237">
        <f t="shared" si="24"/>
        <v>0</v>
      </c>
      <c r="G282" s="236">
        <f>IF(ABS(Bil!D151-Bil!D260-Bil!D261)&gt;1,1,0)</f>
        <v>0</v>
      </c>
      <c r="H282" s="236">
        <f>IF(ABS(Bil!E151-Bil!E260-Bil!E261)&gt;1,1,0)</f>
        <v>0</v>
      </c>
      <c r="U282" s="237">
        <v>42750</v>
      </c>
    </row>
    <row r="283" spans="1:21" ht="20.100000000000001" customHeight="1" x14ac:dyDescent="0.2">
      <c r="A283" s="168">
        <f t="shared" si="22"/>
        <v>276</v>
      </c>
      <c r="B283" s="169" t="str">
        <f t="shared" si="19"/>
        <v>O.K.</v>
      </c>
      <c r="C283" s="178" t="s">
        <v>1314</v>
      </c>
      <c r="E283" s="237">
        <f t="shared" si="23"/>
        <v>0</v>
      </c>
      <c r="F283" s="237">
        <f t="shared" si="24"/>
        <v>0</v>
      </c>
      <c r="G283" s="236">
        <f>IF(ABS(Bil!D168-Bil!D262-Bil!D263)&gt;1,1,0)</f>
        <v>0</v>
      </c>
      <c r="H283" s="236">
        <f>IF(ABS(Bil!E168-Bil!E262-Bil!E263)&gt;1,1,0)</f>
        <v>0</v>
      </c>
      <c r="U283" s="237">
        <v>42768</v>
      </c>
    </row>
    <row r="284" spans="1:21" ht="20.100000000000001" customHeight="1" x14ac:dyDescent="0.2">
      <c r="A284" s="168">
        <f t="shared" si="22"/>
        <v>277</v>
      </c>
      <c r="B284" s="169" t="str">
        <f t="shared" si="19"/>
        <v>O.K.</v>
      </c>
      <c r="C284" s="178" t="s">
        <v>1315</v>
      </c>
      <c r="E284" s="237">
        <f t="shared" si="23"/>
        <v>0</v>
      </c>
      <c r="F284" s="237">
        <f t="shared" si="24"/>
        <v>0</v>
      </c>
      <c r="G284" s="236">
        <f>IF(ABS(Bil!D175-Bil!D287-Bil!D288)&gt;1,1,0)</f>
        <v>0</v>
      </c>
      <c r="H284" s="236">
        <f>IF(ABS(Bil!E175-Bil!E287-Bil!E288)&gt;1,1,0)</f>
        <v>0</v>
      </c>
      <c r="U284" s="237">
        <v>43214</v>
      </c>
    </row>
    <row r="285" spans="1:21" ht="20.100000000000001" customHeight="1" x14ac:dyDescent="0.2">
      <c r="A285" s="168">
        <f t="shared" si="22"/>
        <v>278</v>
      </c>
      <c r="B285" s="169" t="str">
        <f t="shared" si="19"/>
        <v>O.K.</v>
      </c>
      <c r="C285" s="178" t="s">
        <v>1316</v>
      </c>
      <c r="E285" s="237">
        <f t="shared" si="23"/>
        <v>0</v>
      </c>
      <c r="F285" s="237">
        <f t="shared" si="24"/>
        <v>0</v>
      </c>
      <c r="G285" s="236">
        <f>IF(ABS(Bil!D186-Bil!D289-Bil!D290)&gt;1,1,0)</f>
        <v>0</v>
      </c>
      <c r="H285" s="236">
        <f>IF(ABS(Bil!E186-Bil!E289-Bil!E290)&gt;1,1,0)</f>
        <v>0</v>
      </c>
      <c r="U285" s="237">
        <v>43564</v>
      </c>
    </row>
    <row r="286" spans="1:21" ht="20.100000000000001" customHeight="1" x14ac:dyDescent="0.2">
      <c r="A286" s="168">
        <f t="shared" si="22"/>
        <v>279</v>
      </c>
      <c r="B286" s="169" t="str">
        <f t="shared" si="19"/>
        <v>O.K.</v>
      </c>
      <c r="C286" s="178" t="s">
        <v>1317</v>
      </c>
      <c r="E286" s="237">
        <f t="shared" si="23"/>
        <v>0</v>
      </c>
      <c r="F286" s="237">
        <f t="shared" si="24"/>
        <v>0</v>
      </c>
      <c r="G286" s="236">
        <f>IF(ABS(Bil!D187-Bil!D291-Bil!D292)&gt;1,1,0)</f>
        <v>0</v>
      </c>
      <c r="H286" s="236">
        <f>IF(ABS(Bil!E187-Bil!E291-Bil!E292)&gt;1,1,0)</f>
        <v>0</v>
      </c>
      <c r="U286" s="237">
        <v>46270</v>
      </c>
    </row>
    <row r="287" spans="1:21" ht="20.100000000000001" customHeight="1" x14ac:dyDescent="0.2">
      <c r="A287" s="168">
        <f t="shared" si="22"/>
        <v>280</v>
      </c>
      <c r="B287" s="169" t="str">
        <f t="shared" si="19"/>
        <v>O.K.</v>
      </c>
      <c r="C287" s="178" t="s">
        <v>1318</v>
      </c>
      <c r="E287" s="237">
        <f t="shared" si="23"/>
        <v>0</v>
      </c>
      <c r="F287" s="237">
        <f t="shared" si="24"/>
        <v>0</v>
      </c>
      <c r="G287" s="236">
        <f>IF(ABS(Bil!D203-Bil!D293-Bil!D294)&gt;1,1,0)</f>
        <v>0</v>
      </c>
      <c r="H287" s="236">
        <f>IF(ABS(Bil!E203-Bil!E293-Bil!E294)&gt;1,1,0)</f>
        <v>0</v>
      </c>
      <c r="U287" s="237">
        <v>47334</v>
      </c>
    </row>
    <row r="288" spans="1:21" ht="20.100000000000001" customHeight="1" x14ac:dyDescent="0.2">
      <c r="A288" s="464" t="s">
        <v>2273</v>
      </c>
      <c r="B288" s="465"/>
      <c r="C288" s="466"/>
      <c r="E288" s="237">
        <f>SUM(E289:E291)</f>
        <v>0</v>
      </c>
      <c r="F288" s="237">
        <f>SUM(F289:F291)</f>
        <v>0</v>
      </c>
      <c r="U288" s="237">
        <v>47359</v>
      </c>
    </row>
    <row r="289" spans="1:21" ht="30" customHeight="1" x14ac:dyDescent="0.2">
      <c r="A289" s="168">
        <f>A287+1</f>
        <v>281</v>
      </c>
      <c r="B289" s="169" t="str">
        <f>IF(E289=1,"Pogreška",IF(F289=1,"Provjera","O.K."))</f>
        <v>O.K.</v>
      </c>
      <c r="C289" s="175" t="s">
        <v>2828</v>
      </c>
      <c r="E289" s="237">
        <f>MAX(G289:K289)</f>
        <v>0</v>
      </c>
      <c r="F289" s="237">
        <f>MAX(L289:O289)</f>
        <v>0</v>
      </c>
      <c r="G289" s="258">
        <f>IF(SUM(Skriveni!H1468:H1561)=0,0,1)</f>
        <v>0</v>
      </c>
      <c r="H289" s="258"/>
      <c r="I289" s="259"/>
      <c r="J289" s="259"/>
      <c r="K289" s="259"/>
      <c r="L289" s="259"/>
      <c r="M289" s="259"/>
      <c r="N289" s="259"/>
      <c r="O289" s="259"/>
      <c r="P289" s="259"/>
      <c r="Q289" s="259"/>
      <c r="U289" s="237">
        <v>47852</v>
      </c>
    </row>
    <row r="290" spans="1:21" ht="30" customHeight="1" x14ac:dyDescent="0.2">
      <c r="A290" s="168">
        <f>A289+1</f>
        <v>282</v>
      </c>
      <c r="B290" s="169" t="str">
        <f>IF(E290=1,"Pogreška",IF(F290=1,"Provjera","O.K."))</f>
        <v>O.K.</v>
      </c>
      <c r="C290" s="173" t="s">
        <v>3444</v>
      </c>
      <c r="E290" s="237">
        <f>MAX(G290:K290)</f>
        <v>0</v>
      </c>
      <c r="F290" s="237">
        <f>MAX(L290:O290)</f>
        <v>0</v>
      </c>
      <c r="G290" s="258">
        <f>IF(MIN(Skriveni!C1468:C1561)&lt;0,1,0)</f>
        <v>0</v>
      </c>
      <c r="H290" s="258"/>
      <c r="I290" s="259"/>
      <c r="J290" s="259"/>
      <c r="K290" s="259"/>
      <c r="L290" s="259"/>
      <c r="M290" s="259"/>
      <c r="N290" s="259"/>
      <c r="O290" s="259"/>
      <c r="P290" s="259"/>
      <c r="Q290" s="259"/>
      <c r="U290" s="237">
        <v>47932</v>
      </c>
    </row>
    <row r="291" spans="1:21" ht="42" customHeight="1" x14ac:dyDescent="0.2">
      <c r="A291" s="168">
        <f>A290+1</f>
        <v>283</v>
      </c>
      <c r="B291" s="169" t="str">
        <f>IF(E291=1,"Pogreška",IF(F291=1,"Provjera","O.K."))</f>
        <v>O.K.</v>
      </c>
      <c r="C291" s="173" t="s">
        <v>858</v>
      </c>
      <c r="E291" s="237">
        <f>MAX(G291:K291)</f>
        <v>0</v>
      </c>
      <c r="F291" s="237">
        <f>MAX(L291:O291)</f>
        <v>0</v>
      </c>
      <c r="G291" s="258">
        <f>IF(ABS(Obv!D47-Obv!D48-Obv!D101)&gt;1,1,0)</f>
        <v>0</v>
      </c>
      <c r="H291" s="258"/>
      <c r="I291" s="259"/>
      <c r="J291" s="259"/>
      <c r="K291" s="259"/>
      <c r="L291" s="259"/>
      <c r="M291" s="259"/>
      <c r="N291" s="259"/>
      <c r="O291" s="259"/>
      <c r="P291" s="259"/>
      <c r="Q291" s="259"/>
      <c r="U291" s="237">
        <v>48226</v>
      </c>
    </row>
    <row r="292" spans="1:21" ht="20.100000000000001" customHeight="1" x14ac:dyDescent="0.2">
      <c r="A292" s="464" t="s">
        <v>2271</v>
      </c>
      <c r="B292" s="465"/>
      <c r="C292" s="466"/>
      <c r="E292" s="237">
        <f>SUM(E293:E296)</f>
        <v>0</v>
      </c>
      <c r="F292" s="237">
        <f>SUM(F293:F296)</f>
        <v>0</v>
      </c>
      <c r="U292" s="237">
        <v>49585</v>
      </c>
    </row>
    <row r="293" spans="1:21" ht="30" customHeight="1" x14ac:dyDescent="0.2">
      <c r="A293" s="168">
        <f>A291+1</f>
        <v>284</v>
      </c>
      <c r="B293" s="169" t="str">
        <f>IF(E293=1,"Pogreška",IF(F293=1,"Provjera","O.K."))</f>
        <v>O.K.</v>
      </c>
      <c r="C293" s="173" t="s">
        <v>2828</v>
      </c>
      <c r="E293" s="237">
        <f>MAX(G293:K293)</f>
        <v>0</v>
      </c>
      <c r="F293" s="237">
        <f>MAX(L293:O293)</f>
        <v>0</v>
      </c>
      <c r="G293" s="258">
        <f>IF(SUM(Skriveni!H1424:H1467)=0,0,1)</f>
        <v>0</v>
      </c>
      <c r="H293" s="258"/>
      <c r="I293" s="259"/>
      <c r="J293" s="259"/>
      <c r="K293" s="259"/>
      <c r="L293" s="259"/>
      <c r="M293" s="259"/>
      <c r="N293" s="259"/>
      <c r="O293" s="259"/>
      <c r="P293" s="259"/>
      <c r="Q293" s="259"/>
      <c r="U293" s="237">
        <v>49593</v>
      </c>
    </row>
    <row r="294" spans="1:21" ht="30" customHeight="1" x14ac:dyDescent="0.2">
      <c r="A294" s="168">
        <f>A293+1</f>
        <v>285</v>
      </c>
      <c r="B294" s="169" t="str">
        <f>IF(E294=1,"Pogreška",IF(F294=1,"Provjera","O.K."))</f>
        <v>O.K.</v>
      </c>
      <c r="C294" s="173" t="s">
        <v>3444</v>
      </c>
      <c r="E294" s="237">
        <f>MAX(G294:K294)</f>
        <v>0</v>
      </c>
      <c r="F294" s="237">
        <f>MAX(L294:O294)</f>
        <v>0</v>
      </c>
      <c r="G294" s="258">
        <f>IF(MIN(Skriveni!H1424:H1467)&lt;0,1,0)</f>
        <v>0</v>
      </c>
      <c r="H294" s="258"/>
      <c r="I294" s="259"/>
      <c r="J294" s="259"/>
      <c r="K294" s="259"/>
      <c r="L294" s="259"/>
      <c r="M294" s="259"/>
      <c r="N294" s="259"/>
      <c r="O294" s="259"/>
      <c r="P294" s="259"/>
      <c r="Q294" s="259"/>
      <c r="U294" s="237">
        <v>49608</v>
      </c>
    </row>
    <row r="295" spans="1:21" ht="30" customHeight="1" x14ac:dyDescent="0.2">
      <c r="A295" s="168">
        <f>A294+1</f>
        <v>286</v>
      </c>
      <c r="B295" s="169" t="str">
        <f>IF(E295=1,"Pogreška",IF(F295=1,"Provjera","O.K."))</f>
        <v>O.K.</v>
      </c>
      <c r="C295" s="173" t="s">
        <v>390</v>
      </c>
      <c r="E295" s="237">
        <f>MAX(G295:K295)</f>
        <v>0</v>
      </c>
      <c r="F295" s="237">
        <f>MAX(L295:O295)</f>
        <v>0</v>
      </c>
      <c r="G295" s="258">
        <f>IF(SUM(Skriveni!I1424:I1467)&gt;0,1,0)</f>
        <v>0</v>
      </c>
      <c r="H295" s="258"/>
      <c r="I295" s="259"/>
      <c r="J295" s="259"/>
      <c r="K295" s="259"/>
      <c r="L295" s="259"/>
      <c r="M295" s="259"/>
      <c r="N295" s="259"/>
      <c r="O295" s="259"/>
      <c r="P295" s="259"/>
      <c r="Q295" s="259"/>
      <c r="U295" s="237">
        <v>99999</v>
      </c>
    </row>
    <row r="296" spans="1:21" ht="63" customHeight="1" x14ac:dyDescent="0.2">
      <c r="A296" s="168">
        <f>A295+1</f>
        <v>287</v>
      </c>
      <c r="B296" s="169" t="str">
        <f>IF(E296=1,"Pogreška",IF(F296=1,"Provjera","O.K."))</f>
        <v>O.K.</v>
      </c>
      <c r="C296" s="173" t="s">
        <v>857</v>
      </c>
      <c r="E296" s="237">
        <f>MAX(G296:K296)</f>
        <v>0</v>
      </c>
      <c r="F296" s="237">
        <f>MAX(L296:O296)</f>
        <v>0</v>
      </c>
      <c r="G296" s="258">
        <f>IF(AND(MAX(Skriveni!C1424:C1467)&gt;0,RefStr!B31&lt;&gt;"DA"),1,0)</f>
        <v>0</v>
      </c>
      <c r="H296" s="258"/>
      <c r="I296" s="259"/>
      <c r="J296" s="259"/>
      <c r="K296" s="259"/>
      <c r="L296" s="259">
        <f>IF(AND(H3=12,L3&lt;&gt;"DA"),1,0)</f>
        <v>0</v>
      </c>
      <c r="M296" s="259"/>
      <c r="N296" s="259"/>
      <c r="O296" s="259"/>
      <c r="P296" s="259"/>
      <c r="Q296" s="259"/>
    </row>
    <row r="297" spans="1:21" ht="20.100000000000001" customHeight="1" x14ac:dyDescent="0.2">
      <c r="A297" s="464" t="s">
        <v>859</v>
      </c>
      <c r="B297" s="465"/>
      <c r="C297" s="466"/>
      <c r="E297" s="237">
        <f>SUM(E298:E299)</f>
        <v>0</v>
      </c>
      <c r="F297" s="237">
        <f>SUM(F298:F299)</f>
        <v>0</v>
      </c>
    </row>
    <row r="298" spans="1:21" ht="30" customHeight="1" x14ac:dyDescent="0.2">
      <c r="A298" s="168">
        <f>A296+1</f>
        <v>288</v>
      </c>
      <c r="B298" s="165" t="str">
        <f>IF(E298=1,"Pogreška",IF(F298=1,"Provjera","O.K."))</f>
        <v>O.K.</v>
      </c>
      <c r="C298" s="173" t="s">
        <v>2828</v>
      </c>
      <c r="E298" s="237">
        <f>MAX(G298:K298)</f>
        <v>0</v>
      </c>
      <c r="F298" s="237">
        <f>MAX(L298:O298)</f>
        <v>0</v>
      </c>
      <c r="G298" s="258">
        <f>IF(SUM(Skriveni!H1287:H1423)&lt;&gt;0,1,0)</f>
        <v>0</v>
      </c>
      <c r="H298" s="258"/>
      <c r="I298" s="259"/>
      <c r="J298" s="259"/>
      <c r="K298" s="259"/>
      <c r="L298" s="259"/>
      <c r="M298" s="259"/>
      <c r="N298" s="259"/>
      <c r="O298" s="259"/>
      <c r="P298" s="259"/>
      <c r="Q298" s="259"/>
    </row>
    <row r="299" spans="1:21" ht="30" customHeight="1" x14ac:dyDescent="0.2">
      <c r="A299" s="260">
        <f>A298+1</f>
        <v>289</v>
      </c>
      <c r="B299" s="166" t="str">
        <f>IF(E299=1,"Pogreška",IF(F299=1,"Provjera","O.K."))</f>
        <v>O.K.</v>
      </c>
      <c r="C299" s="180" t="s">
        <v>3444</v>
      </c>
      <c r="E299" s="237">
        <f>MAX(G299:K299)</f>
        <v>0</v>
      </c>
      <c r="F299" s="237">
        <f>MAX(L299:O299)</f>
        <v>0</v>
      </c>
      <c r="G299" s="258">
        <f>IF(MIN(Skriveni!C1287:D1423)&lt;0,1,0)</f>
        <v>0</v>
      </c>
      <c r="H299" s="258"/>
      <c r="I299" s="259"/>
      <c r="J299" s="259"/>
      <c r="K299" s="259"/>
      <c r="L299" s="259"/>
      <c r="M299" s="259"/>
      <c r="N299" s="259"/>
      <c r="O299" s="259"/>
      <c r="P299" s="259"/>
      <c r="Q299" s="259"/>
    </row>
    <row r="300" spans="1:21" ht="5.25" customHeight="1" x14ac:dyDescent="0.2"/>
  </sheetData>
  <sheetProtection password="C79A" sheet="1" objects="1" scenarios="1"/>
  <mergeCells count="8">
    <mergeCell ref="A297:C297"/>
    <mergeCell ref="A261:C261"/>
    <mergeCell ref="A2:C2"/>
    <mergeCell ref="A4:C4"/>
    <mergeCell ref="A23:C23"/>
    <mergeCell ref="A18:C18"/>
    <mergeCell ref="A288:C288"/>
    <mergeCell ref="A292:C292"/>
  </mergeCells>
  <phoneticPr fontId="10" type="noConversion"/>
  <conditionalFormatting sqref="B298:B299">
    <cfRule type="cellIs" dxfId="3" priority="1" stopIfTrue="1" operator="equal">
      <formula>"O.K."</formula>
    </cfRule>
    <cfRule type="cellIs" dxfId="2" priority="2" stopIfTrue="1" operator="equal">
      <formula>"Provjera"</formula>
    </cfRule>
  </conditionalFormatting>
  <conditionalFormatting sqref="B5:B17 B19:B22 B293:B296 B262:B287 B289:B291 B24:B260">
    <cfRule type="cellIs" dxfId="1" priority="3" stopIfTrue="1" operator="equal">
      <formula>"Pogreška"</formula>
    </cfRule>
    <cfRule type="cellIs" dxfId="0" priority="4" stopIfTrue="1" operator="equal">
      <formula>"Provjera"</formula>
    </cfRule>
  </conditionalFormatting>
  <hyperlinks>
    <hyperlink ref="A23:C23" location="PRRAS!A1" tooltip="Povratak na obrazac PR-RAS" display="Kontrole na obrascu PR-RAS - KONTROLE POGREŠKE"/>
    <hyperlink ref="A288:C288" location="Obv!B4" tooltip="Povratak na obrazac Obveze" display="OBVEZE - obvezne kontrole"/>
    <hyperlink ref="A292:C292" location="PVRIO!B4" tooltip="Povratak na obrazac P-VRIO" display="P-VRIO - obvezne kontrole"/>
    <hyperlink ref="A2:C2" location="RefStr!B6" tooltip="Povratak na Referentnu stranicu" display="&lt;–––– Povratak na naslovnu"/>
    <hyperlink ref="A261:C261" location="Bil!A1" tooltip="Povratak na obrazac PR-RAS" display="BIL - obvezne kontrole"/>
    <hyperlink ref="A297:C297" location="RasF!A1" tooltip="Kliknite za povratak na obrazac RAS-funkcijski" display="RAS-funkcijski - obvezne kontrole"/>
  </hyperlinks>
  <printOptions horizontalCentered="1"/>
  <pageMargins left="0.39370078740157483" right="0.39370078740157483" top="0.78740157480314965" bottom="0.78740157480314965" header="0.39370078740157483" footer="0.59055118110236227"/>
  <pageSetup paperSize="9" scale="87" fitToHeight="0" orientation="portrait" horizontalDpi="1200" verticalDpi="1200" r:id="rId1"/>
  <headerFooter alignWithMargins="0"/>
  <cellWatches>
    <cellWatch r="A18"/>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11</vt:i4>
      </vt:variant>
      <vt:variant>
        <vt:lpstr>Imenovani rasponi</vt:lpstr>
      </vt:variant>
      <vt:variant>
        <vt:i4>15</vt:i4>
      </vt:variant>
    </vt:vector>
  </HeadingPairs>
  <TitlesOfParts>
    <vt:vector size="26" baseType="lpstr">
      <vt:lpstr>Skriveni</vt:lpstr>
      <vt:lpstr>Upute</vt:lpstr>
      <vt:lpstr>RefStr</vt:lpstr>
      <vt:lpstr>PRRAS</vt:lpstr>
      <vt:lpstr>Bil</vt:lpstr>
      <vt:lpstr>RasF</vt:lpstr>
      <vt:lpstr>PVRIO</vt:lpstr>
      <vt:lpstr>Obv</vt:lpstr>
      <vt:lpstr>Kont</vt:lpstr>
      <vt:lpstr>Sifre</vt:lpstr>
      <vt:lpstr>Prom</vt:lpstr>
      <vt:lpstr>Bil!Ispis_naslova</vt:lpstr>
      <vt:lpstr>Obv!Ispis_naslova</vt:lpstr>
      <vt:lpstr>PRRAS!Ispis_naslova</vt:lpstr>
      <vt:lpstr>PVRIO!Ispis_naslova</vt:lpstr>
      <vt:lpstr>RasF!Ispis_naslova</vt:lpstr>
      <vt:lpstr>Sifre!Ispis_naslova</vt:lpstr>
      <vt:lpstr>Bil!Podrucje_ispisa</vt:lpstr>
      <vt:lpstr>Obv!Podrucje_ispisa</vt:lpstr>
      <vt:lpstr>Prom!Podrucje_ispisa</vt:lpstr>
      <vt:lpstr>PRRAS!Podrucje_ispisa</vt:lpstr>
      <vt:lpstr>PVRIO!Podrucje_ispisa</vt:lpstr>
      <vt:lpstr>RasF!Podrucje_ispisa</vt:lpstr>
      <vt:lpstr>RefStr!Podrucje_ispisa</vt:lpstr>
      <vt:lpstr>Sifre!Podrucje_ispisa</vt:lpstr>
      <vt:lpstr>Upute!Podrucje_ispisa</vt:lpstr>
    </vt:vector>
  </TitlesOfParts>
  <Company>Fina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Željko Strunjak</dc:creator>
  <cp:lastModifiedBy>POU1</cp:lastModifiedBy>
  <cp:lastPrinted>2019-01-28T14:18:03Z</cp:lastPrinted>
  <dcterms:created xsi:type="dcterms:W3CDTF">2001-11-21T09:32:18Z</dcterms:created>
  <dcterms:modified xsi:type="dcterms:W3CDTF">2019-01-30T14:54:26Z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