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eGanteng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129" i="1" l="1"/>
  <c r="D129" i="1"/>
  <c r="C129" i="1"/>
  <c r="B129" i="1"/>
  <c r="B116" i="1"/>
  <c r="B117" i="1"/>
  <c r="B115" i="1"/>
  <c r="B111" i="1"/>
  <c r="B112" i="1"/>
  <c r="B110" i="1"/>
  <c r="C96" i="1"/>
  <c r="F117" i="1" s="1"/>
  <c r="G117" i="1" s="1"/>
  <c r="B96" i="1"/>
  <c r="F112" i="1" s="1"/>
  <c r="G112" i="1" s="1"/>
  <c r="B95" i="1"/>
  <c r="F111" i="1" s="1"/>
  <c r="G111" i="1" s="1"/>
  <c r="C94" i="1"/>
  <c r="F115" i="1" s="1"/>
  <c r="G115" i="1" s="1"/>
  <c r="B94" i="1"/>
  <c r="F110" i="1" s="1"/>
  <c r="G110" i="1" s="1"/>
  <c r="K22" i="1"/>
  <c r="K24" i="1" s="1"/>
  <c r="K36" i="1" s="1"/>
  <c r="J22" i="1"/>
  <c r="J24" i="1" s="1"/>
  <c r="J41" i="1" s="1"/>
  <c r="G28" i="1"/>
  <c r="G30" i="1" s="1"/>
  <c r="G48" i="1" s="1"/>
  <c r="F28" i="1"/>
  <c r="F53" i="1" s="1"/>
  <c r="B42" i="1"/>
  <c r="B44" i="1" s="1"/>
  <c r="B72" i="1" s="1"/>
  <c r="C42" i="1"/>
  <c r="C44" i="1" s="1"/>
  <c r="C51" i="1" s="1"/>
  <c r="C95" i="1" l="1"/>
  <c r="F116" i="1" s="1"/>
  <c r="G116" i="1" s="1"/>
  <c r="G46" i="1"/>
  <c r="J46" i="1"/>
  <c r="F58" i="1"/>
  <c r="K35" i="1"/>
  <c r="J42" i="1"/>
  <c r="G56" i="1"/>
  <c r="K46" i="1"/>
  <c r="G42" i="1"/>
  <c r="K34" i="1"/>
  <c r="G45" i="1"/>
  <c r="F41" i="1"/>
  <c r="F43" i="1"/>
  <c r="G41" i="1"/>
  <c r="K33" i="1"/>
  <c r="F57" i="1"/>
  <c r="J31" i="1"/>
  <c r="G58" i="1"/>
  <c r="J44" i="1"/>
  <c r="G44" i="1"/>
  <c r="K32" i="1"/>
  <c r="G57" i="1"/>
  <c r="G47" i="1"/>
  <c r="F39" i="1"/>
  <c r="G43" i="1"/>
  <c r="F54" i="1"/>
  <c r="J29" i="1"/>
  <c r="K31" i="1"/>
  <c r="F38" i="1"/>
  <c r="K45" i="1"/>
  <c r="J30" i="1"/>
  <c r="K30" i="1"/>
  <c r="J32" i="1"/>
  <c r="J43" i="1"/>
  <c r="J45" i="1"/>
  <c r="F40" i="1"/>
  <c r="F42" i="1"/>
  <c r="F44" i="1"/>
  <c r="J27" i="1"/>
  <c r="F55" i="1"/>
  <c r="F56" i="1"/>
  <c r="J28" i="1"/>
  <c r="K29" i="1"/>
  <c r="J33" i="1"/>
  <c r="K44" i="1"/>
  <c r="K28" i="1"/>
  <c r="G39" i="1"/>
  <c r="G54" i="1"/>
  <c r="G38" i="1"/>
  <c r="J34" i="1"/>
  <c r="K43" i="1"/>
  <c r="K27" i="1"/>
  <c r="F46" i="1"/>
  <c r="J35" i="1"/>
  <c r="K42" i="1"/>
  <c r="G52" i="1"/>
  <c r="J36" i="1"/>
  <c r="K41" i="1"/>
  <c r="G51" i="1"/>
  <c r="G35" i="1"/>
  <c r="J37" i="1"/>
  <c r="K40" i="1"/>
  <c r="F35" i="1"/>
  <c r="G50" i="1"/>
  <c r="G34" i="1"/>
  <c r="J38" i="1"/>
  <c r="K39" i="1"/>
  <c r="F48" i="1"/>
  <c r="G53" i="1"/>
  <c r="F49" i="1"/>
  <c r="G36" i="1"/>
  <c r="F50" i="1"/>
  <c r="F51" i="1"/>
  <c r="F36" i="1"/>
  <c r="F52" i="1"/>
  <c r="G49" i="1"/>
  <c r="G33" i="1"/>
  <c r="J39" i="1"/>
  <c r="K38" i="1"/>
  <c r="F45" i="1"/>
  <c r="G40" i="1"/>
  <c r="G55" i="1"/>
  <c r="F47" i="1"/>
  <c r="G37" i="1"/>
  <c r="F37" i="1"/>
  <c r="J40" i="1"/>
  <c r="K37" i="1"/>
  <c r="B76" i="1"/>
  <c r="B77" i="1"/>
  <c r="C83" i="1"/>
  <c r="B79" i="1"/>
  <c r="B57" i="1"/>
  <c r="C66" i="1"/>
  <c r="C64" i="1"/>
  <c r="C48" i="1"/>
  <c r="C81" i="1"/>
  <c r="C67" i="1"/>
  <c r="B60" i="1"/>
  <c r="B62" i="1"/>
  <c r="B74" i="1"/>
  <c r="B78" i="1"/>
  <c r="C84" i="1"/>
  <c r="C82" i="1"/>
  <c r="B56" i="1"/>
  <c r="B59" i="1"/>
  <c r="C65" i="1"/>
  <c r="B61" i="1"/>
  <c r="C50" i="1"/>
  <c r="C49" i="1"/>
  <c r="B73" i="1"/>
  <c r="B75" i="1"/>
  <c r="C78" i="1"/>
  <c r="C63" i="1"/>
  <c r="B58" i="1"/>
  <c r="C79" i="1"/>
  <c r="C58" i="1"/>
  <c r="B80" i="1"/>
  <c r="B65" i="1"/>
  <c r="C62" i="1"/>
  <c r="B64" i="1"/>
  <c r="B63" i="1"/>
  <c r="B81" i="1"/>
  <c r="C59" i="1"/>
  <c r="B84" i="1"/>
  <c r="C73" i="1"/>
  <c r="C56" i="1"/>
  <c r="F33" i="1"/>
  <c r="C57" i="1"/>
  <c r="B85" i="1"/>
  <c r="C72" i="1"/>
  <c r="C55" i="1"/>
  <c r="C71" i="1"/>
  <c r="F34" i="1"/>
  <c r="C80" i="1"/>
  <c r="C61" i="1"/>
  <c r="C60" i="1"/>
  <c r="C75" i="1"/>
  <c r="B66" i="1"/>
  <c r="B86" i="1"/>
  <c r="C54" i="1"/>
  <c r="B71" i="1"/>
  <c r="C86" i="1"/>
  <c r="C69" i="1"/>
  <c r="C52" i="1"/>
  <c r="C77" i="1"/>
  <c r="C76" i="1"/>
  <c r="B82" i="1"/>
  <c r="B83" i="1"/>
  <c r="C74" i="1"/>
  <c r="B67" i="1"/>
  <c r="B68" i="1"/>
  <c r="B69" i="1"/>
  <c r="B70" i="1"/>
  <c r="C47" i="1"/>
  <c r="C70" i="1"/>
  <c r="C53" i="1"/>
  <c r="B55" i="1"/>
  <c r="C85" i="1"/>
  <c r="C68" i="1"/>
  <c r="B50" i="1"/>
  <c r="B49" i="1"/>
  <c r="B48" i="1"/>
  <c r="B47" i="1"/>
  <c r="B52" i="1"/>
  <c r="B53" i="1"/>
  <c r="B51" i="1"/>
  <c r="B54" i="1"/>
  <c r="J47" i="1" l="1"/>
  <c r="J48" i="1" s="1"/>
  <c r="J49" i="1" s="1"/>
  <c r="B103" i="1" s="1"/>
  <c r="K47" i="1"/>
  <c r="K48" i="1" s="1"/>
  <c r="K49" i="1" s="1"/>
  <c r="C103" i="1" s="1"/>
  <c r="G59" i="1"/>
  <c r="G60" i="1" s="1"/>
  <c r="G61" i="1" s="1"/>
  <c r="C102" i="1" s="1"/>
  <c r="F59" i="1"/>
  <c r="F60" i="1" s="1"/>
  <c r="F61" i="1" s="1"/>
  <c r="B102" i="1" s="1"/>
  <c r="B87" i="1"/>
  <c r="B88" i="1" s="1"/>
  <c r="B89" i="1" s="1"/>
  <c r="B101" i="1" s="1"/>
  <c r="C87" i="1"/>
  <c r="C88" i="1" s="1"/>
  <c r="C89" i="1" s="1"/>
  <c r="C101" i="1" s="1"/>
  <c r="J111" i="1" l="1"/>
  <c r="M111" i="1" s="1"/>
  <c r="P111" i="1" s="1"/>
  <c r="C111" i="1"/>
  <c r="S111" i="1" s="1"/>
  <c r="J116" i="1"/>
  <c r="M116" i="1" s="1"/>
  <c r="P116" i="1" s="1"/>
  <c r="C116" i="1"/>
  <c r="S116" i="1" s="1"/>
  <c r="J115" i="1"/>
  <c r="M115" i="1" s="1"/>
  <c r="P115" i="1" s="1"/>
  <c r="C115" i="1"/>
  <c r="S115" i="1" s="1"/>
  <c r="C117" i="1"/>
  <c r="S117" i="1" s="1"/>
  <c r="J117" i="1"/>
  <c r="M117" i="1" s="1"/>
  <c r="P117" i="1" s="1"/>
  <c r="J110" i="1"/>
  <c r="M110" i="1" s="1"/>
  <c r="P110" i="1" s="1"/>
  <c r="C110" i="1"/>
  <c r="S110" i="1" s="1"/>
  <c r="J112" i="1"/>
  <c r="M112" i="1" s="1"/>
  <c r="P112" i="1" s="1"/>
  <c r="C112" i="1"/>
  <c r="S112" i="1" s="1"/>
  <c r="T111" i="1" l="1"/>
  <c r="B122" i="1" s="1"/>
  <c r="T115" i="1"/>
  <c r="C121" i="1" s="1"/>
  <c r="T110" i="1"/>
  <c r="B121" i="1" s="1"/>
  <c r="T112" i="1"/>
  <c r="B123" i="1" s="1"/>
  <c r="T117" i="1"/>
  <c r="C123" i="1" s="1"/>
  <c r="T116" i="1"/>
  <c r="C122" i="1" s="1"/>
  <c r="B131" i="1" l="1"/>
  <c r="B132" i="1"/>
  <c r="B133" i="1"/>
  <c r="B135" i="1" l="1"/>
</calcChain>
</file>

<file path=xl/sharedStrings.xml><?xml version="1.0" encoding="utf-8"?>
<sst xmlns="http://schemas.openxmlformats.org/spreadsheetml/2006/main" count="114" uniqueCount="47">
  <si>
    <t>Aman</t>
  </si>
  <si>
    <t>kecepatan</t>
  </si>
  <si>
    <t>Getaran</t>
  </si>
  <si>
    <t>Berpotensi</t>
  </si>
  <si>
    <t>Berbahaya</t>
  </si>
  <si>
    <t>getaran</t>
  </si>
  <si>
    <t>Total</t>
  </si>
  <si>
    <t>Nilai Standart Deviasi</t>
  </si>
  <si>
    <t>mean</t>
  </si>
  <si>
    <t>Rumus 1</t>
  </si>
  <si>
    <t>Deviasi Total</t>
  </si>
  <si>
    <t>Nilai Fixed Akhir</t>
  </si>
  <si>
    <t>Kecepatan</t>
  </si>
  <si>
    <t>Nilai Standart Deviasi Akhir</t>
  </si>
  <si>
    <t>Input</t>
  </si>
  <si>
    <t>Bahaya</t>
  </si>
  <si>
    <t>Mean Akhir Data</t>
  </si>
  <si>
    <t>Pembagi Aman (Kecepatan)</t>
  </si>
  <si>
    <t>Pembagi berpotensi (Kecepatan)</t>
  </si>
  <si>
    <t>Pembagi Bahaya (Kecepatan)</t>
  </si>
  <si>
    <t>Pembagi Aman (Getaran)</t>
  </si>
  <si>
    <t>Pembagi berpotensi (Getaran)</t>
  </si>
  <si>
    <t>Pembagi Bahaya (Getaran)</t>
  </si>
  <si>
    <t>2π</t>
  </si>
  <si>
    <t>√ 2π x Standart Deviasi</t>
  </si>
  <si>
    <t>Pemangkat Atas</t>
  </si>
  <si>
    <t>(Input - Mean)^2</t>
  </si>
  <si>
    <t>Pemangkat Bawah</t>
  </si>
  <si>
    <t>pemangkat Pembagi</t>
  </si>
  <si>
    <t>2 x Deviasi</t>
  </si>
  <si>
    <t>Pemangkat Utama</t>
  </si>
  <si>
    <t>hasil Akhir</t>
  </si>
  <si>
    <t>E ^ nilai</t>
  </si>
  <si>
    <t>1/</t>
  </si>
  <si>
    <t>Gaussian kecepatan</t>
  </si>
  <si>
    <t>Gaussian Getaran</t>
  </si>
  <si>
    <t>aman</t>
  </si>
  <si>
    <t>Posterior</t>
  </si>
  <si>
    <t>P Aman</t>
  </si>
  <si>
    <t>P Berpotensi</t>
  </si>
  <si>
    <t>P Bahaya</t>
  </si>
  <si>
    <t>Peluang Aman</t>
  </si>
  <si>
    <t>Peluang Berpotensi</t>
  </si>
  <si>
    <t>Peluang Bahaya</t>
  </si>
  <si>
    <t>total</t>
  </si>
  <si>
    <t>Maximum</t>
  </si>
  <si>
    <t>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</si>
</sst>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/>
    </xf>
    <xf numFmtId="0" fontId="2" fillId="4" borderId="0" xfId="1" applyFont="1" applyFill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99FF33"/>
      <color rgb="FFCCFF33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topLeftCell="A4" zoomScale="80" zoomScaleNormal="80" workbookViewId="0">
      <selection activeCell="F29" sqref="F29"/>
    </sheetView>
  </sheetViews>
  <sheetFormatPr defaultRowHeight="15" x14ac:dyDescent="0.25"/>
  <cols>
    <col min="1" max="1" width="33.42578125" customWidth="1"/>
    <col min="2" max="2" width="20.7109375" customWidth="1"/>
    <col min="3" max="3" width="23.28515625" customWidth="1"/>
    <col min="4" max="4" width="16.7109375" customWidth="1"/>
    <col min="5" max="5" width="16.85546875" customWidth="1"/>
    <col min="6" max="6" width="13.85546875" customWidth="1"/>
    <col min="7" max="7" width="17" customWidth="1"/>
    <col min="9" max="9" width="18" customWidth="1"/>
    <col min="12" max="12" width="21.28515625" customWidth="1"/>
    <col min="13" max="13" width="17.42578125" customWidth="1"/>
    <col min="14" max="14" width="16.28515625" customWidth="1"/>
    <col min="15" max="15" width="18.85546875" customWidth="1"/>
    <col min="18" max="18" width="12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E1" s="3" t="s">
        <v>3</v>
      </c>
      <c r="F1" s="3" t="s">
        <v>1</v>
      </c>
      <c r="G1" s="3" t="s">
        <v>2</v>
      </c>
      <c r="I1" s="5" t="s">
        <v>4</v>
      </c>
      <c r="J1" s="5" t="s">
        <v>1</v>
      </c>
      <c r="K1" s="5" t="s">
        <v>5</v>
      </c>
      <c r="M1" s="9" t="s">
        <v>16</v>
      </c>
      <c r="N1" s="9"/>
      <c r="O1" s="9"/>
    </row>
    <row r="2" spans="1:15" x14ac:dyDescent="0.25">
      <c r="A2" s="1"/>
      <c r="B2" s="6">
        <v>6</v>
      </c>
      <c r="C2" s="1">
        <v>30</v>
      </c>
      <c r="E2" s="3"/>
      <c r="F2" s="11">
        <v>29</v>
      </c>
      <c r="G2" s="3">
        <v>158</v>
      </c>
      <c r="I2" s="5"/>
      <c r="J2" s="8">
        <v>41</v>
      </c>
      <c r="K2" s="5">
        <v>200</v>
      </c>
      <c r="M2" s="26" t="s">
        <v>11</v>
      </c>
      <c r="N2" s="26" t="s">
        <v>12</v>
      </c>
      <c r="O2" s="26" t="s">
        <v>2</v>
      </c>
    </row>
    <row r="3" spans="1:15" x14ac:dyDescent="0.25">
      <c r="A3" s="1"/>
      <c r="B3" s="6">
        <v>4</v>
      </c>
      <c r="C3" s="1">
        <v>28</v>
      </c>
      <c r="E3" s="3"/>
      <c r="F3" s="11">
        <v>28</v>
      </c>
      <c r="G3" s="3">
        <v>142</v>
      </c>
      <c r="I3" s="5"/>
      <c r="J3" s="8">
        <v>39</v>
      </c>
      <c r="K3" s="5">
        <v>190</v>
      </c>
      <c r="M3" s="26" t="s">
        <v>0</v>
      </c>
      <c r="N3" s="26">
        <v>14.925000000000001</v>
      </c>
      <c r="O3" s="26">
        <v>83.575000000000003</v>
      </c>
    </row>
    <row r="4" spans="1:15" x14ac:dyDescent="0.25">
      <c r="A4" s="1"/>
      <c r="B4" s="6">
        <v>24</v>
      </c>
      <c r="C4" s="1">
        <v>121</v>
      </c>
      <c r="E4" s="3"/>
      <c r="F4" s="11">
        <v>23</v>
      </c>
      <c r="G4" s="3">
        <v>110</v>
      </c>
      <c r="I4" s="5"/>
      <c r="J4" s="8">
        <v>39</v>
      </c>
      <c r="K4" s="5">
        <v>192</v>
      </c>
      <c r="M4" s="26" t="s">
        <v>3</v>
      </c>
      <c r="N4" s="26">
        <v>29.923076923076923</v>
      </c>
      <c r="O4" s="26">
        <v>150.84615384615384</v>
      </c>
    </row>
    <row r="5" spans="1:15" x14ac:dyDescent="0.25">
      <c r="A5" s="1"/>
      <c r="B5" s="6">
        <v>23</v>
      </c>
      <c r="C5" s="1">
        <v>138</v>
      </c>
      <c r="E5" s="3"/>
      <c r="F5" s="11">
        <v>26</v>
      </c>
      <c r="G5" s="3">
        <v>96</v>
      </c>
      <c r="I5" s="5"/>
      <c r="J5" s="8">
        <v>45</v>
      </c>
      <c r="K5" s="5">
        <v>252</v>
      </c>
      <c r="M5" s="26" t="s">
        <v>15</v>
      </c>
      <c r="N5" s="26">
        <v>40.75</v>
      </c>
      <c r="O5" s="26">
        <v>218.7</v>
      </c>
    </row>
    <row r="6" spans="1:15" x14ac:dyDescent="0.25">
      <c r="A6" s="1"/>
      <c r="B6" s="6">
        <v>11</v>
      </c>
      <c r="C6" s="1">
        <v>98</v>
      </c>
      <c r="E6" s="3"/>
      <c r="F6" s="11">
        <v>31</v>
      </c>
      <c r="G6" s="3">
        <v>186</v>
      </c>
      <c r="I6" s="5"/>
      <c r="J6" s="8">
        <v>44</v>
      </c>
      <c r="K6" s="5">
        <v>241</v>
      </c>
      <c r="M6" s="7"/>
      <c r="N6" s="7"/>
      <c r="O6" s="7"/>
    </row>
    <row r="7" spans="1:15" x14ac:dyDescent="0.25">
      <c r="A7" s="1"/>
      <c r="B7" s="6">
        <v>10</v>
      </c>
      <c r="C7" s="1">
        <v>67</v>
      </c>
      <c r="E7" s="3"/>
      <c r="F7" s="11">
        <v>32</v>
      </c>
      <c r="G7" s="3">
        <v>191</v>
      </c>
      <c r="I7" s="5"/>
      <c r="J7" s="8">
        <v>42</v>
      </c>
      <c r="K7" s="5">
        <v>221</v>
      </c>
      <c r="M7" s="27" t="s">
        <v>13</v>
      </c>
      <c r="N7" s="9"/>
      <c r="O7" s="9"/>
    </row>
    <row r="8" spans="1:15" x14ac:dyDescent="0.25">
      <c r="A8" s="1"/>
      <c r="B8" s="6">
        <v>16</v>
      </c>
      <c r="C8" s="1">
        <v>82</v>
      </c>
      <c r="E8" s="3"/>
      <c r="F8" s="11">
        <v>27</v>
      </c>
      <c r="G8" s="3">
        <v>149</v>
      </c>
      <c r="I8" s="5"/>
      <c r="J8" s="8">
        <v>43</v>
      </c>
      <c r="K8" s="5">
        <v>238</v>
      </c>
      <c r="M8" s="18" t="s">
        <v>11</v>
      </c>
      <c r="N8" s="18" t="s">
        <v>12</v>
      </c>
      <c r="O8" s="18" t="s">
        <v>2</v>
      </c>
    </row>
    <row r="9" spans="1:15" x14ac:dyDescent="0.25">
      <c r="A9" s="1"/>
      <c r="B9" s="6">
        <v>10</v>
      </c>
      <c r="C9" s="1">
        <v>72</v>
      </c>
      <c r="E9" s="3"/>
      <c r="F9" s="11">
        <v>26</v>
      </c>
      <c r="G9" s="3">
        <v>110</v>
      </c>
      <c r="I9" s="5"/>
      <c r="J9" s="8">
        <v>38</v>
      </c>
      <c r="K9" s="5">
        <v>203</v>
      </c>
      <c r="M9" s="18" t="s">
        <v>0</v>
      </c>
      <c r="N9" s="18">
        <v>5.8895278640599429</v>
      </c>
      <c r="O9" s="18">
        <v>42.506749087041669</v>
      </c>
    </row>
    <row r="10" spans="1:15" x14ac:dyDescent="0.25">
      <c r="A10" s="1"/>
      <c r="B10" s="6">
        <v>11</v>
      </c>
      <c r="C10" s="1">
        <v>11</v>
      </c>
      <c r="E10" s="3"/>
      <c r="F10" s="11">
        <v>28</v>
      </c>
      <c r="G10" s="3">
        <v>128</v>
      </c>
      <c r="I10" s="5"/>
      <c r="J10" s="8">
        <v>40</v>
      </c>
      <c r="K10" s="5">
        <v>210</v>
      </c>
      <c r="M10" s="18" t="s">
        <v>3</v>
      </c>
      <c r="N10" s="18">
        <v>3.2853989337439904</v>
      </c>
      <c r="O10" s="18">
        <v>28.05236860971609</v>
      </c>
    </row>
    <row r="11" spans="1:15" x14ac:dyDescent="0.25">
      <c r="A11" s="1"/>
      <c r="B11" s="6">
        <v>10</v>
      </c>
      <c r="C11" s="1">
        <v>43</v>
      </c>
      <c r="E11" s="3"/>
      <c r="F11" s="11">
        <v>25</v>
      </c>
      <c r="G11" s="3">
        <v>102</v>
      </c>
      <c r="I11" s="5"/>
      <c r="J11" s="8">
        <v>42</v>
      </c>
      <c r="K11" s="5">
        <v>226</v>
      </c>
      <c r="M11" s="18" t="s">
        <v>15</v>
      </c>
      <c r="N11" s="18">
        <v>2.9713544669764751</v>
      </c>
      <c r="O11" s="18">
        <v>20.19666465429118</v>
      </c>
    </row>
    <row r="12" spans="1:15" x14ac:dyDescent="0.25">
      <c r="A12" s="1"/>
      <c r="B12" s="6">
        <v>11</v>
      </c>
      <c r="C12" s="1">
        <v>89</v>
      </c>
      <c r="E12" s="3"/>
      <c r="F12" s="11">
        <v>30</v>
      </c>
      <c r="G12" s="3">
        <v>153</v>
      </c>
      <c r="I12" s="5"/>
      <c r="J12" s="8">
        <v>37</v>
      </c>
      <c r="K12" s="5">
        <v>196</v>
      </c>
    </row>
    <row r="13" spans="1:15" x14ac:dyDescent="0.25">
      <c r="A13" s="1"/>
      <c r="B13" s="6">
        <v>17</v>
      </c>
      <c r="C13" s="1">
        <v>39</v>
      </c>
      <c r="E13" s="3"/>
      <c r="F13" s="11">
        <v>32</v>
      </c>
      <c r="G13" s="3">
        <v>168</v>
      </c>
      <c r="I13" s="5"/>
      <c r="J13" s="8">
        <v>45</v>
      </c>
      <c r="K13" s="5">
        <v>249</v>
      </c>
    </row>
    <row r="14" spans="1:15" x14ac:dyDescent="0.25">
      <c r="A14" s="1"/>
      <c r="B14" s="6">
        <v>19</v>
      </c>
      <c r="C14" s="1">
        <v>40</v>
      </c>
      <c r="E14" s="3"/>
      <c r="F14" s="11">
        <v>34</v>
      </c>
      <c r="G14" s="3">
        <v>192</v>
      </c>
      <c r="I14" s="5"/>
      <c r="J14" s="8">
        <v>44</v>
      </c>
      <c r="K14" s="5">
        <v>231</v>
      </c>
    </row>
    <row r="15" spans="1:15" x14ac:dyDescent="0.25">
      <c r="A15" s="1"/>
      <c r="B15" s="6">
        <v>8</v>
      </c>
      <c r="C15" s="1">
        <v>34</v>
      </c>
      <c r="E15" s="3"/>
      <c r="F15" s="11">
        <v>36</v>
      </c>
      <c r="G15" s="3">
        <v>198</v>
      </c>
      <c r="I15" s="5"/>
      <c r="J15" s="8">
        <v>40</v>
      </c>
      <c r="K15" s="5">
        <v>228</v>
      </c>
    </row>
    <row r="16" spans="1:15" x14ac:dyDescent="0.25">
      <c r="A16" s="1"/>
      <c r="B16" s="6">
        <v>19</v>
      </c>
      <c r="C16" s="1">
        <v>116</v>
      </c>
      <c r="E16" s="3"/>
      <c r="F16" s="11">
        <v>32</v>
      </c>
      <c r="G16" s="3">
        <v>130</v>
      </c>
      <c r="I16" s="5"/>
      <c r="J16" s="8">
        <v>39</v>
      </c>
      <c r="K16" s="5">
        <v>216</v>
      </c>
    </row>
    <row r="17" spans="1:11" x14ac:dyDescent="0.25">
      <c r="A17" s="1"/>
      <c r="B17" s="6">
        <v>20</v>
      </c>
      <c r="C17" s="1">
        <v>120</v>
      </c>
      <c r="E17" s="3"/>
      <c r="F17" s="11">
        <v>34</v>
      </c>
      <c r="G17" s="3">
        <v>161</v>
      </c>
      <c r="I17" s="5"/>
      <c r="J17" s="8">
        <v>43</v>
      </c>
      <c r="K17" s="5">
        <v>231</v>
      </c>
    </row>
    <row r="18" spans="1:11" x14ac:dyDescent="0.25">
      <c r="A18" s="1"/>
      <c r="B18" s="6">
        <v>24</v>
      </c>
      <c r="C18" s="1">
        <v>132</v>
      </c>
      <c r="E18" s="3"/>
      <c r="F18" s="11">
        <v>35</v>
      </c>
      <c r="G18" s="3">
        <v>178</v>
      </c>
      <c r="I18" s="5"/>
      <c r="J18" s="8">
        <v>44</v>
      </c>
      <c r="K18" s="5">
        <v>240</v>
      </c>
    </row>
    <row r="19" spans="1:11" x14ac:dyDescent="0.25">
      <c r="A19" s="1"/>
      <c r="B19" s="6">
        <v>25</v>
      </c>
      <c r="C19" s="1">
        <v>198</v>
      </c>
      <c r="E19" s="3"/>
      <c r="F19" s="11">
        <v>30</v>
      </c>
      <c r="G19" s="3">
        <v>160</v>
      </c>
      <c r="I19" s="5"/>
      <c r="J19" s="8">
        <v>38</v>
      </c>
      <c r="K19" s="5">
        <v>204</v>
      </c>
    </row>
    <row r="20" spans="1:11" x14ac:dyDescent="0.25">
      <c r="A20" s="1"/>
      <c r="B20" s="6">
        <v>19</v>
      </c>
      <c r="C20" s="1">
        <v>127</v>
      </c>
      <c r="E20" s="3"/>
      <c r="F20" s="11">
        <v>34</v>
      </c>
      <c r="G20" s="3">
        <v>182</v>
      </c>
      <c r="I20" s="5"/>
      <c r="J20" s="8">
        <v>37</v>
      </c>
      <c r="K20" s="5">
        <v>219</v>
      </c>
    </row>
    <row r="21" spans="1:11" x14ac:dyDescent="0.25">
      <c r="A21" s="1"/>
      <c r="B21" s="6">
        <v>17</v>
      </c>
      <c r="C21" s="1">
        <v>114</v>
      </c>
      <c r="E21" s="3"/>
      <c r="F21" s="11">
        <v>29</v>
      </c>
      <c r="G21" s="3">
        <v>152</v>
      </c>
      <c r="I21" s="5"/>
      <c r="J21" s="8">
        <v>35</v>
      </c>
      <c r="K21" s="5">
        <v>187</v>
      </c>
    </row>
    <row r="22" spans="1:11" x14ac:dyDescent="0.25">
      <c r="A22" s="1"/>
      <c r="B22" s="6">
        <v>13</v>
      </c>
      <c r="C22" s="1">
        <v>102</v>
      </c>
      <c r="E22" s="3"/>
      <c r="F22" s="11">
        <v>30</v>
      </c>
      <c r="G22" s="3">
        <v>149</v>
      </c>
      <c r="I22" s="2" t="s">
        <v>6</v>
      </c>
      <c r="J22" s="10">
        <f>SUM(J2:J21)</f>
        <v>815</v>
      </c>
      <c r="K22" s="2">
        <f>SUM(K2:K21)</f>
        <v>4374</v>
      </c>
    </row>
    <row r="23" spans="1:11" x14ac:dyDescent="0.25">
      <c r="A23" s="1"/>
      <c r="B23" s="6">
        <v>10</v>
      </c>
      <c r="C23" s="1">
        <v>53</v>
      </c>
      <c r="E23" s="3"/>
      <c r="F23" s="11">
        <v>30</v>
      </c>
      <c r="G23" s="3">
        <v>142</v>
      </c>
      <c r="I23" s="8">
        <v>255</v>
      </c>
      <c r="J23" s="8">
        <v>255</v>
      </c>
      <c r="K23" s="8">
        <v>255</v>
      </c>
    </row>
    <row r="24" spans="1:11" x14ac:dyDescent="0.25">
      <c r="A24" s="1"/>
      <c r="B24" s="6">
        <v>12</v>
      </c>
      <c r="C24" s="1">
        <v>73</v>
      </c>
      <c r="E24" s="3"/>
      <c r="F24" s="11">
        <v>28</v>
      </c>
      <c r="G24" s="3">
        <v>139</v>
      </c>
      <c r="I24" s="12" t="s">
        <v>8</v>
      </c>
      <c r="J24" s="12">
        <f>J22/20</f>
        <v>40.75</v>
      </c>
      <c r="K24" s="12">
        <f>K22/20</f>
        <v>218.7</v>
      </c>
    </row>
    <row r="25" spans="1:11" x14ac:dyDescent="0.25">
      <c r="A25" s="1"/>
      <c r="B25" s="6">
        <v>9</v>
      </c>
      <c r="C25" s="1">
        <v>48</v>
      </c>
      <c r="E25" s="3"/>
      <c r="F25" s="11">
        <v>33</v>
      </c>
      <c r="G25" s="3">
        <v>162</v>
      </c>
    </row>
    <row r="26" spans="1:11" x14ac:dyDescent="0.25">
      <c r="A26" s="1"/>
      <c r="B26" s="6">
        <v>14</v>
      </c>
      <c r="C26" s="1">
        <v>80</v>
      </c>
      <c r="E26" s="3"/>
      <c r="F26" s="29">
        <v>27</v>
      </c>
      <c r="G26" s="3">
        <v>147</v>
      </c>
    </row>
    <row r="27" spans="1:11" x14ac:dyDescent="0.25">
      <c r="A27" s="1"/>
      <c r="B27" s="6">
        <v>13</v>
      </c>
      <c r="C27" s="1">
        <v>71</v>
      </c>
      <c r="E27" s="3"/>
      <c r="F27" s="11">
        <v>29</v>
      </c>
      <c r="G27" s="3">
        <v>159</v>
      </c>
      <c r="I27" s="5" t="s">
        <v>7</v>
      </c>
      <c r="J27" s="5">
        <f>(J2-J24)^2</f>
        <v>6.25E-2</v>
      </c>
      <c r="K27" s="5">
        <f>(K2-K24)^2</f>
        <v>349.6899999999996</v>
      </c>
    </row>
    <row r="28" spans="1:11" x14ac:dyDescent="0.25">
      <c r="A28" s="1"/>
      <c r="B28" s="6">
        <v>5</v>
      </c>
      <c r="C28" s="1">
        <v>33</v>
      </c>
      <c r="E28" s="2" t="s">
        <v>6</v>
      </c>
      <c r="F28" s="10">
        <f>SUM(F2:F27)</f>
        <v>778</v>
      </c>
      <c r="G28" s="2">
        <f>SUM(G2:G27)</f>
        <v>3944</v>
      </c>
      <c r="I28" s="5">
        <v>2</v>
      </c>
      <c r="J28" s="5">
        <f>(J3-J24)^2</f>
        <v>3.0625</v>
      </c>
      <c r="K28" s="5">
        <f>(K3-K24)^2</f>
        <v>823.68999999999937</v>
      </c>
    </row>
    <row r="29" spans="1:11" x14ac:dyDescent="0.25">
      <c r="A29" s="1"/>
      <c r="B29" s="6">
        <v>15</v>
      </c>
      <c r="C29" s="1">
        <v>94</v>
      </c>
      <c r="E29" s="11">
        <v>198</v>
      </c>
      <c r="F29" s="11">
        <v>198</v>
      </c>
      <c r="G29" s="11">
        <v>198</v>
      </c>
      <c r="I29" s="5">
        <v>3</v>
      </c>
      <c r="J29" s="5">
        <f>(J4-J24)^2</f>
        <v>3.0625</v>
      </c>
      <c r="K29" s="5">
        <f>(K4-K24)^2</f>
        <v>712.88999999999942</v>
      </c>
    </row>
    <row r="30" spans="1:11" x14ac:dyDescent="0.25">
      <c r="A30" s="1"/>
      <c r="B30" s="6">
        <v>21</v>
      </c>
      <c r="C30" s="1">
        <v>107</v>
      </c>
      <c r="E30" s="12" t="s">
        <v>8</v>
      </c>
      <c r="F30" s="12">
        <f>F28/26</f>
        <v>29.923076923076923</v>
      </c>
      <c r="G30" s="12">
        <f>G28/26</f>
        <v>151.69230769230768</v>
      </c>
      <c r="I30" s="5">
        <v>4</v>
      </c>
      <c r="J30" s="5">
        <f>(J5-J24)^2</f>
        <v>18.0625</v>
      </c>
      <c r="K30" s="5">
        <f>(K5-K24)^2</f>
        <v>1108.8900000000008</v>
      </c>
    </row>
    <row r="31" spans="1:11" x14ac:dyDescent="0.25">
      <c r="A31" s="1"/>
      <c r="B31" s="6">
        <v>23</v>
      </c>
      <c r="C31" s="1">
        <v>112</v>
      </c>
      <c r="I31" s="5">
        <v>5</v>
      </c>
      <c r="J31" s="5">
        <f>(J6-J24)^2</f>
        <v>10.5625</v>
      </c>
      <c r="K31" s="5">
        <f>(K6-K24)^2</f>
        <v>497.29000000000053</v>
      </c>
    </row>
    <row r="32" spans="1:11" x14ac:dyDescent="0.25">
      <c r="A32" s="1"/>
      <c r="B32" s="6">
        <v>25</v>
      </c>
      <c r="C32" s="1">
        <v>132</v>
      </c>
      <c r="I32" s="5">
        <v>6</v>
      </c>
      <c r="J32" s="5">
        <f>(J7-J24)^2</f>
        <v>1.5625</v>
      </c>
      <c r="K32" s="5">
        <f>(K7-K24)^2</f>
        <v>5.2900000000000524</v>
      </c>
    </row>
    <row r="33" spans="1:11" x14ac:dyDescent="0.25">
      <c r="A33" s="1"/>
      <c r="B33" s="6">
        <v>22</v>
      </c>
      <c r="C33" s="1">
        <v>129</v>
      </c>
      <c r="E33" s="3" t="s">
        <v>7</v>
      </c>
      <c r="F33" s="3">
        <f>(F2-F30)^2</f>
        <v>0.85207100591716023</v>
      </c>
      <c r="G33" s="3">
        <f>(G2-G30)^2</f>
        <v>39.786982248520879</v>
      </c>
      <c r="I33" s="5">
        <v>7</v>
      </c>
      <c r="J33" s="5">
        <f>(J8-J24)^2</f>
        <v>5.0625</v>
      </c>
      <c r="K33" s="5">
        <f>(K8-K24)^2</f>
        <v>372.49000000000046</v>
      </c>
    </row>
    <row r="34" spans="1:11" x14ac:dyDescent="0.25">
      <c r="A34" s="1"/>
      <c r="B34" s="6">
        <v>14</v>
      </c>
      <c r="C34" s="1">
        <v>75</v>
      </c>
      <c r="E34" s="3">
        <v>2</v>
      </c>
      <c r="F34" s="3">
        <f>(F3-F30)^2</f>
        <v>3.6982248520710068</v>
      </c>
      <c r="G34" s="3">
        <f>(G3-G30)^2</f>
        <v>93.940828402366606</v>
      </c>
      <c r="I34" s="5">
        <v>8</v>
      </c>
      <c r="J34" s="5">
        <f>(J9-J24)^2</f>
        <v>7.5625</v>
      </c>
      <c r="K34" s="5">
        <f>(K9-K24)^2</f>
        <v>246.48999999999964</v>
      </c>
    </row>
    <row r="35" spans="1:11" x14ac:dyDescent="0.25">
      <c r="A35" s="1"/>
      <c r="B35" s="6">
        <v>17</v>
      </c>
      <c r="C35" s="1">
        <v>79</v>
      </c>
      <c r="E35" s="3">
        <v>3</v>
      </c>
      <c r="F35" s="3">
        <f>(F4-F30)^2</f>
        <v>47.928994082840241</v>
      </c>
      <c r="G35" s="3">
        <f>(G4-G30)^2</f>
        <v>1738.2485207100581</v>
      </c>
      <c r="I35" s="5">
        <v>9</v>
      </c>
      <c r="J35" s="5">
        <f>(J10-J24)^2</f>
        <v>0.5625</v>
      </c>
      <c r="K35" s="5">
        <f>(K10-K24)^2</f>
        <v>75.689999999999799</v>
      </c>
    </row>
    <row r="36" spans="1:11" x14ac:dyDescent="0.25">
      <c r="A36" s="1"/>
      <c r="B36" s="6">
        <v>10</v>
      </c>
      <c r="C36" s="1">
        <v>41</v>
      </c>
      <c r="E36" s="3">
        <v>4</v>
      </c>
      <c r="F36" s="3">
        <f>(F5-F30)^2</f>
        <v>15.390532544378701</v>
      </c>
      <c r="G36" s="3">
        <f>(G5-G30)^2</f>
        <v>3101.6331360946733</v>
      </c>
      <c r="I36" s="5">
        <v>10</v>
      </c>
      <c r="J36" s="5">
        <f>(J11-J24)^2</f>
        <v>1.5625</v>
      </c>
      <c r="K36" s="5">
        <f>(K11-K24)^2</f>
        <v>53.290000000000163</v>
      </c>
    </row>
    <row r="37" spans="1:11" x14ac:dyDescent="0.25">
      <c r="A37" s="1"/>
      <c r="B37" s="6">
        <v>13</v>
      </c>
      <c r="C37" s="1">
        <v>83</v>
      </c>
      <c r="E37" s="3">
        <v>5</v>
      </c>
      <c r="F37" s="3">
        <f>(F6-F30)^2</f>
        <v>1.1597633136094669</v>
      </c>
      <c r="G37" s="3">
        <f>(G6-G30)^2</f>
        <v>1177.0177514792908</v>
      </c>
      <c r="I37" s="5">
        <v>11</v>
      </c>
      <c r="J37" s="5">
        <f>(J12-J24)^2</f>
        <v>14.0625</v>
      </c>
      <c r="K37" s="5">
        <f>(K12-K24)^2</f>
        <v>515.28999999999951</v>
      </c>
    </row>
    <row r="38" spans="1:11" x14ac:dyDescent="0.25">
      <c r="A38" s="1"/>
      <c r="B38" s="6">
        <v>23</v>
      </c>
      <c r="C38" s="1">
        <v>129</v>
      </c>
      <c r="E38" s="3">
        <v>6</v>
      </c>
      <c r="F38" s="3">
        <f>(F7-F30)^2</f>
        <v>4.3136094674556205</v>
      </c>
      <c r="G38" s="3">
        <f>(G7-G30)^2</f>
        <v>1545.0946745562142</v>
      </c>
      <c r="I38" s="5">
        <v>12</v>
      </c>
      <c r="J38" s="5">
        <f>(J13-J24)^2</f>
        <v>18.0625</v>
      </c>
      <c r="K38" s="5">
        <f>(K13-K24)^2</f>
        <v>918.09000000000071</v>
      </c>
    </row>
    <row r="39" spans="1:11" x14ac:dyDescent="0.25">
      <c r="A39" s="1"/>
      <c r="B39" s="6">
        <v>11</v>
      </c>
      <c r="C39" s="1">
        <v>68</v>
      </c>
      <c r="E39" s="3">
        <v>7</v>
      </c>
      <c r="F39" s="3">
        <f>(F8-F30)^2</f>
        <v>8.544378698224854</v>
      </c>
      <c r="G39" s="3">
        <f>(G8-G30)^2</f>
        <v>7.2485207100591014</v>
      </c>
      <c r="I39" s="5">
        <v>13</v>
      </c>
      <c r="J39" s="5">
        <f>(J14-J24)^2</f>
        <v>10.5625</v>
      </c>
      <c r="K39" s="5">
        <f>(K14-K24)^2</f>
        <v>151.29000000000028</v>
      </c>
    </row>
    <row r="40" spans="1:11" x14ac:dyDescent="0.25">
      <c r="A40" s="1"/>
      <c r="B40" s="6">
        <v>13</v>
      </c>
      <c r="C40" s="1">
        <v>74</v>
      </c>
      <c r="E40" s="3">
        <v>8</v>
      </c>
      <c r="F40" s="3">
        <f>(F9-F30)^2</f>
        <v>15.390532544378701</v>
      </c>
      <c r="G40" s="3">
        <f>(G9-G30)^2</f>
        <v>1738.2485207100581</v>
      </c>
      <c r="I40" s="5">
        <v>14</v>
      </c>
      <c r="J40" s="5">
        <f>(J15-J24)^2</f>
        <v>0.5625</v>
      </c>
      <c r="K40" s="5">
        <f>(K15-K24)^2</f>
        <v>86.490000000000208</v>
      </c>
    </row>
    <row r="41" spans="1:11" x14ac:dyDescent="0.25">
      <c r="A41" s="1"/>
      <c r="B41" s="6">
        <v>10</v>
      </c>
      <c r="C41" s="1">
        <v>61</v>
      </c>
      <c r="E41" s="3">
        <v>9</v>
      </c>
      <c r="F41" s="3">
        <f>(F10-F30)^2</f>
        <v>3.6982248520710068</v>
      </c>
      <c r="G41" s="3">
        <f>(G10-G30)^2</f>
        <v>561.32544378698162</v>
      </c>
      <c r="I41" s="5">
        <v>15</v>
      </c>
      <c r="J41" s="5">
        <f>(J16-J24)^2</f>
        <v>3.0625</v>
      </c>
      <c r="K41" s="5">
        <f>(K16-K24)^2</f>
        <v>7.2899999999999388</v>
      </c>
    </row>
    <row r="42" spans="1:11" x14ac:dyDescent="0.25">
      <c r="A42" s="2" t="s">
        <v>6</v>
      </c>
      <c r="B42" s="10">
        <f>SUM(B2:B41)</f>
        <v>597</v>
      </c>
      <c r="C42" s="2">
        <f>SUM(C2:C41)</f>
        <v>3343</v>
      </c>
      <c r="E42" s="3">
        <v>10</v>
      </c>
      <c r="F42" s="3">
        <f>(F11-F30)^2</f>
        <v>24.236686390532547</v>
      </c>
      <c r="G42" s="3">
        <f>(G11-G30)^2</f>
        <v>2469.3254437869809</v>
      </c>
      <c r="I42" s="5">
        <v>16</v>
      </c>
      <c r="J42" s="5">
        <f>(J17-J24)^2</f>
        <v>5.0625</v>
      </c>
      <c r="K42" s="5">
        <f>(K17-K24)^2</f>
        <v>151.29000000000028</v>
      </c>
    </row>
    <row r="43" spans="1:11" x14ac:dyDescent="0.25">
      <c r="A43" s="6">
        <v>138</v>
      </c>
      <c r="B43" s="6">
        <v>138</v>
      </c>
      <c r="C43" s="6">
        <v>138</v>
      </c>
      <c r="E43" s="3">
        <v>11</v>
      </c>
      <c r="F43" s="3">
        <f>(F12-F30)^2</f>
        <v>5.9171597633135677E-3</v>
      </c>
      <c r="G43" s="3">
        <f>(G12-G30)^2</f>
        <v>1.7100591715976674</v>
      </c>
      <c r="I43" s="5">
        <v>17</v>
      </c>
      <c r="J43" s="5">
        <f>(J18-J24)^2</f>
        <v>10.5625</v>
      </c>
      <c r="K43" s="5">
        <f>(K18-K24)^2</f>
        <v>453.69000000000051</v>
      </c>
    </row>
    <row r="44" spans="1:11" x14ac:dyDescent="0.25">
      <c r="A44" s="12" t="s">
        <v>8</v>
      </c>
      <c r="B44" s="12">
        <f>B42/40</f>
        <v>14.925000000000001</v>
      </c>
      <c r="C44" s="12">
        <f>C42/40</f>
        <v>83.575000000000003</v>
      </c>
      <c r="E44" s="3">
        <v>12</v>
      </c>
      <c r="F44" s="3">
        <f>(F13-F30)^2</f>
        <v>4.3136094674556205</v>
      </c>
      <c r="G44" s="3">
        <f>(G13-G30)^2</f>
        <v>265.94082840236729</v>
      </c>
      <c r="I44" s="5">
        <v>18</v>
      </c>
      <c r="J44" s="5">
        <f>(J19-J24)^2</f>
        <v>7.5625</v>
      </c>
      <c r="K44" s="5">
        <f>(K19-K24)^2</f>
        <v>216.08999999999966</v>
      </c>
    </row>
    <row r="45" spans="1:11" x14ac:dyDescent="0.25">
      <c r="E45" s="3">
        <v>13</v>
      </c>
      <c r="F45" s="3">
        <f>(F14-F30)^2</f>
        <v>16.621301775147927</v>
      </c>
      <c r="G45" s="3">
        <f>(G14-G30)^2</f>
        <v>1624.7100591715987</v>
      </c>
      <c r="I45" s="5">
        <v>19</v>
      </c>
      <c r="J45" s="5">
        <f>(J20-J24)^2</f>
        <v>14.0625</v>
      </c>
      <c r="K45" s="5">
        <f>(K20-K24)^2</f>
        <v>9.0000000000006825E-2</v>
      </c>
    </row>
    <row r="46" spans="1:11" x14ac:dyDescent="0.25">
      <c r="E46" s="3">
        <v>14</v>
      </c>
      <c r="F46" s="3">
        <f>(F15-F30)^2</f>
        <v>36.928994082840234</v>
      </c>
      <c r="G46" s="3">
        <f>(G15-G30)^2</f>
        <v>2144.4023668639065</v>
      </c>
      <c r="I46" s="5">
        <v>20</v>
      </c>
      <c r="J46" s="5">
        <f>(J21-J24)^2</f>
        <v>33.0625</v>
      </c>
      <c r="K46" s="5">
        <f>(K21-K24)^2</f>
        <v>1004.8899999999993</v>
      </c>
    </row>
    <row r="47" spans="1:11" x14ac:dyDescent="0.25">
      <c r="A47" s="1" t="s">
        <v>7</v>
      </c>
      <c r="B47" s="1">
        <f>(B2-B44)^2</f>
        <v>79.655625000000015</v>
      </c>
      <c r="C47" s="1">
        <f>(C2-C44)^2</f>
        <v>2870.2806250000003</v>
      </c>
      <c r="E47" s="3">
        <v>15</v>
      </c>
      <c r="F47" s="3">
        <f>(F16-F30)^2</f>
        <v>4.3136094674556205</v>
      </c>
      <c r="G47" s="3">
        <f>(G16-G30)^2</f>
        <v>470.55621301775091</v>
      </c>
      <c r="I47" s="4" t="s">
        <v>6</v>
      </c>
      <c r="J47" s="4">
        <f>SUM(J27:J46)</f>
        <v>167.75</v>
      </c>
      <c r="K47" s="4">
        <f>SUM(K27:K46)</f>
        <v>7750.199999999998</v>
      </c>
    </row>
    <row r="48" spans="1:11" x14ac:dyDescent="0.25">
      <c r="A48" s="1">
        <v>2</v>
      </c>
      <c r="B48" s="1">
        <f>(B3-B44)^2</f>
        <v>119.35562500000002</v>
      </c>
      <c r="C48" s="1">
        <f>(C3-C44)^2</f>
        <v>3088.5806250000005</v>
      </c>
      <c r="E48" s="3">
        <v>16</v>
      </c>
      <c r="F48" s="3">
        <f>(F17-F30)^2</f>
        <v>16.621301775147927</v>
      </c>
      <c r="G48" s="3">
        <f>(G17-G30)^2</f>
        <v>86.633136094674796</v>
      </c>
      <c r="I48" s="14" t="s">
        <v>9</v>
      </c>
      <c r="J48" s="14">
        <f>J47/19</f>
        <v>8.8289473684210531</v>
      </c>
      <c r="K48" s="14">
        <f>K47/19</f>
        <v>407.90526315789464</v>
      </c>
    </row>
    <row r="49" spans="1:11" x14ac:dyDescent="0.25">
      <c r="A49" s="1">
        <v>3</v>
      </c>
      <c r="B49" s="1">
        <f>(B4-B44)^2</f>
        <v>82.355624999999989</v>
      </c>
      <c r="C49" s="1">
        <f>(C4-C44)^2</f>
        <v>1400.6306249999998</v>
      </c>
      <c r="E49" s="3">
        <v>17</v>
      </c>
      <c r="F49" s="3">
        <f>(F18-F30)^2</f>
        <v>25.77514792899408</v>
      </c>
      <c r="G49" s="3">
        <f>(G18-G30)^2</f>
        <v>692.0946745562137</v>
      </c>
      <c r="I49" s="14" t="s">
        <v>10</v>
      </c>
      <c r="J49" s="14">
        <f>SQRT(J48)</f>
        <v>2.9713544669764751</v>
      </c>
      <c r="K49" s="14">
        <f>SQRT(K48)</f>
        <v>20.19666465429118</v>
      </c>
    </row>
    <row r="50" spans="1:11" x14ac:dyDescent="0.25">
      <c r="A50" s="1">
        <v>4</v>
      </c>
      <c r="B50" s="1">
        <f>(B5-B44)^2</f>
        <v>65.205624999999984</v>
      </c>
      <c r="C50" s="1">
        <f>(C5-C44)^2</f>
        <v>2962.0806249999996</v>
      </c>
      <c r="E50" s="3">
        <v>18</v>
      </c>
      <c r="F50" s="3">
        <f>(F19-F30)^2</f>
        <v>5.9171597633135677E-3</v>
      </c>
      <c r="G50" s="3">
        <f>(G19-G30)^2</f>
        <v>69.017751479290155</v>
      </c>
    </row>
    <row r="51" spans="1:11" x14ac:dyDescent="0.25">
      <c r="A51" s="1">
        <v>5</v>
      </c>
      <c r="B51" s="1">
        <f>(B6-B44)^2</f>
        <v>15.405625000000006</v>
      </c>
      <c r="C51" s="1">
        <f>(C6-C44)^2</f>
        <v>208.08062499999991</v>
      </c>
      <c r="E51" s="3">
        <v>19</v>
      </c>
      <c r="F51" s="3">
        <f>(F20-F30)^2</f>
        <v>16.621301775147927</v>
      </c>
      <c r="G51" s="3">
        <f>(G20-G30)^2</f>
        <v>918.55621301775227</v>
      </c>
    </row>
    <row r="52" spans="1:11" x14ac:dyDescent="0.25">
      <c r="A52" s="1">
        <v>6</v>
      </c>
      <c r="B52" s="1">
        <f>(B7-B44)^2</f>
        <v>24.255625000000006</v>
      </c>
      <c r="C52" s="1">
        <f>(C7-C44)^2</f>
        <v>274.73062500000009</v>
      </c>
      <c r="E52" s="3">
        <v>20</v>
      </c>
      <c r="F52" s="3">
        <f>(F21-F30)^2</f>
        <v>0.85207100591716023</v>
      </c>
      <c r="G52" s="3">
        <f>(G21-G30)^2</f>
        <v>9.4674556213025826E-2</v>
      </c>
    </row>
    <row r="53" spans="1:11" x14ac:dyDescent="0.25">
      <c r="A53" s="1">
        <v>7</v>
      </c>
      <c r="B53" s="1">
        <f>(B8-B44)^2</f>
        <v>1.1556249999999986</v>
      </c>
      <c r="C53" s="1">
        <f>(C8-C44)^2</f>
        <v>2.4806250000000087</v>
      </c>
      <c r="E53" s="3">
        <v>21</v>
      </c>
      <c r="F53" s="3">
        <f>(F22-F30)^2</f>
        <v>5.9171597633135677E-3</v>
      </c>
      <c r="G53" s="3">
        <f>(G22-G30)^2</f>
        <v>7.2485207100591014</v>
      </c>
    </row>
    <row r="54" spans="1:11" x14ac:dyDescent="0.25">
      <c r="A54" s="1">
        <v>8</v>
      </c>
      <c r="B54" s="1">
        <f>(B9-B44)^2</f>
        <v>24.255625000000006</v>
      </c>
      <c r="C54" s="1">
        <f>(C9-C44)^2</f>
        <v>133.98062500000006</v>
      </c>
      <c r="E54" s="3">
        <v>22</v>
      </c>
      <c r="F54" s="3">
        <f>(F23-F30)^2</f>
        <v>5.9171597633135677E-3</v>
      </c>
      <c r="G54" s="3">
        <f>(G23-G30)^2</f>
        <v>93.940828402366606</v>
      </c>
    </row>
    <row r="55" spans="1:11" x14ac:dyDescent="0.25">
      <c r="A55" s="1">
        <v>9</v>
      </c>
      <c r="B55" s="1">
        <f>(B10-B44)^2</f>
        <v>15.405625000000006</v>
      </c>
      <c r="C55" s="1">
        <f>(C10-C44)^2</f>
        <v>5267.1306250000007</v>
      </c>
      <c r="E55" s="3">
        <v>23</v>
      </c>
      <c r="F55" s="3">
        <f>(F24-F30)^2</f>
        <v>3.6982248520710068</v>
      </c>
      <c r="G55" s="3">
        <f>(G24-G30)^2</f>
        <v>161.09467455621268</v>
      </c>
    </row>
    <row r="56" spans="1:11" x14ac:dyDescent="0.25">
      <c r="A56" s="1">
        <v>10</v>
      </c>
      <c r="B56" s="1">
        <f>(B11-B44)^2</f>
        <v>24.255625000000006</v>
      </c>
      <c r="C56" s="1">
        <f>(C11-C44)^2</f>
        <v>1646.3306250000003</v>
      </c>
      <c r="E56" s="3">
        <v>24</v>
      </c>
      <c r="F56" s="3">
        <f>(F25-F30)^2</f>
        <v>9.4674556213017738</v>
      </c>
      <c r="G56" s="3">
        <f>(G25-G30)^2</f>
        <v>106.24852071005944</v>
      </c>
    </row>
    <row r="57" spans="1:11" x14ac:dyDescent="0.25">
      <c r="A57" s="1">
        <v>11</v>
      </c>
      <c r="B57" s="1">
        <f>(B12-B44)^2</f>
        <v>15.405625000000006</v>
      </c>
      <c r="C57" s="1">
        <f>(C12-C44)^2</f>
        <v>29.430624999999971</v>
      </c>
      <c r="E57" s="3">
        <v>25</v>
      </c>
      <c r="F57" s="3">
        <f>(F26-F30)^2</f>
        <v>8.544378698224854</v>
      </c>
      <c r="G57" s="3">
        <f>(G26-G30)^2</f>
        <v>22.017751479289817</v>
      </c>
    </row>
    <row r="58" spans="1:11" x14ac:dyDescent="0.25">
      <c r="A58" s="1">
        <v>12</v>
      </c>
      <c r="B58" s="1">
        <f>(B13-B44)^2</f>
        <v>4.3056249999999974</v>
      </c>
      <c r="C58" s="1">
        <f>(C13-B44)^2</f>
        <v>579.60562499999992</v>
      </c>
      <c r="E58" s="3">
        <v>26</v>
      </c>
      <c r="F58" s="3">
        <f>(F27-F30)^2</f>
        <v>0.85207100591716023</v>
      </c>
      <c r="G58" s="3">
        <f>(G27-G30)^2</f>
        <v>53.40236686390552</v>
      </c>
    </row>
    <row r="59" spans="1:11" x14ac:dyDescent="0.25">
      <c r="A59" s="1">
        <v>13</v>
      </c>
      <c r="B59" s="1">
        <f>(B14-B44)^2</f>
        <v>16.605624999999993</v>
      </c>
      <c r="C59" s="1">
        <f>(C14-C44)^2</f>
        <v>1898.7806250000003</v>
      </c>
      <c r="E59" s="4" t="s">
        <v>6</v>
      </c>
      <c r="F59" s="4">
        <f>SUM(F33:F58)</f>
        <v>269.84615384615375</v>
      </c>
      <c r="G59" s="4">
        <f>SUM(G33:G58)</f>
        <v>19189.538461538461</v>
      </c>
    </row>
    <row r="60" spans="1:11" x14ac:dyDescent="0.25">
      <c r="A60" s="1">
        <v>14</v>
      </c>
      <c r="B60" s="1">
        <f>(B15-B44)^2</f>
        <v>47.955625000000012</v>
      </c>
      <c r="C60" s="1">
        <f>(C15-C44)^2</f>
        <v>2457.6806250000004</v>
      </c>
      <c r="E60" s="14" t="s">
        <v>9</v>
      </c>
      <c r="F60" s="14">
        <f>F59/25</f>
        <v>10.79384615384615</v>
      </c>
      <c r="G60" s="14">
        <f>G59/25</f>
        <v>767.58153846153846</v>
      </c>
    </row>
    <row r="61" spans="1:11" x14ac:dyDescent="0.25">
      <c r="A61" s="1">
        <v>15</v>
      </c>
      <c r="B61" s="1">
        <f>(B16-B44)^2</f>
        <v>16.605624999999993</v>
      </c>
      <c r="C61" s="1">
        <f>(C16-C44)^2</f>
        <v>1051.3806249999998</v>
      </c>
      <c r="E61" s="14" t="s">
        <v>10</v>
      </c>
      <c r="F61" s="14">
        <f>SQRT(F60)</f>
        <v>3.2853989337439904</v>
      </c>
      <c r="G61" s="14">
        <f>SQRT(G60)</f>
        <v>27.705261927322372</v>
      </c>
    </row>
    <row r="62" spans="1:11" x14ac:dyDescent="0.25">
      <c r="A62" s="1">
        <v>16</v>
      </c>
      <c r="B62" s="1">
        <f>(B17-B44)^2</f>
        <v>25.755624999999991</v>
      </c>
      <c r="C62" s="1">
        <f>(C17-C44)^2</f>
        <v>1326.7806249999999</v>
      </c>
    </row>
    <row r="63" spans="1:11" x14ac:dyDescent="0.25">
      <c r="A63" s="1">
        <v>17</v>
      </c>
      <c r="B63" s="1">
        <f>(B18-B44)^2</f>
        <v>82.355624999999989</v>
      </c>
      <c r="C63" s="1">
        <f>(C18-C44)^2</f>
        <v>2344.9806249999997</v>
      </c>
    </row>
    <row r="64" spans="1:11" x14ac:dyDescent="0.25">
      <c r="A64" s="1">
        <v>18</v>
      </c>
      <c r="B64" s="1">
        <f>(B19-B44)^2</f>
        <v>101.50562499999998</v>
      </c>
      <c r="C64" s="1">
        <f>(C19-C44)^2</f>
        <v>13093.080624999999</v>
      </c>
    </row>
    <row r="65" spans="1:3" x14ac:dyDescent="0.25">
      <c r="A65" s="1">
        <v>19</v>
      </c>
      <c r="B65" s="1">
        <f>(B20-B44)^2</f>
        <v>16.605624999999993</v>
      </c>
      <c r="C65" s="1">
        <f>(C20-C44)^2</f>
        <v>1885.7306249999997</v>
      </c>
    </row>
    <row r="66" spans="1:3" x14ac:dyDescent="0.25">
      <c r="A66" s="1">
        <v>20</v>
      </c>
      <c r="B66" s="1">
        <f>(B21-B44)^2</f>
        <v>4.3056249999999974</v>
      </c>
      <c r="C66" s="1">
        <f>(C21-C44)^2</f>
        <v>925.68062499999985</v>
      </c>
    </row>
    <row r="67" spans="1:3" x14ac:dyDescent="0.25">
      <c r="A67" s="1">
        <v>21</v>
      </c>
      <c r="B67" s="1">
        <f>(B22-B44)^2</f>
        <v>3.7056250000000026</v>
      </c>
      <c r="C67" s="1">
        <f>(C22-C44)^2</f>
        <v>339.48062499999992</v>
      </c>
    </row>
    <row r="68" spans="1:3" x14ac:dyDescent="0.25">
      <c r="A68" s="1">
        <v>22</v>
      </c>
      <c r="B68" s="1">
        <f>(B23-B44)^2</f>
        <v>24.255625000000006</v>
      </c>
      <c r="C68" s="1">
        <f>(C23-C44)^2</f>
        <v>934.83062500000017</v>
      </c>
    </row>
    <row r="69" spans="1:3" x14ac:dyDescent="0.25">
      <c r="A69" s="1">
        <v>23</v>
      </c>
      <c r="B69" s="1">
        <f>(B24-B44)^2</f>
        <v>8.5556250000000045</v>
      </c>
      <c r="C69" s="1">
        <f>(C24-C44)^2</f>
        <v>111.83062500000005</v>
      </c>
    </row>
    <row r="70" spans="1:3" x14ac:dyDescent="0.25">
      <c r="A70" s="1">
        <v>24</v>
      </c>
      <c r="B70" s="1">
        <f>(B25-B44)^2</f>
        <v>35.105625000000011</v>
      </c>
      <c r="C70" s="1">
        <f>(C25-C44)^2</f>
        <v>1265.5806250000003</v>
      </c>
    </row>
    <row r="71" spans="1:3" x14ac:dyDescent="0.25">
      <c r="A71" s="1">
        <v>25</v>
      </c>
      <c r="B71" s="1">
        <f>(B26-B44)^2</f>
        <v>0.8556250000000013</v>
      </c>
      <c r="C71" s="1">
        <f>(C26-C44)^2</f>
        <v>12.78062500000002</v>
      </c>
    </row>
    <row r="72" spans="1:3" x14ac:dyDescent="0.25">
      <c r="A72" s="1">
        <v>26</v>
      </c>
      <c r="B72" s="1">
        <f>(B27-B44)^2</f>
        <v>3.7056250000000026</v>
      </c>
      <c r="C72" s="1">
        <f>(C27-C44)^2</f>
        <v>158.13062500000007</v>
      </c>
    </row>
    <row r="73" spans="1:3" x14ac:dyDescent="0.25">
      <c r="A73" s="1">
        <v>27</v>
      </c>
      <c r="B73" s="1">
        <f>(B28-B44)^2</f>
        <v>98.505625000000009</v>
      </c>
      <c r="C73" s="1">
        <f>(C28-C44)^2</f>
        <v>2557.8306250000005</v>
      </c>
    </row>
    <row r="74" spans="1:3" x14ac:dyDescent="0.25">
      <c r="A74" s="1">
        <v>28</v>
      </c>
      <c r="B74" s="1">
        <f>(B29-B44)^2</f>
        <v>5.6249999999998931E-3</v>
      </c>
      <c r="C74" s="1">
        <f>(C29-C44)^2</f>
        <v>108.68062499999994</v>
      </c>
    </row>
    <row r="75" spans="1:3" x14ac:dyDescent="0.25">
      <c r="A75" s="1">
        <v>29</v>
      </c>
      <c r="B75" s="1">
        <f>(B30-B44)^2</f>
        <v>36.905624999999993</v>
      </c>
      <c r="C75" s="1">
        <f>(C30-C44)^2</f>
        <v>548.73062499999992</v>
      </c>
    </row>
    <row r="76" spans="1:3" x14ac:dyDescent="0.25">
      <c r="A76" s="1">
        <v>30</v>
      </c>
      <c r="B76" s="1">
        <f>(B31-B44)^2</f>
        <v>65.205624999999984</v>
      </c>
      <c r="C76" s="1">
        <f>(C31-C44)^2</f>
        <v>807.9806249999998</v>
      </c>
    </row>
    <row r="77" spans="1:3" x14ac:dyDescent="0.25">
      <c r="A77" s="1">
        <v>31</v>
      </c>
      <c r="B77" s="1">
        <f>(B32-B44)^2</f>
        <v>101.50562499999998</v>
      </c>
      <c r="C77" s="1">
        <f>(C32-C44)^2</f>
        <v>2344.9806249999997</v>
      </c>
    </row>
    <row r="78" spans="1:3" x14ac:dyDescent="0.25">
      <c r="A78" s="1">
        <v>32</v>
      </c>
      <c r="B78" s="1">
        <f>(B33-B44)^2</f>
        <v>50.055624999999992</v>
      </c>
      <c r="C78" s="1">
        <f>(C33-B44)^2</f>
        <v>13013.105625</v>
      </c>
    </row>
    <row r="79" spans="1:3" x14ac:dyDescent="0.25">
      <c r="A79" s="1">
        <v>33</v>
      </c>
      <c r="B79" s="1">
        <f>(B34-B44)^2</f>
        <v>0.8556250000000013</v>
      </c>
      <c r="C79" s="1">
        <f>(C34-C44)^2</f>
        <v>73.530625000000043</v>
      </c>
    </row>
    <row r="80" spans="1:3" x14ac:dyDescent="0.25">
      <c r="A80" s="1">
        <v>34</v>
      </c>
      <c r="B80" s="1">
        <f>(B35-B44)^2</f>
        <v>4.3056249999999974</v>
      </c>
      <c r="C80" s="1">
        <f>(C35-C44)^2</f>
        <v>20.930625000000028</v>
      </c>
    </row>
    <row r="81" spans="1:3" x14ac:dyDescent="0.25">
      <c r="A81" s="1">
        <v>35</v>
      </c>
      <c r="B81" s="1">
        <f>(B36-B44)^2</f>
        <v>24.255625000000006</v>
      </c>
      <c r="C81" s="1">
        <f>(C36-C44)^2</f>
        <v>1812.6306250000002</v>
      </c>
    </row>
    <row r="82" spans="1:3" x14ac:dyDescent="0.25">
      <c r="A82" s="1">
        <v>36</v>
      </c>
      <c r="B82" s="1">
        <f>(B37-B44)^2</f>
        <v>3.7056250000000026</v>
      </c>
      <c r="C82" s="1">
        <f>(C37-C44)^2</f>
        <v>0.33062500000000328</v>
      </c>
    </row>
    <row r="83" spans="1:3" x14ac:dyDescent="0.25">
      <c r="A83" s="1">
        <v>37</v>
      </c>
      <c r="B83" s="1">
        <f>(B38-B44)^2</f>
        <v>65.205624999999984</v>
      </c>
      <c r="C83" s="1">
        <f>(C38-C44)^2</f>
        <v>2063.430625</v>
      </c>
    </row>
    <row r="84" spans="1:3" x14ac:dyDescent="0.25">
      <c r="A84" s="1">
        <v>38</v>
      </c>
      <c r="B84" s="1">
        <f>(B39-B44)^2</f>
        <v>15.405625000000006</v>
      </c>
      <c r="C84" s="1">
        <f>(C39-C44)^2</f>
        <v>242.58062500000008</v>
      </c>
    </row>
    <row r="85" spans="1:3" x14ac:dyDescent="0.25">
      <c r="A85" s="1">
        <v>39</v>
      </c>
      <c r="B85" s="1">
        <f>(B40-B44)^2</f>
        <v>3.7056250000000026</v>
      </c>
      <c r="C85" s="1">
        <f>(C40-C44)^2</f>
        <v>91.680625000000049</v>
      </c>
    </row>
    <row r="86" spans="1:3" x14ac:dyDescent="0.25">
      <c r="A86" s="1">
        <v>40</v>
      </c>
      <c r="B86" s="1">
        <f>(B41-B44)^2</f>
        <v>24.255625000000006</v>
      </c>
      <c r="C86" s="1">
        <f>(C41-C44)^2</f>
        <v>509.63062500000012</v>
      </c>
    </row>
    <row r="87" spans="1:3" x14ac:dyDescent="0.25">
      <c r="A87" s="4" t="s">
        <v>6</v>
      </c>
      <c r="B87" s="4">
        <f>SUM(B47:B86)</f>
        <v>1352.7750000000003</v>
      </c>
      <c r="C87" s="4">
        <f>SUM(C47:C86)</f>
        <v>70466.124999999985</v>
      </c>
    </row>
    <row r="88" spans="1:3" x14ac:dyDescent="0.25">
      <c r="A88" s="14" t="s">
        <v>9</v>
      </c>
      <c r="B88" s="14">
        <f>B87/39</f>
        <v>34.686538461538468</v>
      </c>
      <c r="C88" s="14">
        <f>C87/39</f>
        <v>1806.8237179487176</v>
      </c>
    </row>
    <row r="89" spans="1:3" x14ac:dyDescent="0.25">
      <c r="A89" s="14" t="s">
        <v>10</v>
      </c>
      <c r="B89" s="14">
        <f>SQRT(B88)</f>
        <v>5.8895278640599429</v>
      </c>
      <c r="C89" s="14">
        <f>SQRT(C88)</f>
        <v>42.506749087041669</v>
      </c>
    </row>
    <row r="91" spans="1:3" s="13" customFormat="1" x14ac:dyDescent="0.25"/>
    <row r="92" spans="1:3" ht="15.75" thickBot="1" x14ac:dyDescent="0.3">
      <c r="A92" t="s">
        <v>16</v>
      </c>
    </row>
    <row r="93" spans="1:3" ht="15.75" thickBot="1" x14ac:dyDescent="0.3">
      <c r="A93" s="22" t="s">
        <v>11</v>
      </c>
      <c r="B93" s="23" t="s">
        <v>12</v>
      </c>
      <c r="C93" s="24" t="s">
        <v>2</v>
      </c>
    </row>
    <row r="94" spans="1:3" x14ac:dyDescent="0.25">
      <c r="A94" s="25" t="s">
        <v>0</v>
      </c>
      <c r="B94" s="25">
        <f>B44</f>
        <v>14.925000000000001</v>
      </c>
      <c r="C94" s="25">
        <f>C44</f>
        <v>83.575000000000003</v>
      </c>
    </row>
    <row r="95" spans="1:3" x14ac:dyDescent="0.25">
      <c r="A95" s="26" t="s">
        <v>3</v>
      </c>
      <c r="B95" s="26">
        <f>F30</f>
        <v>29.923076923076923</v>
      </c>
      <c r="C95" s="26">
        <f>G30</f>
        <v>151.69230769230768</v>
      </c>
    </row>
    <row r="96" spans="1:3" x14ac:dyDescent="0.25">
      <c r="A96" s="26" t="s">
        <v>15</v>
      </c>
      <c r="B96" s="26">
        <f>J24</f>
        <v>40.75</v>
      </c>
      <c r="C96" s="26">
        <f>K24</f>
        <v>218.7</v>
      </c>
    </row>
    <row r="97" spans="1:20" x14ac:dyDescent="0.25">
      <c r="A97" s="7"/>
      <c r="B97" s="7"/>
      <c r="C97" s="7"/>
    </row>
    <row r="99" spans="1:20" ht="15.75" thickBot="1" x14ac:dyDescent="0.3">
      <c r="A99" t="s">
        <v>13</v>
      </c>
    </row>
    <row r="100" spans="1:20" ht="15.75" thickBot="1" x14ac:dyDescent="0.3">
      <c r="A100" s="19" t="s">
        <v>11</v>
      </c>
      <c r="B100" s="20" t="s">
        <v>12</v>
      </c>
      <c r="C100" s="21" t="s">
        <v>2</v>
      </c>
    </row>
    <row r="101" spans="1:20" x14ac:dyDescent="0.25">
      <c r="A101" s="17" t="s">
        <v>0</v>
      </c>
      <c r="B101" s="17">
        <f>B89</f>
        <v>5.8895278640599429</v>
      </c>
      <c r="C101" s="17">
        <f>C89</f>
        <v>42.506749087041669</v>
      </c>
    </row>
    <row r="102" spans="1:20" x14ac:dyDescent="0.25">
      <c r="A102" s="18" t="s">
        <v>3</v>
      </c>
      <c r="B102" s="18">
        <f>F61</f>
        <v>3.2853989337439904</v>
      </c>
      <c r="C102" s="18">
        <f>G61</f>
        <v>27.705261927322372</v>
      </c>
    </row>
    <row r="103" spans="1:20" x14ac:dyDescent="0.25">
      <c r="A103" s="18" t="s">
        <v>15</v>
      </c>
      <c r="B103" s="18">
        <f>J49</f>
        <v>2.9713544669764751</v>
      </c>
      <c r="C103" s="18">
        <f>K49</f>
        <v>20.19666465429118</v>
      </c>
    </row>
    <row r="105" spans="1:20" s="13" customFormat="1" x14ac:dyDescent="0.25"/>
    <row r="106" spans="1:20" x14ac:dyDescent="0.25">
      <c r="A106" t="s">
        <v>46</v>
      </c>
      <c r="B106" s="8">
        <v>70</v>
      </c>
      <c r="C106" s="1">
        <v>34</v>
      </c>
    </row>
    <row r="109" spans="1:20" x14ac:dyDescent="0.25">
      <c r="B109" t="s">
        <v>23</v>
      </c>
      <c r="C109" t="s">
        <v>24</v>
      </c>
      <c r="F109" t="s">
        <v>14</v>
      </c>
      <c r="G109" t="s">
        <v>26</v>
      </c>
      <c r="J109" t="s">
        <v>29</v>
      </c>
      <c r="P109" t="s">
        <v>32</v>
      </c>
      <c r="S109" t="s">
        <v>33</v>
      </c>
      <c r="T109" t="s">
        <v>31</v>
      </c>
    </row>
    <row r="110" spans="1:20" x14ac:dyDescent="0.25">
      <c r="A110" t="s">
        <v>17</v>
      </c>
      <c r="B110">
        <f>(2*3.14)</f>
        <v>6.28</v>
      </c>
      <c r="C110" s="1">
        <f>SQRT(B110*(B101^2))</f>
        <v>14.759114524200347</v>
      </c>
      <c r="E110" t="s">
        <v>25</v>
      </c>
      <c r="F110" s="1">
        <f>B106-B94</f>
        <v>55.075000000000003</v>
      </c>
      <c r="G110">
        <f>F110^2</f>
        <v>3033.2556250000002</v>
      </c>
      <c r="I110" t="s">
        <v>27</v>
      </c>
      <c r="J110" s="1">
        <f>2*(B101^2)</f>
        <v>69.373076923076951</v>
      </c>
      <c r="L110" t="s">
        <v>28</v>
      </c>
      <c r="M110" s="1">
        <f>-G110/J110</f>
        <v>-43.723815628984852</v>
      </c>
      <c r="O110" t="s">
        <v>30</v>
      </c>
      <c r="P110">
        <f>2.718282^M110</f>
        <v>1.0256210983121811E-19</v>
      </c>
      <c r="R110" t="s">
        <v>31</v>
      </c>
      <c r="S110">
        <f>(1/C110)</f>
        <v>6.7754742221175376E-2</v>
      </c>
      <c r="T110">
        <f>S110*P110</f>
        <v>6.9490693132740597E-21</v>
      </c>
    </row>
    <row r="111" spans="1:20" x14ac:dyDescent="0.25">
      <c r="A111" t="s">
        <v>18</v>
      </c>
      <c r="B111">
        <f>(2*3.14)</f>
        <v>6.28</v>
      </c>
      <c r="C111" s="1">
        <f>SQRT(B111*(B102^2))</f>
        <v>8.233186129692065</v>
      </c>
      <c r="E111" t="s">
        <v>25</v>
      </c>
      <c r="F111" s="1">
        <f>B106-B95</f>
        <v>40.07692307692308</v>
      </c>
      <c r="G111">
        <f>F111^2</f>
        <v>1606.1597633136098</v>
      </c>
      <c r="I111" t="s">
        <v>27</v>
      </c>
      <c r="J111" s="1">
        <f>2*(B102^2)</f>
        <v>21.587692307692297</v>
      </c>
      <c r="L111" t="s">
        <v>28</v>
      </c>
      <c r="M111" s="1">
        <f>-G111/J111</f>
        <v>-74.401642399789537</v>
      </c>
      <c r="O111" t="s">
        <v>30</v>
      </c>
      <c r="P111">
        <f>2.718282^M111</f>
        <v>4.8727622518066141E-33</v>
      </c>
      <c r="R111" t="s">
        <v>31</v>
      </c>
      <c r="S111">
        <f>(1/C111)</f>
        <v>0.12145966145397975</v>
      </c>
      <c r="T111">
        <f>S111*P111</f>
        <v>5.9184405345016341E-34</v>
      </c>
    </row>
    <row r="112" spans="1:20" x14ac:dyDescent="0.25">
      <c r="A112" t="s">
        <v>19</v>
      </c>
      <c r="B112">
        <f>(2*3.14)</f>
        <v>6.28</v>
      </c>
      <c r="C112" s="1">
        <f>SQRT(B112*(B103^2))</f>
        <v>7.4461929516823711</v>
      </c>
      <c r="E112" t="s">
        <v>25</v>
      </c>
      <c r="F112" s="1">
        <f>B106-B96</f>
        <v>29.25</v>
      </c>
      <c r="G112">
        <f>F112^2</f>
        <v>855.5625</v>
      </c>
      <c r="I112" t="s">
        <v>27</v>
      </c>
      <c r="J112" s="1">
        <f>2*(B103^2)</f>
        <v>17.657894736842106</v>
      </c>
      <c r="L112" t="s">
        <v>28</v>
      </c>
      <c r="M112" s="1">
        <f>-G112/J112</f>
        <v>-48.452123695976155</v>
      </c>
      <c r="O112" t="s">
        <v>30</v>
      </c>
      <c r="P112">
        <f>2.718282^M112</f>
        <v>9.0679415987226866E-22</v>
      </c>
      <c r="R112" t="s">
        <v>31</v>
      </c>
      <c r="S112">
        <f>(1/C112)</f>
        <v>0.134296815364429</v>
      </c>
      <c r="T112">
        <f>S112*P112</f>
        <v>1.2177956786190857E-22</v>
      </c>
    </row>
    <row r="115" spans="1:20" x14ac:dyDescent="0.25">
      <c r="A115" t="s">
        <v>20</v>
      </c>
      <c r="B115">
        <f>(2*3.14)</f>
        <v>6.28</v>
      </c>
      <c r="C115" s="1">
        <f>SQRT(B115*(C101^2))</f>
        <v>106.52160789585345</v>
      </c>
      <c r="E115" t="s">
        <v>25</v>
      </c>
      <c r="F115" s="1">
        <f>C106-C94</f>
        <v>-49.575000000000003</v>
      </c>
      <c r="G115">
        <f>F115^2</f>
        <v>2457.6806250000004</v>
      </c>
      <c r="I115" t="s">
        <v>27</v>
      </c>
      <c r="J115" s="1">
        <f>2*(C101^2)</f>
        <v>3613.6474358974356</v>
      </c>
      <c r="L115" t="s">
        <v>28</v>
      </c>
      <c r="M115" s="1">
        <f>-G115/J115</f>
        <v>-0.6801107934841033</v>
      </c>
      <c r="O115" t="s">
        <v>30</v>
      </c>
      <c r="P115">
        <f>2.718282^M115</f>
        <v>0.50656084387194067</v>
      </c>
      <c r="R115" t="s">
        <v>31</v>
      </c>
      <c r="S115">
        <f>(1/C115)</f>
        <v>9.3877666677516132E-3</v>
      </c>
      <c r="T115">
        <f>S115*P115</f>
        <v>4.755475005289134E-3</v>
      </c>
    </row>
    <row r="116" spans="1:20" x14ac:dyDescent="0.25">
      <c r="A116" t="s">
        <v>21</v>
      </c>
      <c r="B116">
        <f>(2*3.14)</f>
        <v>6.28</v>
      </c>
      <c r="C116" s="1">
        <f>SQRT(B116*(C102^2))</f>
        <v>69.429187389299486</v>
      </c>
      <c r="E116" t="s">
        <v>25</v>
      </c>
      <c r="F116" s="1">
        <f>C106-C95</f>
        <v>-117.69230769230768</v>
      </c>
      <c r="G116">
        <f>F116^2</f>
        <v>13851.479289940826</v>
      </c>
      <c r="I116" t="s">
        <v>27</v>
      </c>
      <c r="J116" s="1">
        <f>2*(C102^2)</f>
        <v>1535.1630769230771</v>
      </c>
      <c r="L116" t="s">
        <v>28</v>
      </c>
      <c r="M116" s="1">
        <f>-G116/J116</f>
        <v>-9.0228064354591595</v>
      </c>
      <c r="O116" t="s">
        <v>30</v>
      </c>
      <c r="P116">
        <f>2.718282^M116</f>
        <v>1.2062704985223105E-4</v>
      </c>
      <c r="R116" t="s">
        <v>31</v>
      </c>
      <c r="S116">
        <f>(1/C116)</f>
        <v>1.4403164398178183E-2</v>
      </c>
      <c r="T116">
        <f>S116*P116</f>
        <v>1.737411229888919E-6</v>
      </c>
    </row>
    <row r="117" spans="1:20" x14ac:dyDescent="0.25">
      <c r="A117" t="s">
        <v>22</v>
      </c>
      <c r="B117">
        <f>(2*3.14)</f>
        <v>6.28</v>
      </c>
      <c r="C117" s="1">
        <f>SQRT(B117*(C103^2))</f>
        <v>50.61269655562306</v>
      </c>
      <c r="E117" t="s">
        <v>25</v>
      </c>
      <c r="F117" s="1">
        <f>C106-C96</f>
        <v>-184.7</v>
      </c>
      <c r="G117">
        <f>F117^2</f>
        <v>34114.089999999997</v>
      </c>
      <c r="I117" t="s">
        <v>27</v>
      </c>
      <c r="J117" s="1">
        <f>2*(C103^2)</f>
        <v>815.81052631578928</v>
      </c>
      <c r="L117" t="s">
        <v>28</v>
      </c>
      <c r="M117" s="1">
        <f>-G117/J117</f>
        <v>-41.816192485355224</v>
      </c>
      <c r="O117" t="s">
        <v>30</v>
      </c>
      <c r="P117">
        <f>2.718282^M117</f>
        <v>6.9096683617013021E-19</v>
      </c>
      <c r="R117" t="s">
        <v>31</v>
      </c>
      <c r="S117">
        <f>(1/C117)</f>
        <v>1.9757888199080753E-2</v>
      </c>
      <c r="T117">
        <f>S117*P117</f>
        <v>1.365204549832198E-20</v>
      </c>
    </row>
    <row r="120" spans="1:20" x14ac:dyDescent="0.25">
      <c r="A120" s="16"/>
      <c r="B120" s="16" t="s">
        <v>34</v>
      </c>
      <c r="C120" s="16" t="s">
        <v>35</v>
      </c>
    </row>
    <row r="121" spans="1:20" x14ac:dyDescent="0.25">
      <c r="A121" s="16" t="s">
        <v>36</v>
      </c>
      <c r="B121" s="16">
        <f>T110</f>
        <v>6.9490693132740597E-21</v>
      </c>
      <c r="C121" s="16">
        <f>T115</f>
        <v>4.755475005289134E-3</v>
      </c>
    </row>
    <row r="122" spans="1:20" x14ac:dyDescent="0.25">
      <c r="A122" s="16" t="s">
        <v>3</v>
      </c>
      <c r="B122" s="16">
        <f>T111</f>
        <v>5.9184405345016341E-34</v>
      </c>
      <c r="C122" s="16">
        <f>T116</f>
        <v>1.737411229888919E-6</v>
      </c>
    </row>
    <row r="123" spans="1:20" x14ac:dyDescent="0.25">
      <c r="A123" s="16" t="s">
        <v>15</v>
      </c>
      <c r="B123" s="16">
        <f>T112</f>
        <v>1.2177956786190857E-22</v>
      </c>
      <c r="C123" s="16">
        <f>T117</f>
        <v>1.365204549832198E-20</v>
      </c>
    </row>
    <row r="125" spans="1:20" s="13" customFormat="1" x14ac:dyDescent="0.25"/>
    <row r="126" spans="1:20" x14ac:dyDescent="0.25">
      <c r="A126" t="s">
        <v>37</v>
      </c>
    </row>
    <row r="128" spans="1:20" x14ac:dyDescent="0.25">
      <c r="B128" s="15" t="s">
        <v>38</v>
      </c>
      <c r="C128" s="15" t="s">
        <v>39</v>
      </c>
      <c r="D128" s="15" t="s">
        <v>40</v>
      </c>
      <c r="E128" s="28" t="s">
        <v>44</v>
      </c>
    </row>
    <row r="129" spans="1:5" x14ac:dyDescent="0.25">
      <c r="B129" s="15">
        <f>40/86</f>
        <v>0.46511627906976744</v>
      </c>
      <c r="C129" s="15">
        <f>26/86</f>
        <v>0.30232558139534882</v>
      </c>
      <c r="D129" s="15">
        <f>20/86</f>
        <v>0.23255813953488372</v>
      </c>
      <c r="E129" s="15">
        <f>SUM(B129:D129)</f>
        <v>1</v>
      </c>
    </row>
    <row r="131" spans="1:5" x14ac:dyDescent="0.25">
      <c r="A131" t="s">
        <v>41</v>
      </c>
      <c r="B131">
        <f>B121*C121*B129</f>
        <v>1.5370290897347216E-23</v>
      </c>
    </row>
    <row r="132" spans="1:5" x14ac:dyDescent="0.25">
      <c r="A132" t="s">
        <v>42</v>
      </c>
      <c r="B132">
        <f>B122*C122*C129</f>
        <v>3.1087429215104162E-40</v>
      </c>
    </row>
    <row r="133" spans="1:5" x14ac:dyDescent="0.25">
      <c r="A133" t="s">
        <v>43</v>
      </c>
      <c r="B133">
        <f>B123*C123*D129</f>
        <v>3.8663725609692206E-43</v>
      </c>
    </row>
    <row r="135" spans="1:5" x14ac:dyDescent="0.25">
      <c r="A135" t="s">
        <v>45</v>
      </c>
      <c r="B135">
        <f>MAX(B131,B132,B133)</f>
        <v>1.5370290897347216E-23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IveGanteng</dc:creator>
  <cp:lastModifiedBy>IveGanteng</cp:lastModifiedBy>
  <dcterms:created xsi:type="dcterms:W3CDTF">2018-07-16T05:24:10Z</dcterms:created>
  <dcterms:modified xsi:type="dcterms:W3CDTF">2018-07-18T09:19:03Z</dcterms:modified>
</cp:coreProperties>
</file>