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andurakovic/EMPIRE-Wind_North_Sea/Data handler/hydrogenAllCountries/"/>
    </mc:Choice>
  </mc:AlternateContent>
  <xr:revisionPtr revIDLastSave="0" documentId="13_ncr:1_{B2AC7B42-B5AF-FE47-88D1-ABAFA8E9128F}" xr6:coauthVersionLast="47" xr6:coauthVersionMax="47" xr10:uidLastSave="{00000000-0000-0000-0000-000000000000}"/>
  <bookViews>
    <workbookView xWindow="0" yWindow="500" windowWidth="28800" windowHeight="16320" firstSheet="6" activeTab="11" xr2:uid="{EB483986-C6DA-2C47-865E-3FE264BC1975}"/>
  </bookViews>
  <sheets>
    <sheet name="Generators" sheetId="28" r:id="rId1"/>
    <sheet name="ProductionNodes" sheetId="5" r:id="rId2"/>
    <sheet name="ReformerLocations" sheetId="24" r:id="rId3"/>
    <sheet name="ReformerPlants" sheetId="23" r:id="rId4"/>
    <sheet name="ReformerCapitalCost" sheetId="18" r:id="rId5"/>
    <sheet name="ReformerFixedOMCost" sheetId="19" r:id="rId6"/>
    <sheet name="ReformerVariableOMCost" sheetId="26" r:id="rId7"/>
    <sheet name="ReformerEfficiency" sheetId="20" r:id="rId8"/>
    <sheet name="ReformerElectricityUse" sheetId="27" r:id="rId9"/>
    <sheet name="ReformerLifetime" sheetId="21" r:id="rId10"/>
    <sheet name="ReformerEmissionFactor" sheetId="22" r:id="rId11"/>
    <sheet name="ReformerMaxInstalledCapacity" sheetId="25" r:id="rId12"/>
    <sheet name="ElectrolyzerPlantCapitalCost" sheetId="1" r:id="rId13"/>
    <sheet name="ElectrolyzerFixedOMCost" sheetId="14" r:id="rId14"/>
    <sheet name="ElectrolyzerStackCapitalCost" sheetId="2" r:id="rId15"/>
    <sheet name="ElectrolyzerLifetime" sheetId="3" r:id="rId16"/>
    <sheet name="ElectrolyzerMWhPerKg" sheetId="12" r:id="rId17"/>
    <sheet name="Demand" sheetId="4" r:id="rId18"/>
    <sheet name="PipelineCapitalCost" sheetId="8" r:id="rId19"/>
    <sheet name="PipelineOMCostPerKM" sheetId="10" r:id="rId20"/>
    <sheet name="PipelineCompressorPowerUsage" sheetId="13" r:id="rId21"/>
    <sheet name="StorageCapitalCost" sheetId="16" r:id="rId22"/>
    <sheet name="StorageFixedOMCost" sheetId="17" r:id="rId23"/>
    <sheet name="StorageMaxCapacity" sheetId="15" r:id="rId24"/>
    <sheet name="Calculations" sheetId="11" r:id="rId25"/>
  </sheets>
  <definedNames>
    <definedName name="_xlnm._FilterDatabase" localSheetId="17" hidden="1">Demand!$A$3:$H$67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5" l="1"/>
  <c r="B5" i="25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4" i="26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20" i="22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4" i="27"/>
  <c r="M1" i="27"/>
  <c r="K1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4" i="27"/>
  <c r="C13" i="22"/>
  <c r="C14" i="22"/>
  <c r="C15" i="22"/>
  <c r="C16" i="22"/>
  <c r="C17" i="22"/>
  <c r="C18" i="22"/>
  <c r="C19" i="22"/>
  <c r="C12" i="22"/>
  <c r="C5" i="22"/>
  <c r="C6" i="22"/>
  <c r="C7" i="22"/>
  <c r="C8" i="22"/>
  <c r="C9" i="22"/>
  <c r="C10" i="22"/>
  <c r="C11" i="22"/>
  <c r="C4" i="22"/>
  <c r="G5" i="22"/>
  <c r="C31" i="20"/>
  <c r="C32" i="20"/>
  <c r="C33" i="20"/>
  <c r="C34" i="20"/>
  <c r="C35" i="20"/>
  <c r="C30" i="20"/>
  <c r="C29" i="20"/>
  <c r="C28" i="20"/>
  <c r="C21" i="20"/>
  <c r="C22" i="20"/>
  <c r="C23" i="20"/>
  <c r="C24" i="20"/>
  <c r="C25" i="20"/>
  <c r="C26" i="20"/>
  <c r="C27" i="20"/>
  <c r="C20" i="20"/>
  <c r="C13" i="20"/>
  <c r="C14" i="20"/>
  <c r="C15" i="20"/>
  <c r="C16" i="20"/>
  <c r="C17" i="20"/>
  <c r="C18" i="20"/>
  <c r="C19" i="20"/>
  <c r="C12" i="20"/>
  <c r="C5" i="20"/>
  <c r="C6" i="20"/>
  <c r="C7" i="20"/>
  <c r="C8" i="20"/>
  <c r="C9" i="20"/>
  <c r="C10" i="20"/>
  <c r="C11" i="20"/>
  <c r="C4" i="20"/>
  <c r="B4" i="8" l="1"/>
  <c r="B6" i="8" s="1"/>
  <c r="H227" i="4"/>
  <c r="H219" i="4"/>
  <c r="I219" i="4" s="1"/>
  <c r="H211" i="4"/>
  <c r="H203" i="4"/>
  <c r="H195" i="4"/>
  <c r="H187" i="4"/>
  <c r="H179" i="4"/>
  <c r="H171" i="4"/>
  <c r="H163" i="4"/>
  <c r="H155" i="4"/>
  <c r="H147" i="4"/>
  <c r="H139" i="4"/>
  <c r="H131" i="4"/>
  <c r="H123" i="4"/>
  <c r="H115" i="4"/>
  <c r="H107" i="4"/>
  <c r="H99" i="4"/>
  <c r="H91" i="4"/>
  <c r="G219" i="4"/>
  <c r="G217" i="4"/>
  <c r="G215" i="4"/>
  <c r="G211" i="4"/>
  <c r="I211" i="4" s="1"/>
  <c r="G209" i="4"/>
  <c r="G207" i="4"/>
  <c r="G203" i="4"/>
  <c r="G201" i="4"/>
  <c r="I201" i="4" s="1"/>
  <c r="G199" i="4"/>
  <c r="G195" i="4"/>
  <c r="G193" i="4"/>
  <c r="I193" i="4" s="1"/>
  <c r="G191" i="4"/>
  <c r="G187" i="4"/>
  <c r="I187" i="4" s="1"/>
  <c r="G185" i="4"/>
  <c r="G183" i="4"/>
  <c r="G179" i="4"/>
  <c r="G177" i="4"/>
  <c r="G175" i="4"/>
  <c r="G171" i="4"/>
  <c r="G169" i="4"/>
  <c r="I169" i="4" s="1"/>
  <c r="G167" i="4"/>
  <c r="I167" i="4" s="1"/>
  <c r="G163" i="4"/>
  <c r="I163" i="4" s="1"/>
  <c r="G161" i="4"/>
  <c r="G159" i="4"/>
  <c r="I159" i="4" s="1"/>
  <c r="G155" i="4"/>
  <c r="G153" i="4"/>
  <c r="G151" i="4"/>
  <c r="I151" i="4" s="1"/>
  <c r="G147" i="4"/>
  <c r="I147" i="4" s="1"/>
  <c r="G145" i="4"/>
  <c r="I145" i="4" s="1"/>
  <c r="G143" i="4"/>
  <c r="G139" i="4"/>
  <c r="G137" i="4"/>
  <c r="G135" i="4"/>
  <c r="G131" i="4"/>
  <c r="G129" i="4"/>
  <c r="G127" i="4"/>
  <c r="G123" i="4"/>
  <c r="G121" i="4"/>
  <c r="G119" i="4"/>
  <c r="G115" i="4"/>
  <c r="G113" i="4"/>
  <c r="I113" i="4" s="1"/>
  <c r="G111" i="4"/>
  <c r="I111" i="4" s="1"/>
  <c r="G107" i="4"/>
  <c r="G105" i="4"/>
  <c r="I105" i="4" s="1"/>
  <c r="G103" i="4"/>
  <c r="G227" i="4"/>
  <c r="G225" i="4"/>
  <c r="I225" i="4" s="1"/>
  <c r="G223" i="4"/>
  <c r="I223" i="4" s="1"/>
  <c r="I213" i="4"/>
  <c r="I205" i="4"/>
  <c r="I199" i="4"/>
  <c r="I197" i="4"/>
  <c r="I189" i="4"/>
  <c r="I181" i="4"/>
  <c r="I165" i="4"/>
  <c r="I149" i="4"/>
  <c r="I141" i="4"/>
  <c r="I133" i="4"/>
  <c r="I125" i="4"/>
  <c r="I117" i="4"/>
  <c r="I101" i="4"/>
  <c r="G99" i="4"/>
  <c r="G97" i="4"/>
  <c r="G95" i="4"/>
  <c r="G91" i="4"/>
  <c r="G89" i="4"/>
  <c r="G87" i="4"/>
  <c r="I87" i="4" s="1"/>
  <c r="G83" i="4"/>
  <c r="I83" i="4" s="1"/>
  <c r="G81" i="4"/>
  <c r="G79" i="4"/>
  <c r="I79" i="4" s="1"/>
  <c r="G75" i="4"/>
  <c r="G73" i="4"/>
  <c r="I73" i="4" s="1"/>
  <c r="I72" i="4"/>
  <c r="G69" i="4"/>
  <c r="I69" i="4" s="1"/>
  <c r="G71" i="4"/>
  <c r="I70" i="4"/>
  <c r="I71" i="4"/>
  <c r="I74" i="4"/>
  <c r="I76" i="4"/>
  <c r="I77" i="4"/>
  <c r="I78" i="4"/>
  <c r="I80" i="4"/>
  <c r="I82" i="4"/>
  <c r="I84" i="4"/>
  <c r="I86" i="4"/>
  <c r="I88" i="4"/>
  <c r="I90" i="4"/>
  <c r="I92" i="4"/>
  <c r="I94" i="4"/>
  <c r="I95" i="4"/>
  <c r="I96" i="4"/>
  <c r="I98" i="4"/>
  <c r="I99" i="4"/>
  <c r="I100" i="4"/>
  <c r="I102" i="4"/>
  <c r="I103" i="4"/>
  <c r="I104" i="4"/>
  <c r="I106" i="4"/>
  <c r="I108" i="4"/>
  <c r="I109" i="4"/>
  <c r="I110" i="4"/>
  <c r="I112" i="4"/>
  <c r="I114" i="4"/>
  <c r="I116" i="4"/>
  <c r="I118" i="4"/>
  <c r="I120" i="4"/>
  <c r="I122" i="4"/>
  <c r="I124" i="4"/>
  <c r="I126" i="4"/>
  <c r="I127" i="4"/>
  <c r="I128" i="4"/>
  <c r="I129" i="4"/>
  <c r="I130" i="4"/>
  <c r="I132" i="4"/>
  <c r="I134" i="4"/>
  <c r="I136" i="4"/>
  <c r="I138" i="4"/>
  <c r="I140" i="4"/>
  <c r="I142" i="4"/>
  <c r="I144" i="4"/>
  <c r="I146" i="4"/>
  <c r="I148" i="4"/>
  <c r="I150" i="4"/>
  <c r="I152" i="4"/>
  <c r="I153" i="4"/>
  <c r="I154" i="4"/>
  <c r="I155" i="4"/>
  <c r="I156" i="4"/>
  <c r="I157" i="4"/>
  <c r="I158" i="4"/>
  <c r="I160" i="4"/>
  <c r="I162" i="4"/>
  <c r="I164" i="4"/>
  <c r="I166" i="4"/>
  <c r="I168" i="4"/>
  <c r="I170" i="4"/>
  <c r="I172" i="4"/>
  <c r="I173" i="4"/>
  <c r="I174" i="4"/>
  <c r="I175" i="4"/>
  <c r="I176" i="4"/>
  <c r="I178" i="4"/>
  <c r="I180" i="4"/>
  <c r="I182" i="4"/>
  <c r="I184" i="4"/>
  <c r="I186" i="4"/>
  <c r="I188" i="4"/>
  <c r="I190" i="4"/>
  <c r="I191" i="4"/>
  <c r="I192" i="4"/>
  <c r="I194" i="4"/>
  <c r="I196" i="4"/>
  <c r="I198" i="4"/>
  <c r="I200" i="4"/>
  <c r="I202" i="4"/>
  <c r="I204" i="4"/>
  <c r="I206" i="4"/>
  <c r="I208" i="4"/>
  <c r="I209" i="4"/>
  <c r="I210" i="4"/>
  <c r="I212" i="4"/>
  <c r="I214" i="4"/>
  <c r="I216" i="4"/>
  <c r="I217" i="4"/>
  <c r="I218" i="4"/>
  <c r="I220" i="4"/>
  <c r="I221" i="4"/>
  <c r="I222" i="4"/>
  <c r="I224" i="4"/>
  <c r="I226" i="4"/>
  <c r="I68" i="4"/>
  <c r="I5" i="4"/>
  <c r="I6" i="4"/>
  <c r="I8" i="4"/>
  <c r="I10" i="4"/>
  <c r="I12" i="4"/>
  <c r="I13" i="4"/>
  <c r="I14" i="4"/>
  <c r="I16" i="4"/>
  <c r="I18" i="4"/>
  <c r="I20" i="4"/>
  <c r="I21" i="4"/>
  <c r="I22" i="4"/>
  <c r="I24" i="4"/>
  <c r="I26" i="4"/>
  <c r="I28" i="4"/>
  <c r="I29" i="4"/>
  <c r="I30" i="4"/>
  <c r="I32" i="4"/>
  <c r="I34" i="4"/>
  <c r="I36" i="4"/>
  <c r="I37" i="4"/>
  <c r="I38" i="4"/>
  <c r="I40" i="4"/>
  <c r="I42" i="4"/>
  <c r="I44" i="4"/>
  <c r="I45" i="4"/>
  <c r="I46" i="4"/>
  <c r="I48" i="4"/>
  <c r="I50" i="4"/>
  <c r="I52" i="4"/>
  <c r="I54" i="4"/>
  <c r="I55" i="4"/>
  <c r="I56" i="4"/>
  <c r="I57" i="4"/>
  <c r="I58" i="4"/>
  <c r="I60" i="4"/>
  <c r="I61" i="4"/>
  <c r="I62" i="4"/>
  <c r="I63" i="4"/>
  <c r="I64" i="4"/>
  <c r="I65" i="4"/>
  <c r="I66" i="4"/>
  <c r="I4" i="4"/>
  <c r="B7" i="12"/>
  <c r="B8" i="12" s="1"/>
  <c r="B9" i="12" s="1"/>
  <c r="B10" i="12" s="1"/>
  <c r="B11" i="12" s="1"/>
  <c r="B6" i="12"/>
  <c r="B5" i="12"/>
  <c r="B4" i="12"/>
  <c r="B5" i="17"/>
  <c r="B6" i="17"/>
  <c r="B7" i="17"/>
  <c r="B8" i="17"/>
  <c r="B9" i="17"/>
  <c r="B10" i="17"/>
  <c r="B11" i="17"/>
  <c r="B5" i="8" l="1"/>
  <c r="B11" i="8"/>
  <c r="B10" i="8"/>
  <c r="B9" i="8"/>
  <c r="B8" i="8"/>
  <c r="B7" i="8"/>
  <c r="I227" i="4"/>
  <c r="I203" i="4"/>
  <c r="I171" i="4"/>
  <c r="I179" i="4"/>
  <c r="I195" i="4"/>
  <c r="I123" i="4"/>
  <c r="I131" i="4"/>
  <c r="I81" i="4"/>
  <c r="I97" i="4"/>
  <c r="I91" i="4"/>
  <c r="I143" i="4"/>
  <c r="I115" i="4"/>
  <c r="I207" i="4"/>
  <c r="I185" i="4"/>
  <c r="I139" i="4"/>
  <c r="I93" i="4"/>
  <c r="I89" i="4"/>
  <c r="I85" i="4"/>
  <c r="I215" i="4"/>
  <c r="I183" i="4"/>
  <c r="I177" i="4"/>
  <c r="I161" i="4"/>
  <c r="I137" i="4"/>
  <c r="I121" i="4"/>
  <c r="I135" i="4"/>
  <c r="I119" i="4"/>
  <c r="I107" i="4"/>
  <c r="I75" i="4"/>
  <c r="B4" i="17"/>
  <c r="B5" i="15"/>
  <c r="B6" i="15"/>
  <c r="B7" i="15"/>
  <c r="B8" i="15"/>
  <c r="B9" i="15"/>
  <c r="B10" i="15"/>
  <c r="B11" i="15"/>
  <c r="B12" i="15"/>
  <c r="B4" i="15"/>
  <c r="K4" i="15"/>
  <c r="B5" i="14"/>
  <c r="B6" i="14"/>
  <c r="B7" i="14"/>
  <c r="B8" i="14"/>
  <c r="B9" i="14"/>
  <c r="B10" i="14"/>
  <c r="B11" i="14"/>
  <c r="B4" i="14"/>
  <c r="A4" i="13"/>
  <c r="F9" i="11"/>
  <c r="F10" i="11"/>
  <c r="F11" i="11"/>
  <c r="E11" i="11"/>
  <c r="E10" i="11"/>
  <c r="E9" i="11"/>
  <c r="K5" i="4"/>
  <c r="D143" i="4" s="1"/>
  <c r="H67" i="4"/>
  <c r="H59" i="4"/>
  <c r="H51" i="4"/>
  <c r="H43" i="4"/>
  <c r="H35" i="4"/>
  <c r="H27" i="4"/>
  <c r="H19" i="4"/>
  <c r="H11" i="4"/>
  <c r="G53" i="4"/>
  <c r="G51" i="4"/>
  <c r="G49" i="4"/>
  <c r="G43" i="4"/>
  <c r="G47" i="4"/>
  <c r="G41" i="4"/>
  <c r="I41" i="4" s="1"/>
  <c r="G39" i="4"/>
  <c r="I39" i="4" s="1"/>
  <c r="G35" i="4"/>
  <c r="G33" i="4"/>
  <c r="G31" i="4"/>
  <c r="G27" i="4"/>
  <c r="G25" i="4"/>
  <c r="G23" i="4"/>
  <c r="G19" i="4"/>
  <c r="G17" i="4"/>
  <c r="I17" i="4" s="1"/>
  <c r="G15" i="4"/>
  <c r="G11" i="4"/>
  <c r="G9" i="4"/>
  <c r="G7" i="4"/>
  <c r="B11" i="1"/>
  <c r="B11" i="2" s="1"/>
  <c r="B10" i="1"/>
  <c r="B9" i="1"/>
  <c r="B9" i="2" s="1"/>
  <c r="B8" i="1"/>
  <c r="B8" i="2" s="1"/>
  <c r="B7" i="1"/>
  <c r="B7" i="2" s="1"/>
  <c r="B6" i="1"/>
  <c r="B5" i="1"/>
  <c r="B4" i="1"/>
  <c r="B10" i="2"/>
  <c r="D85" i="4" l="1"/>
  <c r="C223" i="4"/>
  <c r="D201" i="4"/>
  <c r="D89" i="4"/>
  <c r="C111" i="4"/>
  <c r="D107" i="4"/>
  <c r="D151" i="4"/>
  <c r="C137" i="4"/>
  <c r="C127" i="4"/>
  <c r="C133" i="4"/>
  <c r="D167" i="4"/>
  <c r="D225" i="4"/>
  <c r="C119" i="4"/>
  <c r="D69" i="4"/>
  <c r="C149" i="4"/>
  <c r="C163" i="4"/>
  <c r="C209" i="4"/>
  <c r="E43" i="4"/>
  <c r="C117" i="4"/>
  <c r="D215" i="4"/>
  <c r="D159" i="4"/>
  <c r="D137" i="4"/>
  <c r="D175" i="4"/>
  <c r="D185" i="4"/>
  <c r="E51" i="4"/>
  <c r="D72" i="4"/>
  <c r="D103" i="4"/>
  <c r="D187" i="4"/>
  <c r="D213" i="4"/>
  <c r="D179" i="4"/>
  <c r="C169" i="4"/>
  <c r="C115" i="4"/>
  <c r="C89" i="4"/>
  <c r="C97" i="4"/>
  <c r="C79" i="4"/>
  <c r="C93" i="4"/>
  <c r="C70" i="4"/>
  <c r="E73" i="4"/>
  <c r="C77" i="4"/>
  <c r="E79" i="4"/>
  <c r="D82" i="4"/>
  <c r="E85" i="4"/>
  <c r="D88" i="4"/>
  <c r="C92" i="4"/>
  <c r="C98" i="4"/>
  <c r="D101" i="4"/>
  <c r="E104" i="4"/>
  <c r="E108" i="4"/>
  <c r="E111" i="4"/>
  <c r="E114" i="4"/>
  <c r="E118" i="4"/>
  <c r="E122" i="4"/>
  <c r="C126" i="4"/>
  <c r="C132" i="4"/>
  <c r="C136" i="4"/>
  <c r="C140" i="4"/>
  <c r="E142" i="4"/>
  <c r="C146" i="4"/>
  <c r="E148" i="4"/>
  <c r="D152" i="4"/>
  <c r="E157" i="4"/>
  <c r="E161" i="4"/>
  <c r="D165" i="4"/>
  <c r="E168" i="4"/>
  <c r="C172" i="4"/>
  <c r="E174" i="4"/>
  <c r="D178" i="4"/>
  <c r="C182" i="4"/>
  <c r="C186" i="4"/>
  <c r="D189" i="4"/>
  <c r="C192" i="4"/>
  <c r="D198" i="4"/>
  <c r="E201" i="4"/>
  <c r="C205" i="4"/>
  <c r="D208" i="4"/>
  <c r="E214" i="4"/>
  <c r="D218" i="4"/>
  <c r="E221" i="4"/>
  <c r="E224" i="4"/>
  <c r="E227" i="4"/>
  <c r="C177" i="4"/>
  <c r="D70" i="4"/>
  <c r="D77" i="4"/>
  <c r="C80" i="4"/>
  <c r="C86" i="4"/>
  <c r="E88" i="4"/>
  <c r="E95" i="4"/>
  <c r="E101" i="4"/>
  <c r="E105" i="4"/>
  <c r="C112" i="4"/>
  <c r="E115" i="4"/>
  <c r="E119" i="4"/>
  <c r="D126" i="4"/>
  <c r="E129" i="4"/>
  <c r="D136" i="4"/>
  <c r="D140" i="4"/>
  <c r="D146" i="4"/>
  <c r="D149" i="4"/>
  <c r="D155" i="4"/>
  <c r="C162" i="4"/>
  <c r="E165" i="4"/>
  <c r="D172" i="4"/>
  <c r="C175" i="4"/>
  <c r="D182" i="4"/>
  <c r="D186" i="4"/>
  <c r="D192" i="4"/>
  <c r="E198" i="4"/>
  <c r="D205" i="4"/>
  <c r="C74" i="4"/>
  <c r="E82" i="4"/>
  <c r="D92" i="4"/>
  <c r="D98" i="4"/>
  <c r="C109" i="4"/>
  <c r="E123" i="4"/>
  <c r="D132" i="4"/>
  <c r="E143" i="4"/>
  <c r="E152" i="4"/>
  <c r="C158" i="4"/>
  <c r="E169" i="4"/>
  <c r="E178" i="4"/>
  <c r="E189" i="4"/>
  <c r="E195" i="4"/>
  <c r="C202" i="4"/>
  <c r="E70" i="4"/>
  <c r="D74" i="4"/>
  <c r="E77" i="4"/>
  <c r="D80" i="4"/>
  <c r="C83" i="4"/>
  <c r="D86" i="4"/>
  <c r="E89" i="4"/>
  <c r="E92" i="4"/>
  <c r="C96" i="4"/>
  <c r="E98" i="4"/>
  <c r="C102" i="4"/>
  <c r="C103" i="4"/>
  <c r="D71" i="4"/>
  <c r="E74" i="4"/>
  <c r="C78" i="4"/>
  <c r="E80" i="4"/>
  <c r="D83" i="4"/>
  <c r="E86" i="4"/>
  <c r="C90" i="4"/>
  <c r="E93" i="4"/>
  <c r="D96" i="4"/>
  <c r="C201" i="4"/>
  <c r="C85" i="4"/>
  <c r="C68" i="4"/>
  <c r="E71" i="4"/>
  <c r="E75" i="4"/>
  <c r="D78" i="4"/>
  <c r="E83" i="4"/>
  <c r="C87" i="4"/>
  <c r="D90" i="4"/>
  <c r="C94" i="4"/>
  <c r="E96" i="4"/>
  <c r="E99" i="4"/>
  <c r="C135" i="4"/>
  <c r="D68" i="4"/>
  <c r="E72" i="4"/>
  <c r="C76" i="4"/>
  <c r="E78" i="4"/>
  <c r="C84" i="4"/>
  <c r="D87" i="4"/>
  <c r="E90" i="4"/>
  <c r="D94" i="4"/>
  <c r="C100" i="4"/>
  <c r="E103" i="4"/>
  <c r="E107" i="4"/>
  <c r="D110" i="4"/>
  <c r="E113" i="4"/>
  <c r="E117" i="4"/>
  <c r="E121" i="4"/>
  <c r="C125" i="4"/>
  <c r="C128" i="4"/>
  <c r="C131" i="4"/>
  <c r="D134" i="4"/>
  <c r="D138" i="4"/>
  <c r="E141" i="4"/>
  <c r="C145" i="4"/>
  <c r="C73" i="4"/>
  <c r="D84" i="4"/>
  <c r="D97" i="4"/>
  <c r="D104" i="4"/>
  <c r="C110" i="4"/>
  <c r="C116" i="4"/>
  <c r="C122" i="4"/>
  <c r="D127" i="4"/>
  <c r="E131" i="4"/>
  <c r="C138" i="4"/>
  <c r="C144" i="4"/>
  <c r="E147" i="4"/>
  <c r="C152" i="4"/>
  <c r="C156" i="4"/>
  <c r="C160" i="4"/>
  <c r="E164" i="4"/>
  <c r="D170" i="4"/>
  <c r="E173" i="4"/>
  <c r="C178" i="4"/>
  <c r="E183" i="4"/>
  <c r="D188" i="4"/>
  <c r="E191" i="4"/>
  <c r="D196" i="4"/>
  <c r="C200" i="4"/>
  <c r="E204" i="4"/>
  <c r="D209" i="4"/>
  <c r="D212" i="4"/>
  <c r="E216" i="4"/>
  <c r="E220" i="4"/>
  <c r="C224" i="4"/>
  <c r="D73" i="4"/>
  <c r="E84" i="4"/>
  <c r="E97" i="4"/>
  <c r="C106" i="4"/>
  <c r="E110" i="4"/>
  <c r="D116" i="4"/>
  <c r="D122" i="4"/>
  <c r="E127" i="4"/>
  <c r="E132" i="4"/>
  <c r="E138" i="4"/>
  <c r="D144" i="4"/>
  <c r="C148" i="4"/>
  <c r="C153" i="4"/>
  <c r="D156" i="4"/>
  <c r="D160" i="4"/>
  <c r="C166" i="4"/>
  <c r="E170" i="4"/>
  <c r="C174" i="4"/>
  <c r="E179" i="4"/>
  <c r="C184" i="4"/>
  <c r="E188" i="4"/>
  <c r="E192" i="4"/>
  <c r="E196" i="4"/>
  <c r="D200" i="4"/>
  <c r="E205" i="4"/>
  <c r="E209" i="4"/>
  <c r="E212" i="4"/>
  <c r="C217" i="4"/>
  <c r="C221" i="4"/>
  <c r="D224" i="4"/>
  <c r="D76" i="4"/>
  <c r="E87" i="4"/>
  <c r="C99" i="4"/>
  <c r="D106" i="4"/>
  <c r="D111" i="4"/>
  <c r="E116" i="4"/>
  <c r="C124" i="4"/>
  <c r="D128" i="4"/>
  <c r="E133" i="4"/>
  <c r="E139" i="4"/>
  <c r="E144" i="4"/>
  <c r="D148" i="4"/>
  <c r="E156" i="4"/>
  <c r="E160" i="4"/>
  <c r="D166" i="4"/>
  <c r="C171" i="4"/>
  <c r="D174" i="4"/>
  <c r="C180" i="4"/>
  <c r="D184" i="4"/>
  <c r="C189" i="4"/>
  <c r="D193" i="4"/>
  <c r="C206" i="4"/>
  <c r="C210" i="4"/>
  <c r="E213" i="4"/>
  <c r="E217" i="4"/>
  <c r="E76" i="4"/>
  <c r="E106" i="4"/>
  <c r="D124" i="4"/>
  <c r="E140" i="4"/>
  <c r="E153" i="4"/>
  <c r="C157" i="4"/>
  <c r="E175" i="4"/>
  <c r="C190" i="4"/>
  <c r="E193" i="4"/>
  <c r="D206" i="4"/>
  <c r="C218" i="4"/>
  <c r="C222" i="4"/>
  <c r="C108" i="4"/>
  <c r="C130" i="4"/>
  <c r="C154" i="4"/>
  <c r="E171" i="4"/>
  <c r="D190" i="4"/>
  <c r="E202" i="4"/>
  <c r="D222" i="4"/>
  <c r="E135" i="4"/>
  <c r="E172" i="4"/>
  <c r="D194" i="4"/>
  <c r="E207" i="4"/>
  <c r="E222" i="4"/>
  <c r="C114" i="4"/>
  <c r="E176" i="4"/>
  <c r="E211" i="4"/>
  <c r="C82" i="4"/>
  <c r="D131" i="4"/>
  <c r="C170" i="4"/>
  <c r="D191" i="4"/>
  <c r="D220" i="4"/>
  <c r="E200" i="4"/>
  <c r="C88" i="4"/>
  <c r="C118" i="4"/>
  <c r="C134" i="4"/>
  <c r="E149" i="4"/>
  <c r="D162" i="4"/>
  <c r="D180" i="4"/>
  <c r="E197" i="4"/>
  <c r="D210" i="4"/>
  <c r="E225" i="4"/>
  <c r="E100" i="4"/>
  <c r="D118" i="4"/>
  <c r="E134" i="4"/>
  <c r="C150" i="4"/>
  <c r="E167" i="4"/>
  <c r="E185" i="4"/>
  <c r="C198" i="4"/>
  <c r="E218" i="4"/>
  <c r="D125" i="4"/>
  <c r="D181" i="4"/>
  <c r="E219" i="4"/>
  <c r="E136" i="4"/>
  <c r="C173" i="4"/>
  <c r="C208" i="4"/>
  <c r="D114" i="4"/>
  <c r="D164" i="4"/>
  <c r="E199" i="4"/>
  <c r="C227" i="4"/>
  <c r="D153" i="4"/>
  <c r="D197" i="4"/>
  <c r="D221" i="4"/>
  <c r="D100" i="4"/>
  <c r="D112" i="4"/>
  <c r="E128" i="4"/>
  <c r="D145" i="4"/>
  <c r="E166" i="4"/>
  <c r="E184" i="4"/>
  <c r="D202" i="4"/>
  <c r="C214" i="4"/>
  <c r="E112" i="4"/>
  <c r="E124" i="4"/>
  <c r="E145" i="4"/>
  <c r="E162" i="4"/>
  <c r="C176" i="4"/>
  <c r="C194" i="4"/>
  <c r="D214" i="4"/>
  <c r="C120" i="4"/>
  <c r="E190" i="4"/>
  <c r="D226" i="4"/>
  <c r="C142" i="4"/>
  <c r="D168" i="4"/>
  <c r="D199" i="4"/>
  <c r="E120" i="4"/>
  <c r="E159" i="4"/>
  <c r="C196" i="4"/>
  <c r="E223" i="4"/>
  <c r="D171" i="4"/>
  <c r="D157" i="4"/>
  <c r="E206" i="4"/>
  <c r="D141" i="4"/>
  <c r="D154" i="4"/>
  <c r="C168" i="4"/>
  <c r="C199" i="4"/>
  <c r="E125" i="4"/>
  <c r="C191" i="4"/>
  <c r="D223" i="4"/>
  <c r="E109" i="4"/>
  <c r="D147" i="4"/>
  <c r="E177" i="4"/>
  <c r="C212" i="4"/>
  <c r="C91" i="4"/>
  <c r="C141" i="4"/>
  <c r="E180" i="4"/>
  <c r="E210" i="4"/>
  <c r="C226" i="4"/>
  <c r="E146" i="4"/>
  <c r="D158" i="4"/>
  <c r="D176" i="4"/>
  <c r="E203" i="4"/>
  <c r="E215" i="4"/>
  <c r="E130" i="4"/>
  <c r="E181" i="4"/>
  <c r="C216" i="4"/>
  <c r="C104" i="4"/>
  <c r="D142" i="4"/>
  <c r="D173" i="4"/>
  <c r="E208" i="4"/>
  <c r="E91" i="4"/>
  <c r="D102" i="4"/>
  <c r="D108" i="4"/>
  <c r="D113" i="4"/>
  <c r="D130" i="4"/>
  <c r="D150" i="4"/>
  <c r="E163" i="4"/>
  <c r="E186" i="4"/>
  <c r="C211" i="4"/>
  <c r="E150" i="4"/>
  <c r="E187" i="4"/>
  <c r="C204" i="4"/>
  <c r="E226" i="4"/>
  <c r="E69" i="4"/>
  <c r="E126" i="4"/>
  <c r="E151" i="4"/>
  <c r="E182" i="4"/>
  <c r="D204" i="4"/>
  <c r="E68" i="4"/>
  <c r="E81" i="4"/>
  <c r="E94" i="4"/>
  <c r="E102" i="4"/>
  <c r="D109" i="4"/>
  <c r="D120" i="4"/>
  <c r="C147" i="4"/>
  <c r="E154" i="4"/>
  <c r="E158" i="4"/>
  <c r="C164" i="4"/>
  <c r="E194" i="4"/>
  <c r="C220" i="4"/>
  <c r="C95" i="4"/>
  <c r="E137" i="4"/>
  <c r="E155" i="4"/>
  <c r="C188" i="4"/>
  <c r="D216" i="4"/>
  <c r="D161" i="4"/>
  <c r="D139" i="4"/>
  <c r="D95" i="4"/>
  <c r="C197" i="4"/>
  <c r="C71" i="4"/>
  <c r="E35" i="4"/>
  <c r="D119" i="4"/>
  <c r="C181" i="4"/>
  <c r="C183" i="4"/>
  <c r="D217" i="4"/>
  <c r="C161" i="4"/>
  <c r="D105" i="4"/>
  <c r="C203" i="4"/>
  <c r="C179" i="4"/>
  <c r="D99" i="4"/>
  <c r="D117" i="4"/>
  <c r="D203" i="4"/>
  <c r="C213" i="4"/>
  <c r="D115" i="4"/>
  <c r="C159" i="4"/>
  <c r="D121" i="4"/>
  <c r="D169" i="4"/>
  <c r="D75" i="4"/>
  <c r="C215" i="4"/>
  <c r="D183" i="4"/>
  <c r="C121" i="4"/>
  <c r="D93" i="4"/>
  <c r="D135" i="4"/>
  <c r="D211" i="4"/>
  <c r="D79" i="4"/>
  <c r="D177" i="4"/>
  <c r="C143" i="4"/>
  <c r="C219" i="4"/>
  <c r="C225" i="4"/>
  <c r="C105" i="4"/>
  <c r="C187" i="4"/>
  <c r="C207" i="4"/>
  <c r="C72" i="4"/>
  <c r="C165" i="4"/>
  <c r="D91" i="4"/>
  <c r="D163" i="4"/>
  <c r="C107" i="4"/>
  <c r="C101" i="4"/>
  <c r="C75" i="4"/>
  <c r="D133" i="4"/>
  <c r="C151" i="4"/>
  <c r="C185" i="4"/>
  <c r="C113" i="4"/>
  <c r="C195" i="4"/>
  <c r="C123" i="4"/>
  <c r="C193" i="4"/>
  <c r="C129" i="4"/>
  <c r="D129" i="4"/>
  <c r="D227" i="4"/>
  <c r="C139" i="4"/>
  <c r="D81" i="4"/>
  <c r="C167" i="4"/>
  <c r="D207" i="4"/>
  <c r="D123" i="4"/>
  <c r="D219" i="4"/>
  <c r="D195" i="4"/>
  <c r="C69" i="4"/>
  <c r="C155" i="4"/>
  <c r="C81" i="4"/>
  <c r="D47" i="4"/>
  <c r="I47" i="4"/>
  <c r="D23" i="4"/>
  <c r="I23" i="4"/>
  <c r="D25" i="4"/>
  <c r="I25" i="4"/>
  <c r="D43" i="4"/>
  <c r="I43" i="4"/>
  <c r="D7" i="4"/>
  <c r="I7" i="4"/>
  <c r="D27" i="4"/>
  <c r="I27" i="4"/>
  <c r="D49" i="4"/>
  <c r="I49" i="4"/>
  <c r="D9" i="4"/>
  <c r="I9" i="4"/>
  <c r="D31" i="4"/>
  <c r="I31" i="4"/>
  <c r="D51" i="4"/>
  <c r="I51" i="4"/>
  <c r="E59" i="4"/>
  <c r="I59" i="4"/>
  <c r="D11" i="4"/>
  <c r="I11" i="4"/>
  <c r="D33" i="4"/>
  <c r="I33" i="4"/>
  <c r="D53" i="4"/>
  <c r="I53" i="4"/>
  <c r="E67" i="4"/>
  <c r="I67" i="4"/>
  <c r="D15" i="4"/>
  <c r="I15" i="4"/>
  <c r="I35" i="4"/>
  <c r="I19" i="4"/>
  <c r="D35" i="4"/>
  <c r="E11" i="4"/>
  <c r="C6" i="4"/>
  <c r="D5" i="4"/>
  <c r="D10" i="4"/>
  <c r="E15" i="4"/>
  <c r="D21" i="4"/>
  <c r="D26" i="4"/>
  <c r="E31" i="4"/>
  <c r="D37" i="4"/>
  <c r="D42" i="4"/>
  <c r="E47" i="4"/>
  <c r="E53" i="4"/>
  <c r="E57" i="4"/>
  <c r="D62" i="4"/>
  <c r="D66" i="4"/>
  <c r="E5" i="4"/>
  <c r="E10" i="4"/>
  <c r="D16" i="4"/>
  <c r="E21" i="4"/>
  <c r="E26" i="4"/>
  <c r="D32" i="4"/>
  <c r="E37" i="4"/>
  <c r="E42" i="4"/>
  <c r="D48" i="4"/>
  <c r="D54" i="4"/>
  <c r="D58" i="4"/>
  <c r="E62" i="4"/>
  <c r="D30" i="4"/>
  <c r="D65" i="4"/>
  <c r="E20" i="4"/>
  <c r="E46" i="4"/>
  <c r="E66" i="4"/>
  <c r="D6" i="4"/>
  <c r="D12" i="4"/>
  <c r="E16" i="4"/>
  <c r="D22" i="4"/>
  <c r="D28" i="4"/>
  <c r="E32" i="4"/>
  <c r="D38" i="4"/>
  <c r="D44" i="4"/>
  <c r="E48" i="4"/>
  <c r="E54" i="4"/>
  <c r="E58" i="4"/>
  <c r="D63" i="4"/>
  <c r="D67" i="4"/>
  <c r="D13" i="4"/>
  <c r="D18" i="4"/>
  <c r="D29" i="4"/>
  <c r="E39" i="4"/>
  <c r="D50" i="4"/>
  <c r="D60" i="4"/>
  <c r="D4" i="4"/>
  <c r="E13" i="4"/>
  <c r="D24" i="4"/>
  <c r="E34" i="4"/>
  <c r="E50" i="4"/>
  <c r="E60" i="4"/>
  <c r="D14" i="4"/>
  <c r="E24" i="4"/>
  <c r="D36" i="4"/>
  <c r="D46" i="4"/>
  <c r="E14" i="4"/>
  <c r="E30" i="4"/>
  <c r="E41" i="4"/>
  <c r="D57" i="4"/>
  <c r="E65" i="4"/>
  <c r="E6" i="4"/>
  <c r="E12" i="4"/>
  <c r="E17" i="4"/>
  <c r="E22" i="4"/>
  <c r="E28" i="4"/>
  <c r="E33" i="4"/>
  <c r="E38" i="4"/>
  <c r="E44" i="4"/>
  <c r="E49" i="4"/>
  <c r="D55" i="4"/>
  <c r="D59" i="4"/>
  <c r="E63" i="4"/>
  <c r="E4" i="4"/>
  <c r="E7" i="4"/>
  <c r="E23" i="4"/>
  <c r="D34" i="4"/>
  <c r="D45" i="4"/>
  <c r="E55" i="4"/>
  <c r="D64" i="4"/>
  <c r="D8" i="4"/>
  <c r="E18" i="4"/>
  <c r="E29" i="4"/>
  <c r="D40" i="4"/>
  <c r="E45" i="4"/>
  <c r="D56" i="4"/>
  <c r="E64" i="4"/>
  <c r="E8" i="4"/>
  <c r="D20" i="4"/>
  <c r="E40" i="4"/>
  <c r="D52" i="4"/>
  <c r="D61" i="4"/>
  <c r="E9" i="4"/>
  <c r="E25" i="4"/>
  <c r="E36" i="4"/>
  <c r="E52" i="4"/>
  <c r="E61" i="4"/>
  <c r="E56" i="4"/>
  <c r="D17" i="4"/>
  <c r="D39" i="4"/>
  <c r="E19" i="4"/>
  <c r="D19" i="4"/>
  <c r="D41" i="4"/>
  <c r="E27" i="4"/>
  <c r="C67" i="4"/>
  <c r="C20" i="4"/>
  <c r="C39" i="4"/>
  <c r="C64" i="4"/>
  <c r="C52" i="4"/>
  <c r="C38" i="4"/>
  <c r="C26" i="4"/>
  <c r="C14" i="4"/>
  <c r="C9" i="4"/>
  <c r="C31" i="4"/>
  <c r="C49" i="4"/>
  <c r="C44" i="4"/>
  <c r="C43" i="4"/>
  <c r="C63" i="4"/>
  <c r="C50" i="4"/>
  <c r="C37" i="4"/>
  <c r="C24" i="4"/>
  <c r="C13" i="4"/>
  <c r="C33" i="4"/>
  <c r="C41" i="4"/>
  <c r="C54" i="4"/>
  <c r="C7" i="4"/>
  <c r="C48" i="4"/>
  <c r="C22" i="4"/>
  <c r="C53" i="4"/>
  <c r="C58" i="4"/>
  <c r="C8" i="4"/>
  <c r="C66" i="4"/>
  <c r="C28" i="4"/>
  <c r="C15" i="4"/>
  <c r="C62" i="4"/>
  <c r="C36" i="4"/>
  <c r="C12" i="4"/>
  <c r="C60" i="4"/>
  <c r="C46" i="4"/>
  <c r="C34" i="4"/>
  <c r="C21" i="4"/>
  <c r="C10" i="4"/>
  <c r="C17" i="4"/>
  <c r="C55" i="4"/>
  <c r="C42" i="4"/>
  <c r="C45" i="4"/>
  <c r="C59" i="4"/>
  <c r="C32" i="4"/>
  <c r="C61" i="4"/>
  <c r="C57" i="4"/>
  <c r="C30" i="4"/>
  <c r="C18" i="4"/>
  <c r="C23" i="4"/>
  <c r="C65" i="4"/>
  <c r="C4" i="4"/>
  <c r="C56" i="4"/>
  <c r="C40" i="4"/>
  <c r="C29" i="4"/>
  <c r="C16" i="4"/>
  <c r="C5" i="4"/>
  <c r="C25" i="4"/>
  <c r="C47" i="4"/>
  <c r="C11" i="4"/>
  <c r="C27" i="4"/>
  <c r="C51" i="4"/>
  <c r="C35" i="4"/>
  <c r="C19" i="4"/>
  <c r="G3" i="11"/>
  <c r="G4" i="11"/>
  <c r="G2" i="11"/>
  <c r="B7" i="10" l="1"/>
  <c r="B9" i="10"/>
  <c r="B8" i="10"/>
  <c r="B10" i="10"/>
  <c r="B11" i="10"/>
  <c r="B6" i="10"/>
  <c r="B5" i="10"/>
  <c r="B5" i="2"/>
  <c r="B6" i="2"/>
  <c r="B4" i="2"/>
  <c r="B4" i="10"/>
</calcChain>
</file>

<file path=xl/sharedStrings.xml><?xml version="1.0" encoding="utf-8"?>
<sst xmlns="http://schemas.openxmlformats.org/spreadsheetml/2006/main" count="604" uniqueCount="137">
  <si>
    <t>Period</t>
  </si>
  <si>
    <t>elyzerCapCost</t>
  </si>
  <si>
    <t>elyzerStackCapCost</t>
  </si>
  <si>
    <t>elyzerLifetime</t>
  </si>
  <si>
    <t>Node</t>
  </si>
  <si>
    <t>Germany</t>
  </si>
  <si>
    <t>Denmark</t>
  </si>
  <si>
    <t>France</t>
  </si>
  <si>
    <t>ProductionNodes</t>
  </si>
  <si>
    <t>Energyhub EU</t>
  </si>
  <si>
    <t>O&amp;M Cost</t>
  </si>
  <si>
    <t>Source: 15% of installed capital cost (15% number from Table 2 in Hydrogen Production Cost From PEM Electrolysis - 2019)</t>
  </si>
  <si>
    <t>Source: Figure 4 in Development of Water Electrolysis in the European Union. Assumed 10% increase to account for installation cost</t>
  </si>
  <si>
    <t>Source: Assumed 1% of CAPEX (1% number from European Hydrogen Backbone, 2020; Appendix A, Table 5)</t>
  </si>
  <si>
    <t>Source:  Table 2 in Hydrogen Production Cost From PEM Electrolysis - 2019</t>
  </si>
  <si>
    <t>LHV of H2</t>
  </si>
  <si>
    <t>Capacity (GW LHV H2)</t>
  </si>
  <si>
    <t>Capex pipeline (M€/km)</t>
  </si>
  <si>
    <t>Capex compression (M€/km)</t>
  </si>
  <si>
    <t>Source: Extending the European Hydrogen Backbone, 2021; Appendix A, Table 3</t>
  </si>
  <si>
    <t>kWh/kg</t>
  </si>
  <si>
    <t>Capex (M€/(km*kg))</t>
  </si>
  <si>
    <t>Belgium</t>
  </si>
  <si>
    <t>Great Brit.</t>
  </si>
  <si>
    <t>NO2</t>
  </si>
  <si>
    <t>NO5</t>
  </si>
  <si>
    <t>Netherlands</t>
  </si>
  <si>
    <t>kg H2 in 1 TWh (LHV)</t>
  </si>
  <si>
    <t>Total demand (kg/year)</t>
  </si>
  <si>
    <t>Industrial demand (TWh/year)</t>
  </si>
  <si>
    <t>Transport demand (TWh/year)</t>
  </si>
  <si>
    <t>Source: Analysing future demand, supply, and transport of hydrogen, 2021 (Tables 5 and 15)</t>
  </si>
  <si>
    <t>Pipeline diameter (inches)</t>
  </si>
  <si>
    <t>Electricity usage at 75% capacity (MWe/km)</t>
  </si>
  <si>
    <t>Capacty (GW LHV H2)</t>
  </si>
  <si>
    <t>Electricity usage (MWe/(km*kg H2)</t>
  </si>
  <si>
    <t>Source: Analysing future demand, supply, and transport of hydrogen, 2021 (Table 35)</t>
  </si>
  <si>
    <t>Source: 5% of plant capital cost</t>
  </si>
  <si>
    <t>Max capacity [kg]</t>
  </si>
  <si>
    <t>Max capacity [TWh]</t>
  </si>
  <si>
    <t>Source: Table 3 in Picturing the value of underground gas storage to the European hydrogen system by Gas Infrastructure Europe (GIE)</t>
  </si>
  <si>
    <t>Source: Table 5 in Picturing the value of underground gas storage to the European hydrogen system by Gas Infrastructure Europe (GIE)</t>
  </si>
  <si>
    <t>Source: 5% of capital cost</t>
  </si>
  <si>
    <t>Description: Capital cost per km for hydrogen pipelines (€/(kg*km)) (default 999999)</t>
  </si>
  <si>
    <t>Description: Lifetime of electrolyzer plant, before everything needs to be replaced (years) (default 20)</t>
  </si>
  <si>
    <t>Desciption: Capital cost of PEM electrolyzer (€/MW) (default 999999)</t>
  </si>
  <si>
    <t>eLyzerOMCost</t>
  </si>
  <si>
    <t>Description: O&amp;M cost hydrogen pipelines (€/(kg*km)) (default 999999)</t>
  </si>
  <si>
    <t>Capital cost</t>
  </si>
  <si>
    <t>Electricity usage</t>
  </si>
  <si>
    <t>Description: Capital cost of developing the hydrogen storage (assumed to be salt cavern) (EUR/kg) (default 999999)</t>
  </si>
  <si>
    <t>Description: Fixed O&amp;M costs for salt cavern H2 storage (EUR/kg) (default 999999)</t>
  </si>
  <si>
    <t>O&amp;M cost per kg H2</t>
  </si>
  <si>
    <t>Description: Maximum H2 storage capacity in each node (kg) (default 0)</t>
  </si>
  <si>
    <t>Description: Demand of hydrogen in each North Sea country (kg/year) (default: 0)</t>
  </si>
  <si>
    <t>Source: Power-To-Hydrogen And Hydrogen-To-X System Analysis Of The Techno-Economic, Legal And Regulatory Conditions, Hydrogen TCP, 2020</t>
  </si>
  <si>
    <t>Description: Electricity consumption (MWh) for producing 1 kg of H2 (Figure 28 in Source)</t>
  </si>
  <si>
    <t>El consumption</t>
  </si>
  <si>
    <t>Description: Electricity usage in compressors for transporting 1 kg of H2 for 1 km (MWe/(kg*km)) (default 999999)</t>
  </si>
  <si>
    <t>Industrial demand [kg/year]</t>
  </si>
  <si>
    <t>[Transport demand [kg/year]</t>
  </si>
  <si>
    <t>Total (TWh/year)</t>
  </si>
  <si>
    <t>Austria</t>
  </si>
  <si>
    <t>Bulgaria</t>
  </si>
  <si>
    <t>Croatia</t>
  </si>
  <si>
    <t>Czech R</t>
  </si>
  <si>
    <t>Estonia</t>
  </si>
  <si>
    <t>Finland</t>
  </si>
  <si>
    <t>Greece</t>
  </si>
  <si>
    <t>Hungary</t>
  </si>
  <si>
    <t>Ireland</t>
  </si>
  <si>
    <t>Italy</t>
  </si>
  <si>
    <t>Latvia</t>
  </si>
  <si>
    <t>Lithuania</t>
  </si>
  <si>
    <t>Luxemb.</t>
  </si>
  <si>
    <t>Poland</t>
  </si>
  <si>
    <t>Portugal</t>
  </si>
  <si>
    <t>Romania</t>
  </si>
  <si>
    <t>Slovakia</t>
  </si>
  <si>
    <t>Slovenia</t>
  </si>
  <si>
    <t>Spain</t>
  </si>
  <si>
    <t>Sweden</t>
  </si>
  <si>
    <t>Bosnia H</t>
  </si>
  <si>
    <t>Switzerland</t>
  </si>
  <si>
    <t>Macedonia</t>
  </si>
  <si>
    <t>NO1</t>
  </si>
  <si>
    <t>NO3</t>
  </si>
  <si>
    <t>NO4</t>
  </si>
  <si>
    <t>Serbia</t>
  </si>
  <si>
    <t>Multiplier</t>
  </si>
  <si>
    <t>SMRLifetime</t>
  </si>
  <si>
    <t>SMR</t>
  </si>
  <si>
    <t>LHV Efficiency</t>
  </si>
  <si>
    <t>Plant type</t>
  </si>
  <si>
    <t>SMR_CCS</t>
  </si>
  <si>
    <t>GreatBrit.</t>
  </si>
  <si>
    <t>WARNING: Current prices are in DOLLARS</t>
  </si>
  <si>
    <t>Kg CO2 emissions per kg H2</t>
  </si>
  <si>
    <t>Description: Emission of CO2 (kg) per kg H2 produced (kg CO2/kg H2)</t>
  </si>
  <si>
    <t>Source:  Assumed</t>
  </si>
  <si>
    <t>Max capacity [kg H2/h]</t>
  </si>
  <si>
    <t>Description: Cost of replacing stack in PEM electrolyzer (€/MW) (default 999999)</t>
  </si>
  <si>
    <t>ATR_CCS</t>
  </si>
  <si>
    <t>GHR_ATR_CCS</t>
  </si>
  <si>
    <t>Source:  Table 21 in Hydrogen4EU report</t>
  </si>
  <si>
    <t>Description: LHV Efficiency of natural gas use for reformer plants</t>
  </si>
  <si>
    <t>Description: Fixed O&amp;M costs for reformer plants</t>
  </si>
  <si>
    <t>Description: Capital cost of reformer plants</t>
  </si>
  <si>
    <t>Description: Lifetime of reformer plants, before everything needs to be replaced (years) (default 25)</t>
  </si>
  <si>
    <t>Description: Variable O&amp;M costs for reformer plants</t>
  </si>
  <si>
    <t>CO2 emisions from natural gas combustion [kg CO2 / kg NG]</t>
  </si>
  <si>
    <t>Hydrogen</t>
  </si>
  <si>
    <t>Methane</t>
  </si>
  <si>
    <t>LHV [MJ/kg]</t>
  </si>
  <si>
    <t>CO2 capture rate [%]</t>
  </si>
  <si>
    <t>Description: Electricity use per kg H2</t>
  </si>
  <si>
    <t>PJ / PJ H2</t>
  </si>
  <si>
    <t>LHV H2</t>
  </si>
  <si>
    <t>MJ/kg</t>
  </si>
  <si>
    <t>PJ / kg H2</t>
  </si>
  <si>
    <t>MWh / PJ</t>
  </si>
  <si>
    <t>MWh / kg</t>
  </si>
  <si>
    <t>Electricity demand [MWh / kg]</t>
  </si>
  <si>
    <t>Variable O&amp;M cost (EUR/GJ H2)</t>
  </si>
  <si>
    <t>ATR</t>
  </si>
  <si>
    <t>Variable O&amp;M cost (EUR/kg H2)</t>
  </si>
  <si>
    <t>Description: Maximum installed capacity of reformer plants</t>
  </si>
  <si>
    <t>ReformerLocations</t>
  </si>
  <si>
    <t>ReformerPlants</t>
  </si>
  <si>
    <t>Capital cost [EUR/kW H2]</t>
  </si>
  <si>
    <t>Fixed O&amp;M cost [EUR/kW H2]</t>
  </si>
  <si>
    <t>Variable O&amp;M cost [EUR/kg H2]</t>
  </si>
  <si>
    <t>Source:  Table 22 in Hydrogen4EU Report</t>
  </si>
  <si>
    <t>Source:  Efficiency numbers from Table 22 in Hydrogen4EU report + own calculations. 95% capture rate assumed based on conversation with author</t>
  </si>
  <si>
    <t>Hydrogen OCGT</t>
  </si>
  <si>
    <t>Hydrogen CCGT</t>
  </si>
  <si>
    <t>Generators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</si>
</sst>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quotePrefix="1"/>
    <xf numFmtId="3" fontId="0" fillId="0" borderId="0" xfId="0" applyNumberForma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551B-B69A-E64C-AAAC-5B42E97490B6}">
  <dimension ref="A1:A3"/>
  <sheetViews>
    <sheetView workbookViewId="0">
      <selection activeCell="Q20" sqref="Q20"/>
    </sheetView>
  </sheetViews>
  <sheetFormatPr baseColWidth="10" defaultRowHeight="16" x14ac:dyDescent="0.2"/>
  <sheetData>
    <row r="1" spans="1:1" x14ac:dyDescent="0.2">
      <c r="A1" t="s">
        <v>136</v>
      </c>
    </row>
    <row r="2" spans="1:1" x14ac:dyDescent="0.2">
      <c r="A2" t="s">
        <v>134</v>
      </c>
    </row>
    <row r="3" spans="1:1" x14ac:dyDescent="0.2">
      <c r="A3" t="s">
        <v>135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60F9-6052-F04C-980F-90E524D68767}">
  <dimension ref="A1:B7"/>
  <sheetViews>
    <sheetView workbookViewId="0"/>
  </sheetViews>
  <sheetFormatPr baseColWidth="10" defaultRowHeight="16" x14ac:dyDescent="0.2"/>
  <sheetData>
    <row r="1" spans="1:2" x14ac:dyDescent="0.2">
      <c r="A1" t="s">
        <v>132</v>
      </c>
    </row>
    <row r="2" spans="1:2" x14ac:dyDescent="0.2">
      <c r="A2" t="s">
        <v>108</v>
      </c>
    </row>
    <row r="3" spans="1:2" x14ac:dyDescent="0.2">
      <c r="A3" t="s">
        <v>3</v>
      </c>
      <c r="B3" t="s">
        <v>90</v>
      </c>
    </row>
    <row r="4" spans="1:2" x14ac:dyDescent="0.2">
      <c r="A4" t="s">
        <v>91</v>
      </c>
      <c r="B4">
        <v>25</v>
      </c>
    </row>
    <row r="5" spans="1:2" x14ac:dyDescent="0.2">
      <c r="A5" t="s">
        <v>94</v>
      </c>
      <c r="B5">
        <v>25</v>
      </c>
    </row>
    <row r="6" spans="1:2" x14ac:dyDescent="0.2">
      <c r="A6" t="s">
        <v>102</v>
      </c>
      <c r="B6">
        <v>25</v>
      </c>
    </row>
    <row r="7" spans="1:2" x14ac:dyDescent="0.2">
      <c r="A7" t="s">
        <v>103</v>
      </c>
      <c r="B7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3942-A81D-F244-86B6-CFF02FEBECBE}">
  <dimension ref="A1:H35"/>
  <sheetViews>
    <sheetView workbookViewId="0">
      <selection activeCell="A2" sqref="A2"/>
    </sheetView>
  </sheetViews>
  <sheetFormatPr baseColWidth="10" defaultRowHeight="16" x14ac:dyDescent="0.2"/>
  <sheetData>
    <row r="1" spans="1:8" x14ac:dyDescent="0.2">
      <c r="A1" t="s">
        <v>133</v>
      </c>
    </row>
    <row r="2" spans="1:8" x14ac:dyDescent="0.2">
      <c r="A2" t="s">
        <v>98</v>
      </c>
    </row>
    <row r="3" spans="1:8" x14ac:dyDescent="0.2">
      <c r="A3" t="s">
        <v>93</v>
      </c>
      <c r="B3" t="s">
        <v>0</v>
      </c>
      <c r="C3" t="s">
        <v>97</v>
      </c>
    </row>
    <row r="4" spans="1:8" x14ac:dyDescent="0.2">
      <c r="A4" t="s">
        <v>91</v>
      </c>
      <c r="B4">
        <v>1</v>
      </c>
      <c r="C4" s="3">
        <f>1/ReformerEfficiency!C4*$H$8/$H$9*$G$5</f>
        <v>8.6922493765586051</v>
      </c>
      <c r="G4" s="8" t="s">
        <v>110</v>
      </c>
    </row>
    <row r="5" spans="1:8" x14ac:dyDescent="0.2">
      <c r="A5" t="s">
        <v>91</v>
      </c>
      <c r="B5">
        <v>2</v>
      </c>
      <c r="C5" s="3">
        <f>1/ReformerEfficiency!C5*$H$8/$H$9*$G$5</f>
        <v>8.6922493765586051</v>
      </c>
      <c r="G5" s="9">
        <f>44.01/16.04</f>
        <v>2.7437655860349128</v>
      </c>
    </row>
    <row r="6" spans="1:8" x14ac:dyDescent="0.2">
      <c r="A6" t="s">
        <v>91</v>
      </c>
      <c r="B6">
        <v>3</v>
      </c>
      <c r="C6" s="3">
        <f>1/ReformerEfficiency!C6*$H$8/$H$9*$G$5</f>
        <v>8.6922493765586051</v>
      </c>
    </row>
    <row r="7" spans="1:8" x14ac:dyDescent="0.2">
      <c r="A7" t="s">
        <v>91</v>
      </c>
      <c r="B7">
        <v>4</v>
      </c>
      <c r="C7" s="3">
        <f>1/ReformerEfficiency!C7*$H$8/$H$9*$G$5</f>
        <v>8.6922493765586051</v>
      </c>
      <c r="H7" s="8" t="s">
        <v>113</v>
      </c>
    </row>
    <row r="8" spans="1:8" x14ac:dyDescent="0.2">
      <c r="A8" t="s">
        <v>91</v>
      </c>
      <c r="B8">
        <v>5</v>
      </c>
      <c r="C8" s="3">
        <f>1/ReformerEfficiency!C8*$H$8/$H$9*$G$5</f>
        <v>8.6922493765586051</v>
      </c>
      <c r="G8" s="8" t="s">
        <v>111</v>
      </c>
      <c r="H8">
        <v>120</v>
      </c>
    </row>
    <row r="9" spans="1:8" x14ac:dyDescent="0.2">
      <c r="A9" t="s">
        <v>91</v>
      </c>
      <c r="B9">
        <v>6</v>
      </c>
      <c r="C9" s="3">
        <f>1/ReformerEfficiency!C9*$H$8/$H$9*$G$5</f>
        <v>8.6922493765586051</v>
      </c>
      <c r="G9" s="8" t="s">
        <v>112</v>
      </c>
      <c r="H9">
        <v>50</v>
      </c>
    </row>
    <row r="10" spans="1:8" x14ac:dyDescent="0.2">
      <c r="A10" t="s">
        <v>91</v>
      </c>
      <c r="B10">
        <v>7</v>
      </c>
      <c r="C10" s="3">
        <f>1/ReformerEfficiency!C10*$H$8/$H$9*$G$5</f>
        <v>8.6922493765586051</v>
      </c>
    </row>
    <row r="11" spans="1:8" x14ac:dyDescent="0.2">
      <c r="A11" t="s">
        <v>91</v>
      </c>
      <c r="B11">
        <v>8</v>
      </c>
      <c r="C11" s="3">
        <f>1/ReformerEfficiency!C11*$H$8/$H$9*$G$5</f>
        <v>8.6922493765586051</v>
      </c>
      <c r="H11" s="8" t="s">
        <v>114</v>
      </c>
    </row>
    <row r="12" spans="1:8" x14ac:dyDescent="0.2">
      <c r="A12" t="s">
        <v>94</v>
      </c>
      <c r="B12">
        <v>1</v>
      </c>
      <c r="C12" s="3">
        <f>1/ReformerEfficiency!C12*$H$8/$H$9*$G$5*(1-$H$12)</f>
        <v>0.91202768079800478</v>
      </c>
      <c r="G12" s="8" t="s">
        <v>91</v>
      </c>
      <c r="H12" s="8">
        <v>0.9</v>
      </c>
    </row>
    <row r="13" spans="1:8" x14ac:dyDescent="0.2">
      <c r="A13" t="s">
        <v>94</v>
      </c>
      <c r="B13">
        <v>2</v>
      </c>
      <c r="C13" s="3">
        <f>1/ReformerEfficiency!C13*$H$8/$H$9*$G$5*(1-$H$12)</f>
        <v>0.91202768079800478</v>
      </c>
      <c r="G13" s="8" t="s">
        <v>124</v>
      </c>
      <c r="H13" s="8">
        <v>0.93</v>
      </c>
    </row>
    <row r="14" spans="1:8" x14ac:dyDescent="0.2">
      <c r="A14" t="s">
        <v>94</v>
      </c>
      <c r="B14">
        <v>3</v>
      </c>
      <c r="C14" s="3">
        <f>1/ReformerEfficiency!C14*$H$8/$H$9*$G$5*(1-$H$12)</f>
        <v>0.91202768079800478</v>
      </c>
    </row>
    <row r="15" spans="1:8" x14ac:dyDescent="0.2">
      <c r="A15" t="s">
        <v>94</v>
      </c>
      <c r="B15">
        <v>4</v>
      </c>
      <c r="C15" s="3">
        <f>1/ReformerEfficiency!C15*$H$8/$H$9*$G$5*(1-$H$12)</f>
        <v>0.91202768079800478</v>
      </c>
    </row>
    <row r="16" spans="1:8" x14ac:dyDescent="0.2">
      <c r="A16" t="s">
        <v>94</v>
      </c>
      <c r="B16">
        <v>5</v>
      </c>
      <c r="C16" s="3">
        <f>1/ReformerEfficiency!C16*$H$8/$H$9*$G$5*(1-$H$12)</f>
        <v>0.91202768079800478</v>
      </c>
    </row>
    <row r="17" spans="1:3" x14ac:dyDescent="0.2">
      <c r="A17" t="s">
        <v>94</v>
      </c>
      <c r="B17">
        <v>6</v>
      </c>
      <c r="C17" s="3">
        <f>1/ReformerEfficiency!C17*$H$8/$H$9*$G$5*(1-$H$12)</f>
        <v>0.91202768079800478</v>
      </c>
    </row>
    <row r="18" spans="1:3" x14ac:dyDescent="0.2">
      <c r="A18" t="s">
        <v>94</v>
      </c>
      <c r="B18">
        <v>7</v>
      </c>
      <c r="C18" s="3">
        <f>1/ReformerEfficiency!C18*$H$8/$H$9*$G$5*(1-$H$12)</f>
        <v>0.91202768079800478</v>
      </c>
    </row>
    <row r="19" spans="1:3" x14ac:dyDescent="0.2">
      <c r="A19" t="s">
        <v>94</v>
      </c>
      <c r="B19">
        <v>8</v>
      </c>
      <c r="C19" s="3">
        <f>1/ReformerEfficiency!C19*$H$8/$H$9*$G$5*(1-$H$12)</f>
        <v>0.91202768079800478</v>
      </c>
    </row>
    <row r="20" spans="1:3" x14ac:dyDescent="0.2">
      <c r="A20" s="1" t="s">
        <v>102</v>
      </c>
      <c r="B20">
        <v>1</v>
      </c>
      <c r="C20" s="3">
        <f>1/ReformerEfficiency!C20*$H$8/$H$9*$G$5*(1-$H$13)</f>
        <v>0.62689556109725653</v>
      </c>
    </row>
    <row r="21" spans="1:3" x14ac:dyDescent="0.2">
      <c r="A21" s="1" t="s">
        <v>102</v>
      </c>
      <c r="B21">
        <v>2</v>
      </c>
      <c r="C21" s="3">
        <f>1/ReformerEfficiency!C21*$H$8/$H$9*$G$5*(1-$H$13)</f>
        <v>0.62689556109725653</v>
      </c>
    </row>
    <row r="22" spans="1:3" x14ac:dyDescent="0.2">
      <c r="A22" s="1" t="s">
        <v>102</v>
      </c>
      <c r="B22">
        <v>3</v>
      </c>
      <c r="C22" s="3">
        <f>1/ReformerEfficiency!C22*$H$8/$H$9*$G$5*(1-$H$13)</f>
        <v>0.62689556109725653</v>
      </c>
    </row>
    <row r="23" spans="1:3" x14ac:dyDescent="0.2">
      <c r="A23" s="1" t="s">
        <v>102</v>
      </c>
      <c r="B23">
        <v>4</v>
      </c>
      <c r="C23" s="3">
        <f>1/ReformerEfficiency!C23*$H$8/$H$9*$G$5*(1-$H$13)</f>
        <v>0.62689556109725653</v>
      </c>
    </row>
    <row r="24" spans="1:3" x14ac:dyDescent="0.2">
      <c r="A24" s="1" t="s">
        <v>102</v>
      </c>
      <c r="B24">
        <v>5</v>
      </c>
      <c r="C24" s="3">
        <f>1/ReformerEfficiency!C24*$H$8/$H$9*$G$5*(1-$H$13)</f>
        <v>0.62689556109725653</v>
      </c>
    </row>
    <row r="25" spans="1:3" x14ac:dyDescent="0.2">
      <c r="A25" s="1" t="s">
        <v>102</v>
      </c>
      <c r="B25">
        <v>6</v>
      </c>
      <c r="C25" s="3">
        <f>1/ReformerEfficiency!C25*$H$8/$H$9*$G$5*(1-$H$13)</f>
        <v>0.62689556109725653</v>
      </c>
    </row>
    <row r="26" spans="1:3" x14ac:dyDescent="0.2">
      <c r="A26" s="1" t="s">
        <v>102</v>
      </c>
      <c r="B26">
        <v>7</v>
      </c>
      <c r="C26" s="3">
        <f>1/ReformerEfficiency!C26*$H$8/$H$9*$G$5*(1-$H$13)</f>
        <v>0.62689556109725653</v>
      </c>
    </row>
    <row r="27" spans="1:3" x14ac:dyDescent="0.2">
      <c r="A27" s="1" t="s">
        <v>102</v>
      </c>
      <c r="B27">
        <v>8</v>
      </c>
      <c r="C27" s="3">
        <f>1/ReformerEfficiency!C27*$H$8/$H$9*$G$5*(1-$H$13)</f>
        <v>0.62689556109725653</v>
      </c>
    </row>
    <row r="28" spans="1:3" x14ac:dyDescent="0.2">
      <c r="A28" s="1" t="s">
        <v>103</v>
      </c>
      <c r="B28">
        <v>1</v>
      </c>
      <c r="C28" s="3">
        <f>1/ReformerEfficiency!C28*$H$8/$H$9*$G$5*(1-$H$13)</f>
        <v>0.59001935162094732</v>
      </c>
    </row>
    <row r="29" spans="1:3" x14ac:dyDescent="0.2">
      <c r="A29" s="1" t="s">
        <v>103</v>
      </c>
      <c r="B29">
        <v>2</v>
      </c>
      <c r="C29" s="3">
        <f>1/ReformerEfficiency!C29*$H$8/$H$9*$G$5*(1-$H$13)</f>
        <v>0.59001935162094732</v>
      </c>
    </row>
    <row r="30" spans="1:3" x14ac:dyDescent="0.2">
      <c r="A30" s="1" t="s">
        <v>103</v>
      </c>
      <c r="B30">
        <v>3</v>
      </c>
      <c r="C30" s="3">
        <f>1/ReformerEfficiency!C30*$H$8/$H$9*$G$5*(1-$H$13)</f>
        <v>0.553143142144638</v>
      </c>
    </row>
    <row r="31" spans="1:3" x14ac:dyDescent="0.2">
      <c r="A31" s="1" t="s">
        <v>103</v>
      </c>
      <c r="B31">
        <v>4</v>
      </c>
      <c r="C31" s="3">
        <f>1/ReformerEfficiency!C31*$H$8/$H$9*$G$5*(1-$H$13)</f>
        <v>0.553143142144638</v>
      </c>
    </row>
    <row r="32" spans="1:3" x14ac:dyDescent="0.2">
      <c r="A32" s="1" t="s">
        <v>103</v>
      </c>
      <c r="B32">
        <v>5</v>
      </c>
      <c r="C32" s="3">
        <f>1/ReformerEfficiency!C32*$H$8/$H$9*$G$5*(1-$H$13)</f>
        <v>0.553143142144638</v>
      </c>
    </row>
    <row r="33" spans="1:3" x14ac:dyDescent="0.2">
      <c r="A33" s="1" t="s">
        <v>103</v>
      </c>
      <c r="B33">
        <v>6</v>
      </c>
      <c r="C33" s="3">
        <f>1/ReformerEfficiency!C33*$H$8/$H$9*$G$5*(1-$H$13)</f>
        <v>0.553143142144638</v>
      </c>
    </row>
    <row r="34" spans="1:3" x14ac:dyDescent="0.2">
      <c r="A34" s="1" t="s">
        <v>103</v>
      </c>
      <c r="B34">
        <v>7</v>
      </c>
      <c r="C34" s="3">
        <f>1/ReformerEfficiency!C34*$H$8/$H$9*$G$5*(1-$H$13)</f>
        <v>0.553143142144638</v>
      </c>
    </row>
    <row r="35" spans="1:3" x14ac:dyDescent="0.2">
      <c r="A35" s="1" t="s">
        <v>103</v>
      </c>
      <c r="B35">
        <v>8</v>
      </c>
      <c r="C35" s="3">
        <f>1/ReformerEfficiency!C35*$H$8/$H$9*$G$5*(1-$H$13)</f>
        <v>0.553143142144638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EED9-5515-7E4E-82A8-6DE08905CACE}">
  <dimension ref="A1:J17"/>
  <sheetViews>
    <sheetView tabSelected="1" workbookViewId="0">
      <selection activeCell="B7" sqref="B7"/>
    </sheetView>
  </sheetViews>
  <sheetFormatPr baseColWidth="10" defaultRowHeight="16" x14ac:dyDescent="0.2"/>
  <sheetData>
    <row r="1" spans="1:9" x14ac:dyDescent="0.2">
      <c r="A1" s="1" t="s">
        <v>99</v>
      </c>
    </row>
    <row r="2" spans="1:9" x14ac:dyDescent="0.2">
      <c r="A2" s="1" t="s">
        <v>126</v>
      </c>
    </row>
    <row r="3" spans="1:9" x14ac:dyDescent="0.2">
      <c r="A3" t="s">
        <v>4</v>
      </c>
      <c r="B3" t="s">
        <v>100</v>
      </c>
    </row>
    <row r="4" spans="1:9" x14ac:dyDescent="0.2">
      <c r="A4" t="s">
        <v>24</v>
      </c>
      <c r="B4">
        <v>1000000</v>
      </c>
    </row>
    <row r="5" spans="1:9" x14ac:dyDescent="0.2">
      <c r="A5" t="s">
        <v>95</v>
      </c>
      <c r="B5">
        <f>B4</f>
        <v>1000000</v>
      </c>
    </row>
    <row r="6" spans="1:9" x14ac:dyDescent="0.2">
      <c r="A6" t="s">
        <v>26</v>
      </c>
      <c r="B6">
        <f>B4</f>
        <v>1000000</v>
      </c>
    </row>
    <row r="14" spans="1:9" x14ac:dyDescent="0.2">
      <c r="I14" s="6"/>
    </row>
    <row r="15" spans="1:9" x14ac:dyDescent="0.2">
      <c r="I15" s="6"/>
    </row>
    <row r="17" spans="10:10" x14ac:dyDescent="0.2">
      <c r="J17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AC24E-CABF-B84A-AC03-912BDB717573}">
  <dimension ref="A1:B11"/>
  <sheetViews>
    <sheetView workbookViewId="0">
      <selection activeCell="B11" sqref="B11"/>
    </sheetView>
  </sheetViews>
  <sheetFormatPr baseColWidth="10" defaultRowHeight="16" x14ac:dyDescent="0.2"/>
  <sheetData>
    <row r="1" spans="1:2" x14ac:dyDescent="0.2">
      <c r="A1" t="s">
        <v>12</v>
      </c>
    </row>
    <row r="2" spans="1:2" x14ac:dyDescent="0.2">
      <c r="A2" t="s">
        <v>45</v>
      </c>
    </row>
    <row r="3" spans="1:2" x14ac:dyDescent="0.2">
      <c r="A3" t="s">
        <v>0</v>
      </c>
      <c r="B3" t="s">
        <v>1</v>
      </c>
    </row>
    <row r="4" spans="1:2" x14ac:dyDescent="0.2">
      <c r="A4">
        <v>1</v>
      </c>
      <c r="B4">
        <f>1100*1000</f>
        <v>1100000</v>
      </c>
    </row>
    <row r="5" spans="1:2" x14ac:dyDescent="0.2">
      <c r="A5">
        <v>2</v>
      </c>
      <c r="B5">
        <f>1.1*870*1000</f>
        <v>957000.00000000012</v>
      </c>
    </row>
    <row r="6" spans="1:2" x14ac:dyDescent="0.2">
      <c r="A6">
        <v>3</v>
      </c>
      <c r="B6">
        <f t="shared" ref="B6:B11" si="0">760*1.1*1000</f>
        <v>836000.00000000012</v>
      </c>
    </row>
    <row r="7" spans="1:2" x14ac:dyDescent="0.2">
      <c r="A7">
        <v>4</v>
      </c>
      <c r="B7">
        <f t="shared" si="0"/>
        <v>836000.00000000012</v>
      </c>
    </row>
    <row r="8" spans="1:2" x14ac:dyDescent="0.2">
      <c r="A8">
        <v>5</v>
      </c>
      <c r="B8">
        <f t="shared" si="0"/>
        <v>836000.00000000012</v>
      </c>
    </row>
    <row r="9" spans="1:2" x14ac:dyDescent="0.2">
      <c r="A9">
        <v>6</v>
      </c>
      <c r="B9">
        <f t="shared" si="0"/>
        <v>836000.00000000012</v>
      </c>
    </row>
    <row r="10" spans="1:2" x14ac:dyDescent="0.2">
      <c r="A10">
        <v>7</v>
      </c>
      <c r="B10">
        <f t="shared" si="0"/>
        <v>836000.00000000012</v>
      </c>
    </row>
    <row r="11" spans="1:2" x14ac:dyDescent="0.2">
      <c r="A11">
        <v>8</v>
      </c>
      <c r="B11">
        <f t="shared" si="0"/>
        <v>836000.00000000012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B24-FB93-2B47-BB70-2727D41F935B}">
  <dimension ref="A1:B11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37</v>
      </c>
    </row>
    <row r="2" spans="1:2" x14ac:dyDescent="0.2">
      <c r="A2" t="s">
        <v>45</v>
      </c>
    </row>
    <row r="3" spans="1:2" x14ac:dyDescent="0.2">
      <c r="A3" t="s">
        <v>0</v>
      </c>
      <c r="B3" t="s">
        <v>46</v>
      </c>
    </row>
    <row r="4" spans="1:2" x14ac:dyDescent="0.2">
      <c r="A4">
        <v>1</v>
      </c>
      <c r="B4">
        <f>0.05*ElectrolyzerPlantCapitalCost!B4</f>
        <v>55000</v>
      </c>
    </row>
    <row r="5" spans="1:2" x14ac:dyDescent="0.2">
      <c r="A5">
        <v>2</v>
      </c>
      <c r="B5">
        <f>0.05*ElectrolyzerPlantCapitalCost!B5</f>
        <v>47850.000000000007</v>
      </c>
    </row>
    <row r="6" spans="1:2" x14ac:dyDescent="0.2">
      <c r="A6">
        <v>3</v>
      </c>
      <c r="B6">
        <f>0.05*ElectrolyzerPlantCapitalCost!B6</f>
        <v>41800.000000000007</v>
      </c>
    </row>
    <row r="7" spans="1:2" x14ac:dyDescent="0.2">
      <c r="A7">
        <v>4</v>
      </c>
      <c r="B7">
        <f>0.05*ElectrolyzerPlantCapitalCost!B7</f>
        <v>41800.000000000007</v>
      </c>
    </row>
    <row r="8" spans="1:2" x14ac:dyDescent="0.2">
      <c r="A8">
        <v>5</v>
      </c>
      <c r="B8">
        <f>0.05*ElectrolyzerPlantCapitalCost!B8</f>
        <v>41800.000000000007</v>
      </c>
    </row>
    <row r="9" spans="1:2" x14ac:dyDescent="0.2">
      <c r="A9">
        <v>6</v>
      </c>
      <c r="B9">
        <f>0.05*ElectrolyzerPlantCapitalCost!B9</f>
        <v>41800.000000000007</v>
      </c>
    </row>
    <row r="10" spans="1:2" x14ac:dyDescent="0.2">
      <c r="A10">
        <v>7</v>
      </c>
      <c r="B10">
        <f>0.05*ElectrolyzerPlantCapitalCost!B10</f>
        <v>41800.000000000007</v>
      </c>
    </row>
    <row r="11" spans="1:2" x14ac:dyDescent="0.2">
      <c r="A11">
        <v>8</v>
      </c>
      <c r="B11">
        <f>0.05*ElectrolyzerPlantCapitalCost!B11</f>
        <v>41800.000000000007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4405-4077-F94F-822B-3084C5C8DF5D}">
  <dimension ref="A1:B11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11</v>
      </c>
    </row>
    <row r="2" spans="1:2" x14ac:dyDescent="0.2">
      <c r="A2" t="s">
        <v>101</v>
      </c>
    </row>
    <row r="3" spans="1:2" x14ac:dyDescent="0.2">
      <c r="A3" t="s">
        <v>0</v>
      </c>
      <c r="B3" t="s">
        <v>2</v>
      </c>
    </row>
    <row r="4" spans="1:2" x14ac:dyDescent="0.2">
      <c r="A4">
        <v>1</v>
      </c>
      <c r="B4">
        <f>0.15*ElectrolyzerPlantCapitalCost!B4</f>
        <v>165000</v>
      </c>
    </row>
    <row r="5" spans="1:2" x14ac:dyDescent="0.2">
      <c r="A5">
        <v>2</v>
      </c>
      <c r="B5">
        <f>0.15*ElectrolyzerPlantCapitalCost!B5</f>
        <v>143550</v>
      </c>
    </row>
    <row r="6" spans="1:2" x14ac:dyDescent="0.2">
      <c r="A6">
        <v>3</v>
      </c>
      <c r="B6">
        <f>0.15*ElectrolyzerPlantCapitalCost!B6</f>
        <v>125400.00000000001</v>
      </c>
    </row>
    <row r="7" spans="1:2" x14ac:dyDescent="0.2">
      <c r="A7">
        <v>4</v>
      </c>
      <c r="B7">
        <f>0.15*ElectrolyzerPlantCapitalCost!B7</f>
        <v>125400.00000000001</v>
      </c>
    </row>
    <row r="8" spans="1:2" x14ac:dyDescent="0.2">
      <c r="A8">
        <v>5</v>
      </c>
      <c r="B8">
        <f>0.15*ElectrolyzerPlantCapitalCost!B8</f>
        <v>125400.00000000001</v>
      </c>
    </row>
    <row r="9" spans="1:2" x14ac:dyDescent="0.2">
      <c r="A9">
        <v>6</v>
      </c>
      <c r="B9">
        <f>0.15*ElectrolyzerPlantCapitalCost!B9</f>
        <v>125400.00000000001</v>
      </c>
    </row>
    <row r="10" spans="1:2" x14ac:dyDescent="0.2">
      <c r="A10">
        <v>7</v>
      </c>
      <c r="B10">
        <f>0.15*ElectrolyzerPlantCapitalCost!B10</f>
        <v>125400.00000000001</v>
      </c>
    </row>
    <row r="11" spans="1:2" x14ac:dyDescent="0.2">
      <c r="A11">
        <v>8</v>
      </c>
      <c r="B11">
        <f>0.15*ElectrolyzerPlantCapitalCost!B11</f>
        <v>125400.00000000001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8E7F-9523-8044-ACCB-33786B254981}">
  <dimension ref="A1:A4"/>
  <sheetViews>
    <sheetView workbookViewId="0">
      <selection sqref="A1:A4"/>
    </sheetView>
  </sheetViews>
  <sheetFormatPr baseColWidth="10" defaultRowHeight="16" x14ac:dyDescent="0.2"/>
  <sheetData>
    <row r="1" spans="1:1" x14ac:dyDescent="0.2">
      <c r="A1" t="s">
        <v>14</v>
      </c>
    </row>
    <row r="2" spans="1:1" x14ac:dyDescent="0.2">
      <c r="A2" t="s">
        <v>44</v>
      </c>
    </row>
    <row r="3" spans="1:1" x14ac:dyDescent="0.2">
      <c r="A3" t="s">
        <v>3</v>
      </c>
    </row>
    <row r="4" spans="1:1" x14ac:dyDescent="0.2">
      <c r="A4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4B03-BAA5-1E45-BBA0-24D02E199CA8}">
  <dimension ref="A1:B11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t="s">
        <v>55</v>
      </c>
    </row>
    <row r="2" spans="1:2" x14ac:dyDescent="0.2">
      <c r="A2" t="s">
        <v>56</v>
      </c>
    </row>
    <row r="3" spans="1:2" x14ac:dyDescent="0.2">
      <c r="A3" t="s">
        <v>0</v>
      </c>
      <c r="B3" t="s">
        <v>57</v>
      </c>
    </row>
    <row r="4" spans="1:2" x14ac:dyDescent="0.2">
      <c r="A4">
        <v>1</v>
      </c>
      <c r="B4">
        <f>55/1000</f>
        <v>5.5E-2</v>
      </c>
    </row>
    <row r="5" spans="1:2" x14ac:dyDescent="0.2">
      <c r="A5">
        <v>2</v>
      </c>
      <c r="B5">
        <f>52.5/1000</f>
        <v>5.2499999999999998E-2</v>
      </c>
    </row>
    <row r="6" spans="1:2" x14ac:dyDescent="0.2">
      <c r="A6">
        <v>3</v>
      </c>
      <c r="B6">
        <f>B5</f>
        <v>5.2499999999999998E-2</v>
      </c>
    </row>
    <row r="7" spans="1:2" x14ac:dyDescent="0.2">
      <c r="A7">
        <v>4</v>
      </c>
      <c r="B7">
        <f>47.5/1000</f>
        <v>4.7500000000000001E-2</v>
      </c>
    </row>
    <row r="8" spans="1:2" x14ac:dyDescent="0.2">
      <c r="A8">
        <v>5</v>
      </c>
      <c r="B8">
        <f>B7</f>
        <v>4.7500000000000001E-2</v>
      </c>
    </row>
    <row r="9" spans="1:2" x14ac:dyDescent="0.2">
      <c r="A9">
        <v>6</v>
      </c>
      <c r="B9">
        <f t="shared" ref="B9:B11" si="0">B8</f>
        <v>4.7500000000000001E-2</v>
      </c>
    </row>
    <row r="10" spans="1:2" x14ac:dyDescent="0.2">
      <c r="A10">
        <v>7</v>
      </c>
      <c r="B10">
        <f t="shared" si="0"/>
        <v>4.7500000000000001E-2</v>
      </c>
    </row>
    <row r="11" spans="1:2" x14ac:dyDescent="0.2">
      <c r="A11">
        <v>8</v>
      </c>
      <c r="B11">
        <f t="shared" si="0"/>
        <v>4.7500000000000001E-2</v>
      </c>
    </row>
  </sheetData>
  <pageMargins left="0.7" right="0.7" top="0.75" bottom="0.75" header="0.3" footer="0.3"/>
  <ignoredErrors>
    <ignoredError sqref="B7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7D91-640E-FE49-B459-F0FF172D9414}">
  <dimension ref="A1:K236"/>
  <sheetViews>
    <sheetView topLeftCell="A194" workbookViewId="0">
      <selection activeCell="H229" sqref="H229"/>
    </sheetView>
  </sheetViews>
  <sheetFormatPr baseColWidth="10" defaultRowHeight="16" x14ac:dyDescent="0.2"/>
  <cols>
    <col min="3" max="4" width="11.1640625" bestFit="1" customWidth="1"/>
    <col min="5" max="5" width="11" bestFit="1" customWidth="1"/>
    <col min="6" max="6" width="11.1640625" bestFit="1" customWidth="1"/>
  </cols>
  <sheetData>
    <row r="1" spans="1:11" x14ac:dyDescent="0.2">
      <c r="A1" t="s">
        <v>31</v>
      </c>
    </row>
    <row r="2" spans="1:11" x14ac:dyDescent="0.2">
      <c r="A2" t="s">
        <v>54</v>
      </c>
    </row>
    <row r="3" spans="1:11" x14ac:dyDescent="0.2">
      <c r="A3" t="s">
        <v>4</v>
      </c>
      <c r="B3" t="s">
        <v>0</v>
      </c>
      <c r="C3" t="s">
        <v>28</v>
      </c>
      <c r="D3" t="s">
        <v>59</v>
      </c>
      <c r="E3" t="s">
        <v>60</v>
      </c>
      <c r="G3" t="s">
        <v>29</v>
      </c>
      <c r="H3" t="s">
        <v>30</v>
      </c>
      <c r="I3" t="s">
        <v>61</v>
      </c>
    </row>
    <row r="4" spans="1:11" x14ac:dyDescent="0.2">
      <c r="A4" t="s">
        <v>5</v>
      </c>
      <c r="B4">
        <v>1</v>
      </c>
      <c r="C4" s="2">
        <f t="shared" ref="C4:C35" si="0">(G4+H4)*$K$5</f>
        <v>0</v>
      </c>
      <c r="D4" s="2">
        <f>G4*$K$5</f>
        <v>0</v>
      </c>
      <c r="E4" s="2">
        <f>H4*$K$5</f>
        <v>0</v>
      </c>
      <c r="G4" s="3">
        <v>0</v>
      </c>
      <c r="H4" s="3">
        <v>0</v>
      </c>
      <c r="I4" s="3">
        <f>G4+H4</f>
        <v>0</v>
      </c>
      <c r="K4" t="s">
        <v>27</v>
      </c>
    </row>
    <row r="5" spans="1:11" x14ac:dyDescent="0.2">
      <c r="A5" t="s">
        <v>5</v>
      </c>
      <c r="B5">
        <v>2</v>
      </c>
      <c r="C5" s="2">
        <f t="shared" si="0"/>
        <v>3003003.0030030031</v>
      </c>
      <c r="D5" s="2">
        <f t="shared" ref="D5:D67" si="1">G5*$K$5</f>
        <v>0</v>
      </c>
      <c r="E5" s="2">
        <f t="shared" ref="E5:E67" si="2">H5*$K$5</f>
        <v>3003003.0030030031</v>
      </c>
      <c r="G5" s="3">
        <v>0</v>
      </c>
      <c r="H5" s="3">
        <v>0.1</v>
      </c>
      <c r="I5" s="3">
        <f t="shared" ref="I5:I69" si="3">G5+H5</f>
        <v>0.1</v>
      </c>
      <c r="K5">
        <f>10^9/Calculations!$A$2</f>
        <v>30030030.030030031</v>
      </c>
    </row>
    <row r="6" spans="1:11" x14ac:dyDescent="0.2">
      <c r="A6" t="s">
        <v>5</v>
      </c>
      <c r="B6">
        <v>3</v>
      </c>
      <c r="C6" s="2">
        <f t="shared" si="0"/>
        <v>1921321321.3213212</v>
      </c>
      <c r="D6" s="2">
        <f t="shared" si="1"/>
        <v>1831231231.2312312</v>
      </c>
      <c r="E6" s="2">
        <f t="shared" si="2"/>
        <v>90090090.090090096</v>
      </c>
      <c r="G6" s="3">
        <v>60.98</v>
      </c>
      <c r="H6" s="3">
        <v>3</v>
      </c>
      <c r="I6" s="3">
        <f t="shared" si="3"/>
        <v>63.98</v>
      </c>
    </row>
    <row r="7" spans="1:11" x14ac:dyDescent="0.2">
      <c r="A7" t="s">
        <v>5</v>
      </c>
      <c r="B7">
        <v>4</v>
      </c>
      <c r="C7" s="2">
        <f t="shared" si="0"/>
        <v>2101501501.5015013</v>
      </c>
      <c r="D7" s="2">
        <f t="shared" si="1"/>
        <v>1831231231.2312312</v>
      </c>
      <c r="E7" s="2">
        <f t="shared" si="2"/>
        <v>270270270.27027029</v>
      </c>
      <c r="G7" s="3">
        <f>G6</f>
        <v>60.98</v>
      </c>
      <c r="H7" s="3">
        <v>9</v>
      </c>
      <c r="I7" s="3">
        <f t="shared" si="3"/>
        <v>69.97999999999999</v>
      </c>
    </row>
    <row r="8" spans="1:11" x14ac:dyDescent="0.2">
      <c r="A8" t="s">
        <v>5</v>
      </c>
      <c r="B8">
        <v>5</v>
      </c>
      <c r="C8" s="2">
        <f t="shared" si="0"/>
        <v>6076576576.5765772</v>
      </c>
      <c r="D8" s="2">
        <f t="shared" si="1"/>
        <v>5481981981.9819822</v>
      </c>
      <c r="E8" s="2">
        <f t="shared" si="2"/>
        <v>594594594.5945946</v>
      </c>
      <c r="G8" s="3">
        <v>182.55</v>
      </c>
      <c r="H8" s="3">
        <v>19.8</v>
      </c>
      <c r="I8" s="3">
        <f t="shared" si="3"/>
        <v>202.35000000000002</v>
      </c>
    </row>
    <row r="9" spans="1:11" x14ac:dyDescent="0.2">
      <c r="A9" t="s">
        <v>5</v>
      </c>
      <c r="B9">
        <v>6</v>
      </c>
      <c r="C9" s="2">
        <f t="shared" si="0"/>
        <v>6442942942.9429436</v>
      </c>
      <c r="D9" s="2">
        <f t="shared" si="1"/>
        <v>5481981981.9819822</v>
      </c>
      <c r="E9" s="2">
        <f t="shared" si="2"/>
        <v>960960960.96096098</v>
      </c>
      <c r="G9" s="3">
        <f>G8</f>
        <v>182.55</v>
      </c>
      <c r="H9" s="3">
        <v>32</v>
      </c>
      <c r="I9" s="3">
        <f t="shared" si="3"/>
        <v>214.55</v>
      </c>
    </row>
    <row r="10" spans="1:11" x14ac:dyDescent="0.2">
      <c r="A10" t="s">
        <v>5</v>
      </c>
      <c r="B10">
        <v>7</v>
      </c>
      <c r="C10" s="2">
        <f t="shared" si="0"/>
        <v>8606906906.906908</v>
      </c>
      <c r="D10" s="2">
        <f t="shared" si="1"/>
        <v>7360660660.6606617</v>
      </c>
      <c r="E10" s="2">
        <f t="shared" si="2"/>
        <v>1246246246.2462463</v>
      </c>
      <c r="G10" s="3">
        <v>245.11</v>
      </c>
      <c r="H10" s="3">
        <v>41.5</v>
      </c>
      <c r="I10" s="3">
        <f t="shared" si="3"/>
        <v>286.61</v>
      </c>
    </row>
    <row r="11" spans="1:11" x14ac:dyDescent="0.2">
      <c r="A11" s="1" t="s">
        <v>5</v>
      </c>
      <c r="B11">
        <v>8</v>
      </c>
      <c r="C11" s="2">
        <f t="shared" si="0"/>
        <v>8606906906.906908</v>
      </c>
      <c r="D11" s="2">
        <f t="shared" si="1"/>
        <v>7360660660.6606617</v>
      </c>
      <c r="E11" s="2">
        <f t="shared" si="2"/>
        <v>1246246246.2462463</v>
      </c>
      <c r="G11" s="3">
        <f>G10</f>
        <v>245.11</v>
      </c>
      <c r="H11" s="3">
        <f>H10</f>
        <v>41.5</v>
      </c>
      <c r="I11" s="3">
        <f t="shared" si="3"/>
        <v>286.61</v>
      </c>
    </row>
    <row r="12" spans="1:11" x14ac:dyDescent="0.2">
      <c r="A12" t="s">
        <v>23</v>
      </c>
      <c r="B12">
        <v>1</v>
      </c>
      <c r="C12" s="2">
        <f t="shared" si="0"/>
        <v>0</v>
      </c>
      <c r="D12" s="2">
        <f t="shared" si="1"/>
        <v>0</v>
      </c>
      <c r="E12" s="2">
        <f t="shared" si="2"/>
        <v>0</v>
      </c>
      <c r="G12" s="3">
        <v>0</v>
      </c>
      <c r="H12" s="3">
        <v>0</v>
      </c>
      <c r="I12" s="3">
        <f t="shared" si="3"/>
        <v>0</v>
      </c>
    </row>
    <row r="13" spans="1:11" x14ac:dyDescent="0.2">
      <c r="A13" t="s">
        <v>23</v>
      </c>
      <c r="B13">
        <v>2</v>
      </c>
      <c r="C13" s="2">
        <f t="shared" si="0"/>
        <v>3003003.0030030031</v>
      </c>
      <c r="D13" s="2">
        <f t="shared" si="1"/>
        <v>0</v>
      </c>
      <c r="E13" s="2">
        <f t="shared" si="2"/>
        <v>3003003.0030030031</v>
      </c>
      <c r="G13" s="3">
        <v>0</v>
      </c>
      <c r="H13" s="3">
        <v>0.1</v>
      </c>
      <c r="I13" s="3">
        <f t="shared" si="3"/>
        <v>0.1</v>
      </c>
    </row>
    <row r="14" spans="1:11" x14ac:dyDescent="0.2">
      <c r="A14" t="s">
        <v>23</v>
      </c>
      <c r="B14">
        <v>3</v>
      </c>
      <c r="C14" s="2">
        <f t="shared" si="0"/>
        <v>817417417.41741741</v>
      </c>
      <c r="D14" s="2">
        <f t="shared" si="1"/>
        <v>745345345.34534538</v>
      </c>
      <c r="E14" s="2">
        <f t="shared" si="2"/>
        <v>72072072.072072074</v>
      </c>
      <c r="G14" s="3">
        <v>24.82</v>
      </c>
      <c r="H14" s="3">
        <v>2.4</v>
      </c>
      <c r="I14" s="3">
        <f t="shared" si="3"/>
        <v>27.22</v>
      </c>
    </row>
    <row r="15" spans="1:11" x14ac:dyDescent="0.2">
      <c r="A15" t="s">
        <v>23</v>
      </c>
      <c r="B15">
        <v>4</v>
      </c>
      <c r="C15" s="2">
        <f t="shared" si="0"/>
        <v>961561561.5615617</v>
      </c>
      <c r="D15" s="2">
        <f t="shared" si="1"/>
        <v>745345345.34534538</v>
      </c>
      <c r="E15" s="2">
        <f t="shared" si="2"/>
        <v>216216216.21621624</v>
      </c>
      <c r="G15" s="3">
        <f>G14</f>
        <v>24.82</v>
      </c>
      <c r="H15" s="3">
        <v>7.2</v>
      </c>
      <c r="I15" s="3">
        <f t="shared" si="3"/>
        <v>32.020000000000003</v>
      </c>
    </row>
    <row r="16" spans="1:11" x14ac:dyDescent="0.2">
      <c r="A16" t="s">
        <v>23</v>
      </c>
      <c r="B16">
        <v>5</v>
      </c>
      <c r="C16" s="2">
        <f t="shared" si="0"/>
        <v>2683783783.7837834</v>
      </c>
      <c r="D16" s="2">
        <f t="shared" si="1"/>
        <v>2194294294.2942944</v>
      </c>
      <c r="E16" s="2">
        <f t="shared" si="2"/>
        <v>489489489.4894895</v>
      </c>
      <c r="G16" s="3">
        <v>73.069999999999993</v>
      </c>
      <c r="H16" s="3">
        <v>16.3</v>
      </c>
      <c r="I16" s="3">
        <f t="shared" si="3"/>
        <v>89.36999999999999</v>
      </c>
    </row>
    <row r="17" spans="1:9" x14ac:dyDescent="0.2">
      <c r="A17" t="s">
        <v>23</v>
      </c>
      <c r="B17">
        <v>6</v>
      </c>
      <c r="C17" s="2">
        <f t="shared" si="0"/>
        <v>3014114114.1141138</v>
      </c>
      <c r="D17" s="2">
        <f t="shared" si="1"/>
        <v>2194294294.2942944</v>
      </c>
      <c r="E17" s="2">
        <f t="shared" si="2"/>
        <v>819819819.81981981</v>
      </c>
      <c r="G17" s="3">
        <f>G16</f>
        <v>73.069999999999993</v>
      </c>
      <c r="H17" s="3">
        <v>27.3</v>
      </c>
      <c r="I17" s="3">
        <f t="shared" si="3"/>
        <v>100.36999999999999</v>
      </c>
    </row>
    <row r="18" spans="1:9" x14ac:dyDescent="0.2">
      <c r="A18" t="s">
        <v>23</v>
      </c>
      <c r="B18">
        <v>7</v>
      </c>
      <c r="C18" s="2">
        <f t="shared" si="0"/>
        <v>4131531531.5315313</v>
      </c>
      <c r="D18" s="2">
        <f t="shared" si="1"/>
        <v>3029429429.4294295</v>
      </c>
      <c r="E18" s="2">
        <f t="shared" si="2"/>
        <v>1102102102.1021023</v>
      </c>
      <c r="G18" s="3">
        <v>100.88</v>
      </c>
      <c r="H18" s="3">
        <v>36.700000000000003</v>
      </c>
      <c r="I18" s="3">
        <f t="shared" si="3"/>
        <v>137.57999999999998</v>
      </c>
    </row>
    <row r="19" spans="1:9" x14ac:dyDescent="0.2">
      <c r="A19" s="1" t="s">
        <v>23</v>
      </c>
      <c r="B19">
        <v>8</v>
      </c>
      <c r="C19" s="2">
        <f t="shared" si="0"/>
        <v>4131531531.5315313</v>
      </c>
      <c r="D19" s="2">
        <f t="shared" si="1"/>
        <v>3029429429.4294295</v>
      </c>
      <c r="E19" s="2">
        <f t="shared" si="2"/>
        <v>1102102102.1021023</v>
      </c>
      <c r="G19" s="3">
        <f>G18</f>
        <v>100.88</v>
      </c>
      <c r="H19" s="3">
        <f>H18</f>
        <v>36.700000000000003</v>
      </c>
      <c r="I19" s="3">
        <f t="shared" si="3"/>
        <v>137.57999999999998</v>
      </c>
    </row>
    <row r="20" spans="1:9" x14ac:dyDescent="0.2">
      <c r="A20" t="s">
        <v>22</v>
      </c>
      <c r="B20">
        <v>1</v>
      </c>
      <c r="C20" s="2">
        <f t="shared" si="0"/>
        <v>0</v>
      </c>
      <c r="D20" s="2">
        <f t="shared" si="1"/>
        <v>0</v>
      </c>
      <c r="E20" s="2">
        <f t="shared" si="2"/>
        <v>0</v>
      </c>
      <c r="G20" s="3">
        <v>0</v>
      </c>
      <c r="H20" s="3">
        <v>0</v>
      </c>
      <c r="I20" s="3">
        <f t="shared" si="3"/>
        <v>0</v>
      </c>
    </row>
    <row r="21" spans="1:9" x14ac:dyDescent="0.2">
      <c r="A21" t="s">
        <v>22</v>
      </c>
      <c r="B21">
        <v>2</v>
      </c>
      <c r="C21" s="2">
        <f t="shared" si="0"/>
        <v>0</v>
      </c>
      <c r="D21" s="2">
        <f t="shared" si="1"/>
        <v>0</v>
      </c>
      <c r="E21" s="2">
        <f t="shared" si="2"/>
        <v>0</v>
      </c>
      <c r="G21" s="3">
        <v>0</v>
      </c>
      <c r="H21" s="3">
        <v>0</v>
      </c>
      <c r="I21" s="3">
        <f t="shared" si="3"/>
        <v>0</v>
      </c>
    </row>
    <row r="22" spans="1:9" x14ac:dyDescent="0.2">
      <c r="A22" t="s">
        <v>22</v>
      </c>
      <c r="B22">
        <v>3</v>
      </c>
      <c r="C22" s="2">
        <f t="shared" si="0"/>
        <v>545345345.34534538</v>
      </c>
      <c r="D22" s="2">
        <f t="shared" si="1"/>
        <v>536336336.33633631</v>
      </c>
      <c r="E22" s="2">
        <f t="shared" si="2"/>
        <v>9009009.0090090092</v>
      </c>
      <c r="G22" s="3">
        <v>17.86</v>
      </c>
      <c r="H22" s="3">
        <v>0.3</v>
      </c>
      <c r="I22" s="3">
        <f t="shared" si="3"/>
        <v>18.16</v>
      </c>
    </row>
    <row r="23" spans="1:9" x14ac:dyDescent="0.2">
      <c r="A23" t="s">
        <v>22</v>
      </c>
      <c r="B23">
        <v>4</v>
      </c>
      <c r="C23" s="2">
        <f t="shared" si="0"/>
        <v>566366366.36636639</v>
      </c>
      <c r="D23" s="2">
        <f t="shared" si="1"/>
        <v>536336336.33633631</v>
      </c>
      <c r="E23" s="2">
        <f t="shared" si="2"/>
        <v>30030030.030030031</v>
      </c>
      <c r="G23" s="3">
        <f>G22</f>
        <v>17.86</v>
      </c>
      <c r="H23" s="3">
        <v>1</v>
      </c>
      <c r="I23" s="3">
        <f t="shared" si="3"/>
        <v>18.86</v>
      </c>
    </row>
    <row r="24" spans="1:9" x14ac:dyDescent="0.2">
      <c r="A24" t="s">
        <v>22</v>
      </c>
      <c r="B24">
        <v>5</v>
      </c>
      <c r="C24" s="2">
        <f t="shared" si="0"/>
        <v>1562762762.7627628</v>
      </c>
      <c r="D24" s="2">
        <f t="shared" si="1"/>
        <v>1499699699.6996996</v>
      </c>
      <c r="E24" s="2">
        <f t="shared" si="2"/>
        <v>63063063.06306307</v>
      </c>
      <c r="G24" s="3">
        <v>49.94</v>
      </c>
      <c r="H24" s="3">
        <v>2.1</v>
      </c>
      <c r="I24" s="3">
        <f t="shared" si="3"/>
        <v>52.04</v>
      </c>
    </row>
    <row r="25" spans="1:9" x14ac:dyDescent="0.2">
      <c r="A25" t="s">
        <v>22</v>
      </c>
      <c r="B25">
        <v>6</v>
      </c>
      <c r="C25" s="2">
        <f t="shared" si="0"/>
        <v>1598798798.7987988</v>
      </c>
      <c r="D25" s="2">
        <f t="shared" si="1"/>
        <v>1499699699.6996996</v>
      </c>
      <c r="E25" s="2">
        <f t="shared" si="2"/>
        <v>99099099.0990991</v>
      </c>
      <c r="G25" s="3">
        <f>G24</f>
        <v>49.94</v>
      </c>
      <c r="H25" s="3">
        <v>3.3</v>
      </c>
      <c r="I25" s="3">
        <f t="shared" si="3"/>
        <v>53.239999999999995</v>
      </c>
    </row>
    <row r="26" spans="1:9" x14ac:dyDescent="0.2">
      <c r="A26" t="s">
        <v>22</v>
      </c>
      <c r="B26">
        <v>7</v>
      </c>
      <c r="C26" s="2">
        <f t="shared" si="0"/>
        <v>2027327327.3273275</v>
      </c>
      <c r="D26" s="2">
        <f t="shared" si="1"/>
        <v>1901201201.2012012</v>
      </c>
      <c r="E26" s="2">
        <f t="shared" si="2"/>
        <v>126126126.12612614</v>
      </c>
      <c r="G26" s="3">
        <v>63.31</v>
      </c>
      <c r="H26" s="3">
        <v>4.2</v>
      </c>
      <c r="I26" s="3">
        <f t="shared" si="3"/>
        <v>67.510000000000005</v>
      </c>
    </row>
    <row r="27" spans="1:9" x14ac:dyDescent="0.2">
      <c r="A27" s="1" t="s">
        <v>22</v>
      </c>
      <c r="B27">
        <v>8</v>
      </c>
      <c r="C27" s="2">
        <f t="shared" si="0"/>
        <v>2027327327.3273275</v>
      </c>
      <c r="D27" s="2">
        <f t="shared" si="1"/>
        <v>1901201201.2012012</v>
      </c>
      <c r="E27" s="2">
        <f t="shared" si="2"/>
        <v>126126126.12612614</v>
      </c>
      <c r="G27" s="3">
        <f>G26</f>
        <v>63.31</v>
      </c>
      <c r="H27" s="3">
        <f>H26</f>
        <v>4.2</v>
      </c>
      <c r="I27" s="3">
        <f t="shared" si="3"/>
        <v>67.510000000000005</v>
      </c>
    </row>
    <row r="28" spans="1:9" x14ac:dyDescent="0.2">
      <c r="A28" t="s">
        <v>26</v>
      </c>
      <c r="B28">
        <v>1</v>
      </c>
      <c r="C28" s="2">
        <f t="shared" si="0"/>
        <v>0</v>
      </c>
      <c r="D28" s="2">
        <f t="shared" si="1"/>
        <v>0</v>
      </c>
      <c r="E28" s="2">
        <f t="shared" si="2"/>
        <v>0</v>
      </c>
      <c r="G28" s="3">
        <v>0</v>
      </c>
      <c r="H28" s="3">
        <v>0</v>
      </c>
      <c r="I28" s="3">
        <f t="shared" si="3"/>
        <v>0</v>
      </c>
    </row>
    <row r="29" spans="1:9" x14ac:dyDescent="0.2">
      <c r="A29" t="s">
        <v>26</v>
      </c>
      <c r="B29">
        <v>2</v>
      </c>
      <c r="C29" s="2">
        <f t="shared" si="0"/>
        <v>0</v>
      </c>
      <c r="D29" s="2">
        <f t="shared" si="1"/>
        <v>0</v>
      </c>
      <c r="E29" s="2">
        <f t="shared" si="2"/>
        <v>0</v>
      </c>
      <c r="G29" s="3">
        <v>0</v>
      </c>
      <c r="H29" s="3">
        <v>0</v>
      </c>
      <c r="I29" s="3">
        <f t="shared" si="3"/>
        <v>0</v>
      </c>
    </row>
    <row r="30" spans="1:9" x14ac:dyDescent="0.2">
      <c r="A30" t="s">
        <v>26</v>
      </c>
      <c r="B30">
        <v>3</v>
      </c>
      <c r="C30" s="2">
        <f t="shared" si="0"/>
        <v>772672672.67267275</v>
      </c>
      <c r="D30" s="2">
        <f t="shared" si="1"/>
        <v>751651651.65165174</v>
      </c>
      <c r="E30" s="2">
        <f t="shared" si="2"/>
        <v>21021021.02102102</v>
      </c>
      <c r="G30" s="3">
        <v>25.03</v>
      </c>
      <c r="H30" s="3">
        <v>0.7</v>
      </c>
      <c r="I30" s="3">
        <f t="shared" si="3"/>
        <v>25.73</v>
      </c>
    </row>
    <row r="31" spans="1:9" x14ac:dyDescent="0.2">
      <c r="A31" t="s">
        <v>26</v>
      </c>
      <c r="B31">
        <v>4</v>
      </c>
      <c r="C31" s="2">
        <f t="shared" si="0"/>
        <v>814714714.71471477</v>
      </c>
      <c r="D31" s="2">
        <f t="shared" si="1"/>
        <v>751651651.65165174</v>
      </c>
      <c r="E31" s="2">
        <f t="shared" si="2"/>
        <v>63063063.06306307</v>
      </c>
      <c r="G31" s="3">
        <f>G30</f>
        <v>25.03</v>
      </c>
      <c r="H31" s="3">
        <v>2.1</v>
      </c>
      <c r="I31" s="3">
        <f t="shared" si="3"/>
        <v>27.130000000000003</v>
      </c>
    </row>
    <row r="32" spans="1:9" x14ac:dyDescent="0.2">
      <c r="A32" t="s">
        <v>26</v>
      </c>
      <c r="B32">
        <v>5</v>
      </c>
      <c r="C32" s="2">
        <f t="shared" si="0"/>
        <v>2245645645.6456456</v>
      </c>
      <c r="D32" s="2">
        <f t="shared" si="1"/>
        <v>2104504504.5045044</v>
      </c>
      <c r="E32" s="2">
        <f t="shared" si="2"/>
        <v>141141141.14114115</v>
      </c>
      <c r="G32" s="3">
        <v>70.08</v>
      </c>
      <c r="H32" s="3">
        <v>4.7</v>
      </c>
      <c r="I32" s="3">
        <f t="shared" si="3"/>
        <v>74.78</v>
      </c>
    </row>
    <row r="33" spans="1:9" x14ac:dyDescent="0.2">
      <c r="A33" t="s">
        <v>26</v>
      </c>
      <c r="B33">
        <v>6</v>
      </c>
      <c r="C33" s="2">
        <f t="shared" si="0"/>
        <v>2344744744.7447448</v>
      </c>
      <c r="D33" s="2">
        <f t="shared" si="1"/>
        <v>2104504504.5045044</v>
      </c>
      <c r="E33" s="2">
        <f t="shared" si="2"/>
        <v>240240240.24024025</v>
      </c>
      <c r="G33" s="3">
        <f>G32</f>
        <v>70.08</v>
      </c>
      <c r="H33" s="3">
        <v>8</v>
      </c>
      <c r="I33" s="3">
        <f t="shared" si="3"/>
        <v>78.08</v>
      </c>
    </row>
    <row r="34" spans="1:9" x14ac:dyDescent="0.2">
      <c r="A34" t="s">
        <v>26</v>
      </c>
      <c r="B34">
        <v>7</v>
      </c>
      <c r="C34" s="2">
        <f t="shared" si="0"/>
        <v>3405705705.7057056</v>
      </c>
      <c r="D34" s="2">
        <f t="shared" si="1"/>
        <v>3081381381.3813815</v>
      </c>
      <c r="E34" s="2">
        <f t="shared" si="2"/>
        <v>324324324.32432437</v>
      </c>
      <c r="G34" s="3">
        <v>102.61</v>
      </c>
      <c r="H34" s="3">
        <v>10.8</v>
      </c>
      <c r="I34" s="3">
        <f t="shared" si="3"/>
        <v>113.41</v>
      </c>
    </row>
    <row r="35" spans="1:9" x14ac:dyDescent="0.2">
      <c r="A35" s="1" t="s">
        <v>26</v>
      </c>
      <c r="B35">
        <v>8</v>
      </c>
      <c r="C35" s="2">
        <f t="shared" si="0"/>
        <v>3405705705.7057056</v>
      </c>
      <c r="D35" s="2">
        <f t="shared" si="1"/>
        <v>3081381381.3813815</v>
      </c>
      <c r="E35" s="2">
        <f t="shared" si="2"/>
        <v>324324324.32432437</v>
      </c>
      <c r="G35" s="3">
        <f>G34</f>
        <v>102.61</v>
      </c>
      <c r="H35" s="3">
        <f>H34</f>
        <v>10.8</v>
      </c>
      <c r="I35" s="3">
        <f t="shared" si="3"/>
        <v>113.41</v>
      </c>
    </row>
    <row r="36" spans="1:9" x14ac:dyDescent="0.2">
      <c r="A36" t="s">
        <v>6</v>
      </c>
      <c r="B36">
        <v>1</v>
      </c>
      <c r="C36" s="2">
        <f t="shared" ref="C36:C67" si="4">(G36+H36)*$K$5</f>
        <v>0</v>
      </c>
      <c r="D36" s="2">
        <f t="shared" si="1"/>
        <v>0</v>
      </c>
      <c r="E36" s="2">
        <f t="shared" si="2"/>
        <v>0</v>
      </c>
      <c r="G36" s="3">
        <v>0</v>
      </c>
      <c r="H36" s="3">
        <v>0</v>
      </c>
      <c r="I36" s="3">
        <f t="shared" si="3"/>
        <v>0</v>
      </c>
    </row>
    <row r="37" spans="1:9" x14ac:dyDescent="0.2">
      <c r="A37" t="s">
        <v>6</v>
      </c>
      <c r="B37">
        <v>2</v>
      </c>
      <c r="C37" s="2">
        <f t="shared" si="4"/>
        <v>0</v>
      </c>
      <c r="D37" s="2">
        <f t="shared" si="1"/>
        <v>0</v>
      </c>
      <c r="E37" s="2">
        <f t="shared" si="2"/>
        <v>0</v>
      </c>
      <c r="G37" s="3">
        <v>0</v>
      </c>
      <c r="H37" s="3">
        <v>0</v>
      </c>
      <c r="I37" s="3">
        <f t="shared" si="3"/>
        <v>0</v>
      </c>
    </row>
    <row r="38" spans="1:9" x14ac:dyDescent="0.2">
      <c r="A38" t="s">
        <v>6</v>
      </c>
      <c r="B38">
        <v>3</v>
      </c>
      <c r="C38" s="2">
        <f t="shared" si="4"/>
        <v>86486486.48648648</v>
      </c>
      <c r="D38" s="2">
        <f t="shared" si="1"/>
        <v>77477477.477477476</v>
      </c>
      <c r="E38" s="2">
        <f t="shared" si="2"/>
        <v>9009009.0090090092</v>
      </c>
      <c r="G38" s="3">
        <v>2.58</v>
      </c>
      <c r="H38" s="3">
        <v>0.3</v>
      </c>
      <c r="I38" s="3">
        <f t="shared" si="3"/>
        <v>2.88</v>
      </c>
    </row>
    <row r="39" spans="1:9" x14ac:dyDescent="0.2">
      <c r="A39" t="s">
        <v>6</v>
      </c>
      <c r="B39">
        <v>4</v>
      </c>
      <c r="C39" s="2">
        <f t="shared" si="4"/>
        <v>107507507.50750752</v>
      </c>
      <c r="D39" s="2">
        <f t="shared" si="1"/>
        <v>77477477.477477476</v>
      </c>
      <c r="E39" s="2">
        <f t="shared" si="2"/>
        <v>30030030.030030031</v>
      </c>
      <c r="G39" s="3">
        <f>G38</f>
        <v>2.58</v>
      </c>
      <c r="H39" s="3">
        <v>1</v>
      </c>
      <c r="I39" s="3">
        <f t="shared" si="3"/>
        <v>3.58</v>
      </c>
    </row>
    <row r="40" spans="1:9" x14ac:dyDescent="0.2">
      <c r="A40" t="s">
        <v>6</v>
      </c>
      <c r="B40">
        <v>5</v>
      </c>
      <c r="C40" s="2">
        <f t="shared" si="4"/>
        <v>289789789.78978974</v>
      </c>
      <c r="D40" s="2">
        <f t="shared" si="1"/>
        <v>220720720.72072071</v>
      </c>
      <c r="E40" s="2">
        <f t="shared" si="2"/>
        <v>69069069.069069073</v>
      </c>
      <c r="G40" s="3">
        <v>7.35</v>
      </c>
      <c r="H40" s="3">
        <v>2.2999999999999998</v>
      </c>
      <c r="I40" s="3">
        <f t="shared" si="3"/>
        <v>9.6499999999999986</v>
      </c>
    </row>
    <row r="41" spans="1:9" x14ac:dyDescent="0.2">
      <c r="A41" t="s">
        <v>6</v>
      </c>
      <c r="B41">
        <v>6</v>
      </c>
      <c r="C41" s="2">
        <f t="shared" si="4"/>
        <v>331831831.83183187</v>
      </c>
      <c r="D41" s="2">
        <f t="shared" si="1"/>
        <v>220720720.72072071</v>
      </c>
      <c r="E41" s="2">
        <f t="shared" si="2"/>
        <v>111111111.11111112</v>
      </c>
      <c r="G41" s="3">
        <f>G40</f>
        <v>7.35</v>
      </c>
      <c r="H41" s="3">
        <v>3.7</v>
      </c>
      <c r="I41" s="3">
        <f t="shared" si="3"/>
        <v>11.05</v>
      </c>
    </row>
    <row r="42" spans="1:9" x14ac:dyDescent="0.2">
      <c r="A42" t="s">
        <v>6</v>
      </c>
      <c r="B42">
        <v>7</v>
      </c>
      <c r="C42" s="2">
        <f t="shared" si="4"/>
        <v>446846846.84684682</v>
      </c>
      <c r="D42" s="2">
        <f t="shared" si="1"/>
        <v>305705705.7057057</v>
      </c>
      <c r="E42" s="2">
        <f t="shared" si="2"/>
        <v>141141141.14114115</v>
      </c>
      <c r="G42" s="3">
        <v>10.18</v>
      </c>
      <c r="H42" s="3">
        <v>4.7</v>
      </c>
      <c r="I42" s="3">
        <f t="shared" si="3"/>
        <v>14.879999999999999</v>
      </c>
    </row>
    <row r="43" spans="1:9" x14ac:dyDescent="0.2">
      <c r="A43" s="1" t="s">
        <v>6</v>
      </c>
      <c r="B43">
        <v>8</v>
      </c>
      <c r="C43" s="2">
        <f t="shared" si="4"/>
        <v>446846846.84684682</v>
      </c>
      <c r="D43" s="2">
        <f t="shared" si="1"/>
        <v>305705705.7057057</v>
      </c>
      <c r="E43" s="2">
        <f t="shared" si="2"/>
        <v>141141141.14114115</v>
      </c>
      <c r="G43" s="3">
        <f>G42</f>
        <v>10.18</v>
      </c>
      <c r="H43" s="3">
        <f>H42</f>
        <v>4.7</v>
      </c>
      <c r="I43" s="3">
        <f t="shared" si="3"/>
        <v>14.879999999999999</v>
      </c>
    </row>
    <row r="44" spans="1:9" x14ac:dyDescent="0.2">
      <c r="A44" t="s">
        <v>7</v>
      </c>
      <c r="B44">
        <v>1</v>
      </c>
      <c r="C44" s="2">
        <f t="shared" si="4"/>
        <v>0</v>
      </c>
      <c r="D44" s="2">
        <f t="shared" si="1"/>
        <v>0</v>
      </c>
      <c r="E44" s="2">
        <f t="shared" si="2"/>
        <v>0</v>
      </c>
      <c r="G44" s="3">
        <v>0</v>
      </c>
      <c r="H44" s="3">
        <v>0</v>
      </c>
      <c r="I44" s="3">
        <f t="shared" si="3"/>
        <v>0</v>
      </c>
    </row>
    <row r="45" spans="1:9" x14ac:dyDescent="0.2">
      <c r="A45" t="s">
        <v>7</v>
      </c>
      <c r="B45">
        <v>2</v>
      </c>
      <c r="C45" s="2">
        <f t="shared" si="4"/>
        <v>3003003.0030030031</v>
      </c>
      <c r="D45" s="2">
        <f t="shared" si="1"/>
        <v>0</v>
      </c>
      <c r="E45" s="2">
        <f t="shared" si="2"/>
        <v>3003003.0030030031</v>
      </c>
      <c r="G45" s="3">
        <v>0</v>
      </c>
      <c r="H45" s="3">
        <v>0.1</v>
      </c>
      <c r="I45" s="3">
        <f t="shared" si="3"/>
        <v>0.1</v>
      </c>
    </row>
    <row r="46" spans="1:9" x14ac:dyDescent="0.2">
      <c r="A46" t="s">
        <v>7</v>
      </c>
      <c r="B46">
        <v>3</v>
      </c>
      <c r="C46" s="2">
        <f t="shared" si="4"/>
        <v>1027627627.6276276</v>
      </c>
      <c r="D46" s="2">
        <f t="shared" si="1"/>
        <v>928528528.52852857</v>
      </c>
      <c r="E46" s="2">
        <f t="shared" si="2"/>
        <v>99099099.0990991</v>
      </c>
      <c r="G46" s="3">
        <v>30.92</v>
      </c>
      <c r="H46" s="3">
        <v>3.3</v>
      </c>
      <c r="I46" s="3">
        <f t="shared" si="3"/>
        <v>34.22</v>
      </c>
    </row>
    <row r="47" spans="1:9" x14ac:dyDescent="0.2">
      <c r="A47" t="s">
        <v>7</v>
      </c>
      <c r="B47">
        <v>4</v>
      </c>
      <c r="C47" s="2">
        <f t="shared" si="4"/>
        <v>1222822822.8228228</v>
      </c>
      <c r="D47" s="2">
        <f t="shared" si="1"/>
        <v>928528528.52852857</v>
      </c>
      <c r="E47" s="2">
        <f t="shared" si="2"/>
        <v>294294294.2942943</v>
      </c>
      <c r="G47" s="3">
        <f>G46</f>
        <v>30.92</v>
      </c>
      <c r="H47" s="3">
        <v>9.8000000000000007</v>
      </c>
      <c r="I47" s="3">
        <f t="shared" si="3"/>
        <v>40.72</v>
      </c>
    </row>
    <row r="48" spans="1:9" x14ac:dyDescent="0.2">
      <c r="A48" t="s">
        <v>7</v>
      </c>
      <c r="B48">
        <v>5</v>
      </c>
      <c r="C48" s="2">
        <f t="shared" si="4"/>
        <v>3254954954.9549551</v>
      </c>
      <c r="D48" s="2">
        <f t="shared" si="1"/>
        <v>2615315315.3153152</v>
      </c>
      <c r="E48" s="2">
        <f t="shared" si="2"/>
        <v>639639639.63963974</v>
      </c>
      <c r="G48" s="3">
        <v>87.09</v>
      </c>
      <c r="H48" s="3">
        <v>21.3</v>
      </c>
      <c r="I48" s="3">
        <f t="shared" si="3"/>
        <v>108.39</v>
      </c>
    </row>
    <row r="49" spans="1:9" x14ac:dyDescent="0.2">
      <c r="A49" t="s">
        <v>7</v>
      </c>
      <c r="B49">
        <v>6</v>
      </c>
      <c r="C49" s="2">
        <f t="shared" si="4"/>
        <v>3615315315.3153152</v>
      </c>
      <c r="D49" s="2">
        <f t="shared" si="1"/>
        <v>2615315315.3153152</v>
      </c>
      <c r="E49" s="2">
        <f t="shared" si="2"/>
        <v>999999999.99999988</v>
      </c>
      <c r="G49" s="3">
        <f>G48</f>
        <v>87.09</v>
      </c>
      <c r="H49" s="3">
        <v>33.299999999999997</v>
      </c>
      <c r="I49" s="3">
        <f t="shared" si="3"/>
        <v>120.39</v>
      </c>
    </row>
    <row r="50" spans="1:9" x14ac:dyDescent="0.2">
      <c r="A50" t="s">
        <v>7</v>
      </c>
      <c r="B50">
        <v>7</v>
      </c>
      <c r="C50" s="2">
        <f t="shared" si="4"/>
        <v>4738138138.1381378</v>
      </c>
      <c r="D50" s="2">
        <f t="shared" si="1"/>
        <v>3491891891.891892</v>
      </c>
      <c r="E50" s="2">
        <f t="shared" si="2"/>
        <v>1246246246.2462463</v>
      </c>
      <c r="G50" s="3">
        <v>116.28</v>
      </c>
      <c r="H50" s="3">
        <v>41.5</v>
      </c>
      <c r="I50" s="3">
        <f t="shared" si="3"/>
        <v>157.78</v>
      </c>
    </row>
    <row r="51" spans="1:9" x14ac:dyDescent="0.2">
      <c r="A51" s="1" t="s">
        <v>7</v>
      </c>
      <c r="B51">
        <v>8</v>
      </c>
      <c r="C51" s="2">
        <f t="shared" si="4"/>
        <v>4738138138.1381378</v>
      </c>
      <c r="D51" s="2">
        <f t="shared" si="1"/>
        <v>3491891891.891892</v>
      </c>
      <c r="E51" s="2">
        <f t="shared" si="2"/>
        <v>1246246246.2462463</v>
      </c>
      <c r="G51" s="3">
        <f>G50</f>
        <v>116.28</v>
      </c>
      <c r="H51" s="3">
        <f>H50</f>
        <v>41.5</v>
      </c>
      <c r="I51" s="3">
        <f t="shared" si="3"/>
        <v>157.78</v>
      </c>
    </row>
    <row r="52" spans="1:9" x14ac:dyDescent="0.2">
      <c r="A52" t="s">
        <v>25</v>
      </c>
      <c r="B52">
        <v>1</v>
      </c>
      <c r="C52" s="2">
        <f t="shared" si="4"/>
        <v>0</v>
      </c>
      <c r="D52" s="2">
        <f t="shared" si="1"/>
        <v>0</v>
      </c>
      <c r="E52" s="2">
        <f t="shared" si="2"/>
        <v>0</v>
      </c>
      <c r="G52" s="3">
        <v>0</v>
      </c>
      <c r="H52" s="3">
        <v>0</v>
      </c>
      <c r="I52" s="3">
        <f t="shared" si="3"/>
        <v>0</v>
      </c>
    </row>
    <row r="53" spans="1:9" x14ac:dyDescent="0.2">
      <c r="A53" t="s">
        <v>25</v>
      </c>
      <c r="B53">
        <v>2</v>
      </c>
      <c r="C53" s="2">
        <f t="shared" si="4"/>
        <v>0</v>
      </c>
      <c r="D53" s="2">
        <f t="shared" si="1"/>
        <v>0</v>
      </c>
      <c r="E53" s="2">
        <f t="shared" si="2"/>
        <v>0</v>
      </c>
      <c r="G53" s="3">
        <f>G52</f>
        <v>0</v>
      </c>
      <c r="H53" s="3">
        <v>0</v>
      </c>
      <c r="I53" s="3">
        <f t="shared" si="3"/>
        <v>0</v>
      </c>
    </row>
    <row r="54" spans="1:9" x14ac:dyDescent="0.2">
      <c r="A54" t="s">
        <v>25</v>
      </c>
      <c r="B54">
        <v>3</v>
      </c>
      <c r="C54" s="2">
        <f t="shared" si="4"/>
        <v>0</v>
      </c>
      <c r="D54" s="2">
        <f t="shared" si="1"/>
        <v>0</v>
      </c>
      <c r="E54" s="2">
        <f t="shared" si="2"/>
        <v>0</v>
      </c>
      <c r="G54" s="3">
        <v>0</v>
      </c>
      <c r="H54" s="3">
        <v>0</v>
      </c>
      <c r="I54" s="3">
        <f t="shared" si="3"/>
        <v>0</v>
      </c>
    </row>
    <row r="55" spans="1:9" x14ac:dyDescent="0.2">
      <c r="A55" t="s">
        <v>25</v>
      </c>
      <c r="B55">
        <v>4</v>
      </c>
      <c r="C55" s="2">
        <f t="shared" si="4"/>
        <v>0</v>
      </c>
      <c r="D55" s="2">
        <f t="shared" si="1"/>
        <v>0</v>
      </c>
      <c r="E55" s="2">
        <f t="shared" si="2"/>
        <v>0</v>
      </c>
      <c r="G55" s="3">
        <v>0</v>
      </c>
      <c r="H55" s="3">
        <v>0</v>
      </c>
      <c r="I55" s="3">
        <f t="shared" si="3"/>
        <v>0</v>
      </c>
    </row>
    <row r="56" spans="1:9" x14ac:dyDescent="0.2">
      <c r="A56" t="s">
        <v>25</v>
      </c>
      <c r="B56">
        <v>5</v>
      </c>
      <c r="C56" s="2">
        <f t="shared" si="4"/>
        <v>0</v>
      </c>
      <c r="D56" s="2">
        <f t="shared" si="1"/>
        <v>0</v>
      </c>
      <c r="E56" s="2">
        <f t="shared" si="2"/>
        <v>0</v>
      </c>
      <c r="G56" s="3">
        <v>0</v>
      </c>
      <c r="H56" s="3">
        <v>0</v>
      </c>
      <c r="I56" s="3">
        <f t="shared" si="3"/>
        <v>0</v>
      </c>
    </row>
    <row r="57" spans="1:9" x14ac:dyDescent="0.2">
      <c r="A57" t="s">
        <v>25</v>
      </c>
      <c r="B57">
        <v>6</v>
      </c>
      <c r="C57" s="2">
        <f t="shared" si="4"/>
        <v>0</v>
      </c>
      <c r="D57" s="2">
        <f t="shared" si="1"/>
        <v>0</v>
      </c>
      <c r="E57" s="2">
        <f t="shared" si="2"/>
        <v>0</v>
      </c>
      <c r="G57" s="3">
        <v>0</v>
      </c>
      <c r="H57" s="3">
        <v>0</v>
      </c>
      <c r="I57" s="3">
        <f t="shared" si="3"/>
        <v>0</v>
      </c>
    </row>
    <row r="58" spans="1:9" x14ac:dyDescent="0.2">
      <c r="A58" t="s">
        <v>25</v>
      </c>
      <c r="B58">
        <v>7</v>
      </c>
      <c r="C58" s="2">
        <f t="shared" si="4"/>
        <v>0</v>
      </c>
      <c r="D58" s="2">
        <f t="shared" si="1"/>
        <v>0</v>
      </c>
      <c r="E58" s="2">
        <f t="shared" si="2"/>
        <v>0</v>
      </c>
      <c r="G58" s="3">
        <v>0</v>
      </c>
      <c r="H58" s="3">
        <v>0</v>
      </c>
      <c r="I58" s="3">
        <f t="shared" si="3"/>
        <v>0</v>
      </c>
    </row>
    <row r="59" spans="1:9" x14ac:dyDescent="0.2">
      <c r="A59" s="1" t="s">
        <v>25</v>
      </c>
      <c r="B59">
        <v>8</v>
      </c>
      <c r="C59" s="2">
        <f t="shared" si="4"/>
        <v>0</v>
      </c>
      <c r="D59" s="2">
        <f t="shared" si="1"/>
        <v>0</v>
      </c>
      <c r="E59" s="2">
        <f t="shared" si="2"/>
        <v>0</v>
      </c>
      <c r="G59" s="3">
        <v>0</v>
      </c>
      <c r="H59" s="3">
        <f>H58</f>
        <v>0</v>
      </c>
      <c r="I59" s="3">
        <f t="shared" si="3"/>
        <v>0</v>
      </c>
    </row>
    <row r="60" spans="1:9" x14ac:dyDescent="0.2">
      <c r="A60" t="s">
        <v>24</v>
      </c>
      <c r="B60">
        <v>1</v>
      </c>
      <c r="C60" s="2">
        <f t="shared" si="4"/>
        <v>0</v>
      </c>
      <c r="D60" s="2">
        <f t="shared" si="1"/>
        <v>0</v>
      </c>
      <c r="E60" s="2">
        <f t="shared" si="2"/>
        <v>0</v>
      </c>
      <c r="G60" s="3">
        <v>0</v>
      </c>
      <c r="H60" s="3">
        <v>0</v>
      </c>
      <c r="I60" s="3">
        <f t="shared" si="3"/>
        <v>0</v>
      </c>
    </row>
    <row r="61" spans="1:9" x14ac:dyDescent="0.2">
      <c r="A61" t="s">
        <v>24</v>
      </c>
      <c r="B61">
        <v>2</v>
      </c>
      <c r="C61" s="2">
        <f t="shared" si="4"/>
        <v>0</v>
      </c>
      <c r="D61" s="2">
        <f t="shared" si="1"/>
        <v>0</v>
      </c>
      <c r="E61" s="2">
        <f t="shared" si="2"/>
        <v>0</v>
      </c>
      <c r="G61" s="3">
        <v>0</v>
      </c>
      <c r="H61" s="3">
        <v>0</v>
      </c>
      <c r="I61" s="3">
        <f t="shared" si="3"/>
        <v>0</v>
      </c>
    </row>
    <row r="62" spans="1:9" x14ac:dyDescent="0.2">
      <c r="A62" t="s">
        <v>24</v>
      </c>
      <c r="B62">
        <v>3</v>
      </c>
      <c r="C62" s="2">
        <f t="shared" si="4"/>
        <v>0</v>
      </c>
      <c r="D62" s="2">
        <f t="shared" si="1"/>
        <v>0</v>
      </c>
      <c r="E62" s="2">
        <f t="shared" si="2"/>
        <v>0</v>
      </c>
      <c r="G62" s="3">
        <v>0</v>
      </c>
      <c r="H62" s="3">
        <v>0</v>
      </c>
      <c r="I62" s="3">
        <f t="shared" si="3"/>
        <v>0</v>
      </c>
    </row>
    <row r="63" spans="1:9" x14ac:dyDescent="0.2">
      <c r="A63" t="s">
        <v>24</v>
      </c>
      <c r="B63">
        <v>4</v>
      </c>
      <c r="C63" s="2">
        <f t="shared" si="4"/>
        <v>0</v>
      </c>
      <c r="D63" s="2">
        <f t="shared" si="1"/>
        <v>0</v>
      </c>
      <c r="E63" s="2">
        <f t="shared" si="2"/>
        <v>0</v>
      </c>
      <c r="G63" s="3">
        <v>0</v>
      </c>
      <c r="H63" s="3">
        <v>0</v>
      </c>
      <c r="I63" s="3">
        <f t="shared" si="3"/>
        <v>0</v>
      </c>
    </row>
    <row r="64" spans="1:9" x14ac:dyDescent="0.2">
      <c r="A64" t="s">
        <v>24</v>
      </c>
      <c r="B64">
        <v>5</v>
      </c>
      <c r="C64" s="2">
        <f t="shared" si="4"/>
        <v>0</v>
      </c>
      <c r="D64" s="2">
        <f t="shared" si="1"/>
        <v>0</v>
      </c>
      <c r="E64" s="2">
        <f t="shared" si="2"/>
        <v>0</v>
      </c>
      <c r="G64" s="3">
        <v>0</v>
      </c>
      <c r="H64" s="3">
        <v>0</v>
      </c>
      <c r="I64" s="3">
        <f t="shared" si="3"/>
        <v>0</v>
      </c>
    </row>
    <row r="65" spans="1:9" x14ac:dyDescent="0.2">
      <c r="A65" t="s">
        <v>24</v>
      </c>
      <c r="B65">
        <v>6</v>
      </c>
      <c r="C65" s="2">
        <f t="shared" si="4"/>
        <v>0</v>
      </c>
      <c r="D65" s="2">
        <f t="shared" si="1"/>
        <v>0</v>
      </c>
      <c r="E65" s="2">
        <f t="shared" si="2"/>
        <v>0</v>
      </c>
      <c r="G65" s="3">
        <v>0</v>
      </c>
      <c r="H65" s="3">
        <v>0</v>
      </c>
      <c r="I65" s="3">
        <f t="shared" si="3"/>
        <v>0</v>
      </c>
    </row>
    <row r="66" spans="1:9" x14ac:dyDescent="0.2">
      <c r="A66" t="s">
        <v>24</v>
      </c>
      <c r="B66">
        <v>7</v>
      </c>
      <c r="C66" s="2">
        <f t="shared" si="4"/>
        <v>0</v>
      </c>
      <c r="D66" s="2">
        <f t="shared" si="1"/>
        <v>0</v>
      </c>
      <c r="E66" s="2">
        <f t="shared" si="2"/>
        <v>0</v>
      </c>
      <c r="G66" s="3">
        <v>0</v>
      </c>
      <c r="H66" s="3">
        <v>0</v>
      </c>
      <c r="I66" s="3">
        <f t="shared" si="3"/>
        <v>0</v>
      </c>
    </row>
    <row r="67" spans="1:9" x14ac:dyDescent="0.2">
      <c r="A67" s="1" t="s">
        <v>24</v>
      </c>
      <c r="B67">
        <v>8</v>
      </c>
      <c r="C67" s="2">
        <f t="shared" si="4"/>
        <v>0</v>
      </c>
      <c r="D67" s="2">
        <f t="shared" si="1"/>
        <v>0</v>
      </c>
      <c r="E67" s="2">
        <f t="shared" si="2"/>
        <v>0</v>
      </c>
      <c r="G67" s="3">
        <v>0</v>
      </c>
      <c r="H67" s="3">
        <f>H66</f>
        <v>0</v>
      </c>
      <c r="I67" s="3">
        <f t="shared" si="3"/>
        <v>0</v>
      </c>
    </row>
    <row r="68" spans="1:9" x14ac:dyDescent="0.2">
      <c r="A68" t="s">
        <v>62</v>
      </c>
      <c r="B68">
        <v>1</v>
      </c>
      <c r="C68" s="2">
        <f t="shared" ref="C68:C131" si="5">(G68+H68)*$K$5</f>
        <v>0</v>
      </c>
      <c r="D68" s="2">
        <f t="shared" ref="D68:D131" si="6">G68*$K$5</f>
        <v>0</v>
      </c>
      <c r="E68" s="2">
        <f t="shared" ref="E68:E131" si="7">H68*$K$5</f>
        <v>0</v>
      </c>
      <c r="G68" s="3">
        <v>0</v>
      </c>
      <c r="H68" s="3">
        <v>0</v>
      </c>
      <c r="I68" s="3">
        <f t="shared" si="3"/>
        <v>0</v>
      </c>
    </row>
    <row r="69" spans="1:9" x14ac:dyDescent="0.2">
      <c r="A69" t="s">
        <v>62</v>
      </c>
      <c r="B69">
        <v>2</v>
      </c>
      <c r="C69" s="2">
        <f t="shared" si="5"/>
        <v>0</v>
      </c>
      <c r="D69" s="2">
        <f t="shared" si="6"/>
        <v>0</v>
      </c>
      <c r="E69" s="2">
        <f t="shared" si="7"/>
        <v>0</v>
      </c>
      <c r="G69" s="3">
        <f>G68</f>
        <v>0</v>
      </c>
      <c r="H69">
        <v>0</v>
      </c>
      <c r="I69" s="3">
        <f t="shared" si="3"/>
        <v>0</v>
      </c>
    </row>
    <row r="70" spans="1:9" x14ac:dyDescent="0.2">
      <c r="A70" t="s">
        <v>62</v>
      </c>
      <c r="B70">
        <v>3</v>
      </c>
      <c r="C70" s="2">
        <f t="shared" si="5"/>
        <v>234534534.53453451</v>
      </c>
      <c r="D70" s="2">
        <f t="shared" si="6"/>
        <v>225525525.52552551</v>
      </c>
      <c r="E70" s="2">
        <f t="shared" si="7"/>
        <v>9009009.0090090092</v>
      </c>
      <c r="G70" s="3">
        <v>7.51</v>
      </c>
      <c r="H70" s="3">
        <v>0.3</v>
      </c>
      <c r="I70" s="3">
        <f t="shared" ref="I70:I133" si="8">G70+H70</f>
        <v>7.81</v>
      </c>
    </row>
    <row r="71" spans="1:9" x14ac:dyDescent="0.2">
      <c r="A71" t="s">
        <v>62</v>
      </c>
      <c r="B71">
        <v>4</v>
      </c>
      <c r="C71" s="2">
        <f t="shared" si="5"/>
        <v>252552552.55255255</v>
      </c>
      <c r="D71" s="2">
        <f t="shared" si="6"/>
        <v>225525525.52552551</v>
      </c>
      <c r="E71" s="2">
        <f t="shared" si="7"/>
        <v>27027027.02702703</v>
      </c>
      <c r="G71" s="3">
        <f>G70</f>
        <v>7.51</v>
      </c>
      <c r="H71" s="3">
        <v>0.9</v>
      </c>
      <c r="I71" s="3">
        <f t="shared" si="8"/>
        <v>8.41</v>
      </c>
    </row>
    <row r="72" spans="1:9" x14ac:dyDescent="0.2">
      <c r="A72" t="s">
        <v>62</v>
      </c>
      <c r="B72">
        <v>5</v>
      </c>
      <c r="C72" s="2">
        <f t="shared" si="5"/>
        <v>795495495.49549556</v>
      </c>
      <c r="D72" s="2">
        <f t="shared" si="6"/>
        <v>732432432.43243241</v>
      </c>
      <c r="E72" s="2">
        <f t="shared" si="7"/>
        <v>63063063.06306307</v>
      </c>
      <c r="G72" s="3">
        <v>24.39</v>
      </c>
      <c r="H72" s="3">
        <v>2.1</v>
      </c>
      <c r="I72" s="3">
        <f t="shared" si="8"/>
        <v>26.490000000000002</v>
      </c>
    </row>
    <row r="73" spans="1:9" x14ac:dyDescent="0.2">
      <c r="A73" t="s">
        <v>62</v>
      </c>
      <c r="B73">
        <v>6</v>
      </c>
      <c r="C73" s="2">
        <f t="shared" si="5"/>
        <v>846546546.54654658</v>
      </c>
      <c r="D73" s="2">
        <f t="shared" si="6"/>
        <v>732432432.43243241</v>
      </c>
      <c r="E73" s="2">
        <f t="shared" si="7"/>
        <v>114114114.11411411</v>
      </c>
      <c r="G73" s="3">
        <f>G72</f>
        <v>24.39</v>
      </c>
      <c r="H73" s="3">
        <v>3.8</v>
      </c>
      <c r="I73" s="3">
        <f t="shared" si="8"/>
        <v>28.19</v>
      </c>
    </row>
    <row r="74" spans="1:9" x14ac:dyDescent="0.2">
      <c r="A74" t="s">
        <v>62</v>
      </c>
      <c r="B74">
        <v>7</v>
      </c>
      <c r="C74" s="2">
        <f t="shared" si="5"/>
        <v>1039339339.3393394</v>
      </c>
      <c r="D74" s="2">
        <f t="shared" si="6"/>
        <v>871171171.17117119</v>
      </c>
      <c r="E74" s="2">
        <f t="shared" si="7"/>
        <v>168168168.16816816</v>
      </c>
      <c r="G74" s="3">
        <v>29.01</v>
      </c>
      <c r="H74" s="3">
        <v>5.6</v>
      </c>
      <c r="I74" s="3">
        <f t="shared" si="8"/>
        <v>34.61</v>
      </c>
    </row>
    <row r="75" spans="1:9" x14ac:dyDescent="0.2">
      <c r="A75" t="s">
        <v>62</v>
      </c>
      <c r="B75">
        <v>8</v>
      </c>
      <c r="C75" s="2">
        <f t="shared" si="5"/>
        <v>1039339339.3393394</v>
      </c>
      <c r="D75" s="2">
        <f t="shared" si="6"/>
        <v>871171171.17117119</v>
      </c>
      <c r="E75" s="2">
        <f t="shared" si="7"/>
        <v>168168168.16816816</v>
      </c>
      <c r="G75" s="3">
        <f>G74</f>
        <v>29.01</v>
      </c>
      <c r="H75" s="3">
        <v>5.6</v>
      </c>
      <c r="I75" s="3">
        <f t="shared" si="8"/>
        <v>34.61</v>
      </c>
    </row>
    <row r="76" spans="1:9" x14ac:dyDescent="0.2">
      <c r="A76" t="s">
        <v>63</v>
      </c>
      <c r="B76">
        <v>1</v>
      </c>
      <c r="C76" s="2">
        <f t="shared" si="5"/>
        <v>0</v>
      </c>
      <c r="D76" s="2">
        <f t="shared" si="6"/>
        <v>0</v>
      </c>
      <c r="E76" s="2">
        <f t="shared" si="7"/>
        <v>0</v>
      </c>
      <c r="G76">
        <v>0</v>
      </c>
      <c r="H76" s="3">
        <v>0</v>
      </c>
      <c r="I76" s="3">
        <f t="shared" si="8"/>
        <v>0</v>
      </c>
    </row>
    <row r="77" spans="1:9" x14ac:dyDescent="0.2">
      <c r="A77" t="s">
        <v>63</v>
      </c>
      <c r="B77">
        <v>2</v>
      </c>
      <c r="C77" s="2">
        <f t="shared" si="5"/>
        <v>0</v>
      </c>
      <c r="D77" s="2">
        <f t="shared" si="6"/>
        <v>0</v>
      </c>
      <c r="E77" s="2">
        <f t="shared" si="7"/>
        <v>0</v>
      </c>
      <c r="G77" s="3">
        <v>0</v>
      </c>
      <c r="H77" s="3">
        <v>0</v>
      </c>
      <c r="I77" s="3">
        <f t="shared" si="8"/>
        <v>0</v>
      </c>
    </row>
    <row r="78" spans="1:9" x14ac:dyDescent="0.2">
      <c r="A78" t="s">
        <v>63</v>
      </c>
      <c r="B78">
        <v>3</v>
      </c>
      <c r="C78" s="2">
        <f t="shared" si="5"/>
        <v>101201201.2012012</v>
      </c>
      <c r="D78" s="2">
        <f t="shared" si="6"/>
        <v>92192192.192192197</v>
      </c>
      <c r="E78" s="2">
        <f t="shared" si="7"/>
        <v>9009009.0090090092</v>
      </c>
      <c r="G78" s="3">
        <v>3.07</v>
      </c>
      <c r="H78" s="3">
        <v>0.3</v>
      </c>
      <c r="I78" s="3">
        <f t="shared" si="8"/>
        <v>3.3699999999999997</v>
      </c>
    </row>
    <row r="79" spans="1:9" x14ac:dyDescent="0.2">
      <c r="A79" t="s">
        <v>63</v>
      </c>
      <c r="B79">
        <v>4</v>
      </c>
      <c r="C79" s="2">
        <f t="shared" si="5"/>
        <v>119219219.21921921</v>
      </c>
      <c r="D79" s="2">
        <f t="shared" si="6"/>
        <v>92192192.192192197</v>
      </c>
      <c r="E79" s="2">
        <f t="shared" si="7"/>
        <v>27027027.02702703</v>
      </c>
      <c r="G79" s="3">
        <f>G78</f>
        <v>3.07</v>
      </c>
      <c r="H79" s="3">
        <v>0.9</v>
      </c>
      <c r="I79" s="3">
        <f t="shared" si="8"/>
        <v>3.9699999999999998</v>
      </c>
    </row>
    <row r="80" spans="1:9" x14ac:dyDescent="0.2">
      <c r="A80" t="s">
        <v>63</v>
      </c>
      <c r="B80">
        <v>5</v>
      </c>
      <c r="C80" s="2">
        <f t="shared" si="5"/>
        <v>337537537.53753757</v>
      </c>
      <c r="D80" s="2">
        <f t="shared" si="6"/>
        <v>283483483.48348349</v>
      </c>
      <c r="E80" s="2">
        <f t="shared" si="7"/>
        <v>54054054.054054059</v>
      </c>
      <c r="G80" s="3">
        <v>9.44</v>
      </c>
      <c r="H80" s="3">
        <v>1.8</v>
      </c>
      <c r="I80" s="3">
        <f t="shared" si="8"/>
        <v>11.24</v>
      </c>
    </row>
    <row r="81" spans="1:9" x14ac:dyDescent="0.2">
      <c r="A81" t="s">
        <v>63</v>
      </c>
      <c r="B81">
        <v>6</v>
      </c>
      <c r="C81" s="2">
        <f t="shared" si="5"/>
        <v>361561561.56156152</v>
      </c>
      <c r="D81" s="2">
        <f t="shared" si="6"/>
        <v>283483483.48348349</v>
      </c>
      <c r="E81" s="2">
        <f t="shared" si="7"/>
        <v>78078078.078078076</v>
      </c>
      <c r="G81" s="3">
        <f>G80</f>
        <v>9.44</v>
      </c>
      <c r="H81" s="3">
        <v>2.6</v>
      </c>
      <c r="I81" s="3">
        <f t="shared" si="8"/>
        <v>12.04</v>
      </c>
    </row>
    <row r="82" spans="1:9" x14ac:dyDescent="0.2">
      <c r="A82" t="s">
        <v>63</v>
      </c>
      <c r="B82">
        <v>7</v>
      </c>
      <c r="C82" s="2">
        <f t="shared" si="5"/>
        <v>595795795.7957958</v>
      </c>
      <c r="D82" s="2">
        <f t="shared" si="6"/>
        <v>508708708.70870876</v>
      </c>
      <c r="E82" s="2">
        <f t="shared" si="7"/>
        <v>87087087.08708708</v>
      </c>
      <c r="G82" s="3">
        <v>16.940000000000001</v>
      </c>
      <c r="H82" s="3">
        <v>2.9</v>
      </c>
      <c r="I82" s="3">
        <f t="shared" si="8"/>
        <v>19.84</v>
      </c>
    </row>
    <row r="83" spans="1:9" x14ac:dyDescent="0.2">
      <c r="A83" t="s">
        <v>63</v>
      </c>
      <c r="B83">
        <v>8</v>
      </c>
      <c r="C83" s="2">
        <f t="shared" si="5"/>
        <v>595795795.7957958</v>
      </c>
      <c r="D83" s="2">
        <f t="shared" si="6"/>
        <v>508708708.70870876</v>
      </c>
      <c r="E83" s="2">
        <f t="shared" si="7"/>
        <v>87087087.08708708</v>
      </c>
      <c r="G83">
        <f>G82</f>
        <v>16.940000000000001</v>
      </c>
      <c r="H83" s="3">
        <v>2.9</v>
      </c>
      <c r="I83" s="3">
        <f t="shared" si="8"/>
        <v>19.84</v>
      </c>
    </row>
    <row r="84" spans="1:9" x14ac:dyDescent="0.2">
      <c r="A84" t="s">
        <v>64</v>
      </c>
      <c r="B84">
        <v>1</v>
      </c>
      <c r="C84" s="2">
        <f t="shared" si="5"/>
        <v>0</v>
      </c>
      <c r="D84" s="2">
        <f t="shared" si="6"/>
        <v>0</v>
      </c>
      <c r="E84" s="2">
        <f t="shared" si="7"/>
        <v>0</v>
      </c>
      <c r="G84">
        <v>0</v>
      </c>
      <c r="H84" s="3">
        <v>0</v>
      </c>
      <c r="I84" s="3">
        <f t="shared" si="8"/>
        <v>0</v>
      </c>
    </row>
    <row r="85" spans="1:9" x14ac:dyDescent="0.2">
      <c r="A85" t="s">
        <v>64</v>
      </c>
      <c r="B85">
        <v>2</v>
      </c>
      <c r="C85" s="2">
        <f t="shared" si="5"/>
        <v>0</v>
      </c>
      <c r="D85" s="2">
        <f t="shared" si="6"/>
        <v>0</v>
      </c>
      <c r="E85" s="2">
        <f t="shared" si="7"/>
        <v>0</v>
      </c>
      <c r="G85">
        <v>0</v>
      </c>
      <c r="H85" s="3">
        <v>0</v>
      </c>
      <c r="I85" s="3">
        <f t="shared" si="8"/>
        <v>0</v>
      </c>
    </row>
    <row r="86" spans="1:9" x14ac:dyDescent="0.2">
      <c r="A86" t="s">
        <v>64</v>
      </c>
      <c r="B86">
        <v>3</v>
      </c>
      <c r="C86" s="2">
        <f t="shared" si="5"/>
        <v>95195195.195195198</v>
      </c>
      <c r="D86" s="2">
        <f t="shared" si="6"/>
        <v>92192192.192192197</v>
      </c>
      <c r="E86" s="2">
        <f t="shared" si="7"/>
        <v>3003003.0030030031</v>
      </c>
      <c r="G86">
        <v>3.07</v>
      </c>
      <c r="H86" s="3">
        <v>0.1</v>
      </c>
      <c r="I86" s="3">
        <f t="shared" si="8"/>
        <v>3.17</v>
      </c>
    </row>
    <row r="87" spans="1:9" x14ac:dyDescent="0.2">
      <c r="A87" t="s">
        <v>64</v>
      </c>
      <c r="B87">
        <v>4</v>
      </c>
      <c r="C87" s="2">
        <f t="shared" si="5"/>
        <v>101201201.2012012</v>
      </c>
      <c r="D87" s="2">
        <f t="shared" si="6"/>
        <v>92192192.192192197</v>
      </c>
      <c r="E87" s="2">
        <f t="shared" si="7"/>
        <v>9009009.0090090092</v>
      </c>
      <c r="G87">
        <f>G86</f>
        <v>3.07</v>
      </c>
      <c r="H87" s="3">
        <v>0.3</v>
      </c>
      <c r="I87" s="3">
        <f t="shared" si="8"/>
        <v>3.3699999999999997</v>
      </c>
    </row>
    <row r="88" spans="1:9" x14ac:dyDescent="0.2">
      <c r="A88" t="s">
        <v>64</v>
      </c>
      <c r="B88">
        <v>5</v>
      </c>
      <c r="C88" s="2">
        <f t="shared" si="5"/>
        <v>191891891.89189193</v>
      </c>
      <c r="D88" s="2">
        <f t="shared" si="6"/>
        <v>170870870.87087089</v>
      </c>
      <c r="E88" s="2">
        <f t="shared" si="7"/>
        <v>21021021.02102102</v>
      </c>
      <c r="G88">
        <v>5.69</v>
      </c>
      <c r="H88" s="3">
        <v>0.7</v>
      </c>
      <c r="I88" s="3">
        <f t="shared" si="8"/>
        <v>6.3900000000000006</v>
      </c>
    </row>
    <row r="89" spans="1:9" x14ac:dyDescent="0.2">
      <c r="A89" t="s">
        <v>64</v>
      </c>
      <c r="B89">
        <v>6</v>
      </c>
      <c r="C89" s="2">
        <f t="shared" si="5"/>
        <v>200900900.90090093</v>
      </c>
      <c r="D89" s="2">
        <f t="shared" si="6"/>
        <v>170870870.87087089</v>
      </c>
      <c r="E89" s="2">
        <f t="shared" si="7"/>
        <v>30030030.030030031</v>
      </c>
      <c r="G89">
        <f>G88</f>
        <v>5.69</v>
      </c>
      <c r="H89" s="3">
        <v>1</v>
      </c>
      <c r="I89" s="3">
        <f t="shared" si="8"/>
        <v>6.69</v>
      </c>
    </row>
    <row r="90" spans="1:9" x14ac:dyDescent="0.2">
      <c r="A90" t="s">
        <v>64</v>
      </c>
      <c r="B90">
        <v>7</v>
      </c>
      <c r="C90" s="2">
        <f t="shared" si="5"/>
        <v>330630630.63063067</v>
      </c>
      <c r="D90" s="2">
        <f t="shared" si="6"/>
        <v>291591591.5915916</v>
      </c>
      <c r="E90" s="2">
        <f t="shared" si="7"/>
        <v>39039039.039039038</v>
      </c>
      <c r="G90">
        <v>9.7100000000000009</v>
      </c>
      <c r="H90" s="3">
        <v>1.3</v>
      </c>
      <c r="I90" s="3">
        <f t="shared" si="8"/>
        <v>11.010000000000002</v>
      </c>
    </row>
    <row r="91" spans="1:9" x14ac:dyDescent="0.2">
      <c r="A91" t="s">
        <v>64</v>
      </c>
      <c r="B91">
        <v>8</v>
      </c>
      <c r="C91" s="2">
        <f t="shared" si="5"/>
        <v>330630630.63063067</v>
      </c>
      <c r="D91" s="2">
        <f t="shared" si="6"/>
        <v>291591591.5915916</v>
      </c>
      <c r="E91" s="2">
        <f t="shared" si="7"/>
        <v>39039039.039039038</v>
      </c>
      <c r="G91">
        <f>G90</f>
        <v>9.7100000000000009</v>
      </c>
      <c r="H91">
        <f>H90</f>
        <v>1.3</v>
      </c>
      <c r="I91" s="3">
        <f t="shared" si="8"/>
        <v>11.010000000000002</v>
      </c>
    </row>
    <row r="92" spans="1:9" x14ac:dyDescent="0.2">
      <c r="A92" t="s">
        <v>65</v>
      </c>
      <c r="B92" s="1">
        <v>1</v>
      </c>
      <c r="C92" s="2">
        <f>(G92+H92)*$K$5</f>
        <v>0</v>
      </c>
      <c r="D92" s="2">
        <f t="shared" si="6"/>
        <v>0</v>
      </c>
      <c r="E92" s="2">
        <f>H92*$K$5</f>
        <v>0</v>
      </c>
      <c r="G92">
        <v>0</v>
      </c>
      <c r="H92" s="3">
        <v>0</v>
      </c>
      <c r="I92" s="3">
        <f>G92+H92</f>
        <v>0</v>
      </c>
    </row>
    <row r="93" spans="1:9" x14ac:dyDescent="0.2">
      <c r="A93" t="s">
        <v>65</v>
      </c>
      <c r="B93" s="1">
        <v>2</v>
      </c>
      <c r="C93" s="2">
        <f>(G93+H93)*$K$5</f>
        <v>0</v>
      </c>
      <c r="D93" s="2">
        <f t="shared" si="6"/>
        <v>0</v>
      </c>
      <c r="E93" s="2">
        <f>H93*$K$5</f>
        <v>0</v>
      </c>
      <c r="G93">
        <v>0</v>
      </c>
      <c r="H93" s="3">
        <v>0</v>
      </c>
      <c r="I93" s="3">
        <f>G93+H93</f>
        <v>0</v>
      </c>
    </row>
    <row r="94" spans="1:9" x14ac:dyDescent="0.2">
      <c r="A94" t="s">
        <v>65</v>
      </c>
      <c r="B94" s="1">
        <v>3</v>
      </c>
      <c r="C94" s="2">
        <f t="shared" si="5"/>
        <v>118318318.31831832</v>
      </c>
      <c r="D94" s="2">
        <f t="shared" si="6"/>
        <v>103303303.3033033</v>
      </c>
      <c r="E94" s="2">
        <f t="shared" si="7"/>
        <v>15015015.015015015</v>
      </c>
      <c r="G94">
        <v>3.44</v>
      </c>
      <c r="H94" s="3">
        <v>0.5</v>
      </c>
      <c r="I94" s="3">
        <f t="shared" si="8"/>
        <v>3.94</v>
      </c>
    </row>
    <row r="95" spans="1:9" x14ac:dyDescent="0.2">
      <c r="A95" t="s">
        <v>65</v>
      </c>
      <c r="B95" s="1">
        <v>4</v>
      </c>
      <c r="C95" s="2">
        <f t="shared" si="5"/>
        <v>151351351.35135135</v>
      </c>
      <c r="D95" s="2">
        <f t="shared" si="6"/>
        <v>103303303.3033033</v>
      </c>
      <c r="E95" s="2">
        <f t="shared" si="7"/>
        <v>48048048.048048049</v>
      </c>
      <c r="G95">
        <f>G94</f>
        <v>3.44</v>
      </c>
      <c r="H95" s="3">
        <v>1.6</v>
      </c>
      <c r="I95" s="3">
        <f t="shared" si="8"/>
        <v>5.04</v>
      </c>
    </row>
    <row r="96" spans="1:9" x14ac:dyDescent="0.2">
      <c r="A96" t="s">
        <v>65</v>
      </c>
      <c r="B96" s="1">
        <v>5</v>
      </c>
      <c r="C96" s="2">
        <f t="shared" si="5"/>
        <v>455855855.85585588</v>
      </c>
      <c r="D96" s="2">
        <f t="shared" si="6"/>
        <v>353753753.75375372</v>
      </c>
      <c r="E96" s="2">
        <f t="shared" si="7"/>
        <v>102102102.1021021</v>
      </c>
      <c r="G96">
        <v>11.78</v>
      </c>
      <c r="H96" s="3">
        <v>3.4</v>
      </c>
      <c r="I96" s="3">
        <f t="shared" si="8"/>
        <v>15.18</v>
      </c>
    </row>
    <row r="97" spans="1:9" x14ac:dyDescent="0.2">
      <c r="A97" t="s">
        <v>65</v>
      </c>
      <c r="B97" s="1">
        <v>6</v>
      </c>
      <c r="C97" s="2">
        <f t="shared" si="5"/>
        <v>500900900.9009009</v>
      </c>
      <c r="D97" s="2">
        <f t="shared" si="6"/>
        <v>353753753.75375372</v>
      </c>
      <c r="E97" s="2">
        <f t="shared" si="7"/>
        <v>147147147.14714715</v>
      </c>
      <c r="G97">
        <f>G96</f>
        <v>11.78</v>
      </c>
      <c r="H97" s="3">
        <v>4.9000000000000004</v>
      </c>
      <c r="I97" s="3">
        <f t="shared" si="8"/>
        <v>16.68</v>
      </c>
    </row>
    <row r="98" spans="1:9" x14ac:dyDescent="0.2">
      <c r="A98" t="s">
        <v>65</v>
      </c>
      <c r="B98" s="1">
        <v>7</v>
      </c>
      <c r="C98" s="2">
        <f t="shared" si="5"/>
        <v>734234234.23423421</v>
      </c>
      <c r="D98" s="2">
        <f t="shared" si="6"/>
        <v>563063063.06306303</v>
      </c>
      <c r="E98" s="2">
        <f t="shared" si="7"/>
        <v>171171171.17117119</v>
      </c>
      <c r="G98">
        <v>18.75</v>
      </c>
      <c r="H98" s="3">
        <v>5.7</v>
      </c>
      <c r="I98" s="3">
        <f t="shared" si="8"/>
        <v>24.45</v>
      </c>
    </row>
    <row r="99" spans="1:9" x14ac:dyDescent="0.2">
      <c r="A99" t="s">
        <v>65</v>
      </c>
      <c r="B99" s="1">
        <v>8</v>
      </c>
      <c r="C99" s="2">
        <f t="shared" si="5"/>
        <v>734234234.23423421</v>
      </c>
      <c r="D99" s="2">
        <f t="shared" si="6"/>
        <v>563063063.06306303</v>
      </c>
      <c r="E99" s="2">
        <f t="shared" si="7"/>
        <v>171171171.17117119</v>
      </c>
      <c r="G99">
        <f>G98</f>
        <v>18.75</v>
      </c>
      <c r="H99">
        <f>H98</f>
        <v>5.7</v>
      </c>
      <c r="I99" s="3">
        <f t="shared" si="8"/>
        <v>24.45</v>
      </c>
    </row>
    <row r="100" spans="1:9" x14ac:dyDescent="0.2">
      <c r="A100" t="s">
        <v>66</v>
      </c>
      <c r="B100" s="1">
        <v>1</v>
      </c>
      <c r="C100" s="2">
        <f t="shared" si="5"/>
        <v>0</v>
      </c>
      <c r="D100" s="2">
        <f t="shared" si="6"/>
        <v>0</v>
      </c>
      <c r="E100" s="2">
        <f t="shared" si="7"/>
        <v>0</v>
      </c>
      <c r="G100">
        <v>0</v>
      </c>
      <c r="H100" s="3">
        <v>0</v>
      </c>
      <c r="I100" s="3">
        <f t="shared" si="8"/>
        <v>0</v>
      </c>
    </row>
    <row r="101" spans="1:9" x14ac:dyDescent="0.2">
      <c r="A101" t="s">
        <v>66</v>
      </c>
      <c r="B101" s="1">
        <v>2</v>
      </c>
      <c r="C101" s="2">
        <f t="shared" si="5"/>
        <v>0</v>
      </c>
      <c r="D101" s="2">
        <f t="shared" si="6"/>
        <v>0</v>
      </c>
      <c r="E101" s="2">
        <f t="shared" si="7"/>
        <v>0</v>
      </c>
      <c r="G101">
        <v>0</v>
      </c>
      <c r="H101" s="3">
        <v>0</v>
      </c>
      <c r="I101" s="3">
        <f t="shared" si="8"/>
        <v>0</v>
      </c>
    </row>
    <row r="102" spans="1:9" x14ac:dyDescent="0.2">
      <c r="A102" t="s">
        <v>66</v>
      </c>
      <c r="B102" s="1">
        <v>3</v>
      </c>
      <c r="C102" s="2">
        <f t="shared" si="5"/>
        <v>3903903.9039039039</v>
      </c>
      <c r="D102" s="2">
        <f t="shared" si="6"/>
        <v>900900.90090090095</v>
      </c>
      <c r="E102" s="2">
        <f t="shared" si="7"/>
        <v>3003003.0030030031</v>
      </c>
      <c r="G102">
        <v>0.03</v>
      </c>
      <c r="H102" s="3">
        <v>0.1</v>
      </c>
      <c r="I102" s="3">
        <f t="shared" si="8"/>
        <v>0.13</v>
      </c>
    </row>
    <row r="103" spans="1:9" x14ac:dyDescent="0.2">
      <c r="A103" t="s">
        <v>66</v>
      </c>
      <c r="B103" s="1">
        <v>4</v>
      </c>
      <c r="C103" s="2">
        <f t="shared" si="5"/>
        <v>6906906.9069069074</v>
      </c>
      <c r="D103" s="2">
        <f t="shared" si="6"/>
        <v>900900.90090090095</v>
      </c>
      <c r="E103" s="2">
        <f t="shared" si="7"/>
        <v>6006006.0060060062</v>
      </c>
      <c r="G103">
        <f>G102</f>
        <v>0.03</v>
      </c>
      <c r="H103" s="3">
        <v>0.2</v>
      </c>
      <c r="I103" s="3">
        <f t="shared" si="8"/>
        <v>0.23</v>
      </c>
    </row>
    <row r="104" spans="1:9" x14ac:dyDescent="0.2">
      <c r="A104" t="s">
        <v>66</v>
      </c>
      <c r="B104" s="1">
        <v>5</v>
      </c>
      <c r="C104" s="2">
        <f t="shared" si="5"/>
        <v>15315315.315315315</v>
      </c>
      <c r="D104" s="2">
        <f t="shared" si="6"/>
        <v>3303303.3033033032</v>
      </c>
      <c r="E104" s="2">
        <f t="shared" si="7"/>
        <v>12012012.012012012</v>
      </c>
      <c r="G104">
        <v>0.11</v>
      </c>
      <c r="H104" s="3">
        <v>0.4</v>
      </c>
      <c r="I104" s="3">
        <f t="shared" si="8"/>
        <v>0.51</v>
      </c>
    </row>
    <row r="105" spans="1:9" x14ac:dyDescent="0.2">
      <c r="A105" t="s">
        <v>66</v>
      </c>
      <c r="B105" s="1">
        <v>6</v>
      </c>
      <c r="C105" s="2">
        <f t="shared" si="5"/>
        <v>21321321.32132132</v>
      </c>
      <c r="D105" s="2">
        <f t="shared" si="6"/>
        <v>3303303.3033033032</v>
      </c>
      <c r="E105" s="2">
        <f t="shared" si="7"/>
        <v>18018018.018018018</v>
      </c>
      <c r="G105">
        <f>G104</f>
        <v>0.11</v>
      </c>
      <c r="H105" s="3">
        <v>0.6</v>
      </c>
      <c r="I105" s="3">
        <f t="shared" si="8"/>
        <v>0.71</v>
      </c>
    </row>
    <row r="106" spans="1:9" x14ac:dyDescent="0.2">
      <c r="A106" t="s">
        <v>66</v>
      </c>
      <c r="B106" s="1">
        <v>7</v>
      </c>
      <c r="C106" s="2">
        <f t="shared" si="5"/>
        <v>25825825.825825825</v>
      </c>
      <c r="D106" s="2">
        <f t="shared" si="6"/>
        <v>4804804.8048048047</v>
      </c>
      <c r="E106" s="2">
        <f t="shared" si="7"/>
        <v>21021021.02102102</v>
      </c>
      <c r="G106">
        <v>0.16</v>
      </c>
      <c r="H106" s="3">
        <v>0.7</v>
      </c>
      <c r="I106" s="3">
        <f t="shared" si="8"/>
        <v>0.86</v>
      </c>
    </row>
    <row r="107" spans="1:9" x14ac:dyDescent="0.2">
      <c r="A107" t="s">
        <v>66</v>
      </c>
      <c r="B107" s="1">
        <v>8</v>
      </c>
      <c r="C107" s="2">
        <f t="shared" si="5"/>
        <v>25825825.825825825</v>
      </c>
      <c r="D107" s="2">
        <f t="shared" si="6"/>
        <v>4804804.8048048047</v>
      </c>
      <c r="E107" s="2">
        <f t="shared" si="7"/>
        <v>21021021.02102102</v>
      </c>
      <c r="G107">
        <f>G106</f>
        <v>0.16</v>
      </c>
      <c r="H107">
        <f>H106</f>
        <v>0.7</v>
      </c>
      <c r="I107" s="3">
        <f t="shared" si="8"/>
        <v>0.86</v>
      </c>
    </row>
    <row r="108" spans="1:9" x14ac:dyDescent="0.2">
      <c r="A108" t="s">
        <v>67</v>
      </c>
      <c r="B108" s="1">
        <v>1</v>
      </c>
      <c r="C108" s="2">
        <f t="shared" si="5"/>
        <v>0</v>
      </c>
      <c r="D108" s="2">
        <f t="shared" si="6"/>
        <v>0</v>
      </c>
      <c r="E108" s="2">
        <f t="shared" si="7"/>
        <v>0</v>
      </c>
      <c r="G108">
        <v>0</v>
      </c>
      <c r="H108" s="3">
        <v>0</v>
      </c>
      <c r="I108" s="3">
        <f t="shared" si="8"/>
        <v>0</v>
      </c>
    </row>
    <row r="109" spans="1:9" x14ac:dyDescent="0.2">
      <c r="A109" t="s">
        <v>67</v>
      </c>
      <c r="B109" s="1">
        <v>2</v>
      </c>
      <c r="C109" s="2">
        <f t="shared" si="5"/>
        <v>0</v>
      </c>
      <c r="D109" s="2">
        <f t="shared" si="6"/>
        <v>0</v>
      </c>
      <c r="E109" s="2">
        <f t="shared" si="7"/>
        <v>0</v>
      </c>
      <c r="G109">
        <v>0</v>
      </c>
      <c r="H109" s="3">
        <v>0</v>
      </c>
      <c r="I109" s="3">
        <f t="shared" si="8"/>
        <v>0</v>
      </c>
    </row>
    <row r="110" spans="1:9" x14ac:dyDescent="0.2">
      <c r="A110" t="s">
        <v>67</v>
      </c>
      <c r="B110" s="1">
        <v>3</v>
      </c>
      <c r="C110" s="2">
        <f t="shared" si="5"/>
        <v>168768768.76876879</v>
      </c>
      <c r="D110" s="2">
        <f t="shared" si="6"/>
        <v>156756756.75675675</v>
      </c>
      <c r="E110" s="2">
        <f t="shared" si="7"/>
        <v>12012012.012012012</v>
      </c>
      <c r="G110">
        <v>5.22</v>
      </c>
      <c r="H110" s="3">
        <v>0.4</v>
      </c>
      <c r="I110" s="3">
        <f t="shared" si="8"/>
        <v>5.62</v>
      </c>
    </row>
    <row r="111" spans="1:9" x14ac:dyDescent="0.2">
      <c r="A111" t="s">
        <v>67</v>
      </c>
      <c r="B111" s="1">
        <v>4</v>
      </c>
      <c r="C111" s="2">
        <f t="shared" si="5"/>
        <v>195795795.7957958</v>
      </c>
      <c r="D111" s="2">
        <f t="shared" si="6"/>
        <v>156756756.75675675</v>
      </c>
      <c r="E111" s="2">
        <f t="shared" si="7"/>
        <v>39039039.039039038</v>
      </c>
      <c r="G111">
        <f>G110</f>
        <v>5.22</v>
      </c>
      <c r="H111" s="3">
        <v>1.3</v>
      </c>
      <c r="I111" s="3">
        <f t="shared" si="8"/>
        <v>6.52</v>
      </c>
    </row>
    <row r="112" spans="1:9" x14ac:dyDescent="0.2">
      <c r="A112" t="s">
        <v>67</v>
      </c>
      <c r="B112" s="1">
        <v>5</v>
      </c>
      <c r="C112" s="2">
        <f t="shared" si="5"/>
        <v>483483483.48348343</v>
      </c>
      <c r="D112" s="2">
        <f t="shared" si="6"/>
        <v>396396396.3963964</v>
      </c>
      <c r="E112" s="2">
        <f t="shared" si="7"/>
        <v>87087087.08708708</v>
      </c>
      <c r="G112">
        <v>13.2</v>
      </c>
      <c r="H112" s="3">
        <v>2.9</v>
      </c>
      <c r="I112" s="3">
        <f t="shared" si="8"/>
        <v>16.099999999999998</v>
      </c>
    </row>
    <row r="113" spans="1:9" x14ac:dyDescent="0.2">
      <c r="A113" t="s">
        <v>67</v>
      </c>
      <c r="B113" s="1">
        <v>6</v>
      </c>
      <c r="C113" s="2">
        <f t="shared" si="5"/>
        <v>531531531.53153151</v>
      </c>
      <c r="D113" s="2">
        <f t="shared" si="6"/>
        <v>396396396.3963964</v>
      </c>
      <c r="E113" s="2">
        <f t="shared" si="7"/>
        <v>135135135.13513514</v>
      </c>
      <c r="G113">
        <f>G112</f>
        <v>13.2</v>
      </c>
      <c r="H113" s="3">
        <v>4.5</v>
      </c>
      <c r="I113" s="3">
        <f t="shared" si="8"/>
        <v>17.7</v>
      </c>
    </row>
    <row r="114" spans="1:9" x14ac:dyDescent="0.2">
      <c r="A114" t="s">
        <v>67</v>
      </c>
      <c r="B114" s="1">
        <v>7</v>
      </c>
      <c r="C114" s="2">
        <f t="shared" si="5"/>
        <v>681981981.98198199</v>
      </c>
      <c r="D114" s="2">
        <f t="shared" si="6"/>
        <v>507807807.8078078</v>
      </c>
      <c r="E114" s="2">
        <f t="shared" si="7"/>
        <v>174174174.17417416</v>
      </c>
      <c r="G114">
        <v>16.91</v>
      </c>
      <c r="H114" s="3">
        <v>5.8</v>
      </c>
      <c r="I114" s="3">
        <f t="shared" si="8"/>
        <v>22.71</v>
      </c>
    </row>
    <row r="115" spans="1:9" x14ac:dyDescent="0.2">
      <c r="A115" t="s">
        <v>67</v>
      </c>
      <c r="B115" s="1">
        <v>8</v>
      </c>
      <c r="C115" s="2">
        <f t="shared" si="5"/>
        <v>681981981.98198199</v>
      </c>
      <c r="D115" s="2">
        <f t="shared" si="6"/>
        <v>507807807.8078078</v>
      </c>
      <c r="E115" s="2">
        <f t="shared" si="7"/>
        <v>174174174.17417416</v>
      </c>
      <c r="G115">
        <f>G114</f>
        <v>16.91</v>
      </c>
      <c r="H115">
        <f>H114</f>
        <v>5.8</v>
      </c>
      <c r="I115" s="3">
        <f t="shared" si="8"/>
        <v>22.71</v>
      </c>
    </row>
    <row r="116" spans="1:9" x14ac:dyDescent="0.2">
      <c r="A116" t="s">
        <v>68</v>
      </c>
      <c r="B116" s="1">
        <v>1</v>
      </c>
      <c r="C116" s="2">
        <f t="shared" si="5"/>
        <v>0</v>
      </c>
      <c r="D116" s="2">
        <f t="shared" si="6"/>
        <v>0</v>
      </c>
      <c r="E116" s="2">
        <f t="shared" si="7"/>
        <v>0</v>
      </c>
      <c r="G116">
        <v>0</v>
      </c>
      <c r="H116" s="3">
        <v>0</v>
      </c>
      <c r="I116" s="3">
        <f t="shared" si="8"/>
        <v>0</v>
      </c>
    </row>
    <row r="117" spans="1:9" x14ac:dyDescent="0.2">
      <c r="A117" t="s">
        <v>68</v>
      </c>
      <c r="B117" s="1">
        <v>2</v>
      </c>
      <c r="C117" s="2">
        <f t="shared" si="5"/>
        <v>0</v>
      </c>
      <c r="D117" s="2">
        <f t="shared" si="6"/>
        <v>0</v>
      </c>
      <c r="E117" s="2">
        <f t="shared" si="7"/>
        <v>0</v>
      </c>
      <c r="G117">
        <v>0</v>
      </c>
      <c r="H117" s="3">
        <v>0</v>
      </c>
      <c r="I117" s="3">
        <f t="shared" si="8"/>
        <v>0</v>
      </c>
    </row>
    <row r="118" spans="1:9" x14ac:dyDescent="0.2">
      <c r="A118" t="s">
        <v>68</v>
      </c>
      <c r="B118" s="1">
        <v>3</v>
      </c>
      <c r="C118" s="2">
        <f t="shared" si="5"/>
        <v>279279279.27927929</v>
      </c>
      <c r="D118" s="2">
        <f t="shared" si="6"/>
        <v>270270270.27027029</v>
      </c>
      <c r="E118" s="2">
        <f t="shared" si="7"/>
        <v>9009009.0090090092</v>
      </c>
      <c r="G118">
        <v>9</v>
      </c>
      <c r="H118" s="3">
        <v>0.3</v>
      </c>
      <c r="I118" s="3">
        <f t="shared" si="8"/>
        <v>9.3000000000000007</v>
      </c>
    </row>
    <row r="119" spans="1:9" x14ac:dyDescent="0.2">
      <c r="A119" t="s">
        <v>68</v>
      </c>
      <c r="B119" s="1">
        <v>4</v>
      </c>
      <c r="C119" s="2">
        <f t="shared" si="5"/>
        <v>300300300.3003003</v>
      </c>
      <c r="D119" s="2">
        <f t="shared" si="6"/>
        <v>270270270.27027029</v>
      </c>
      <c r="E119" s="2">
        <f t="shared" si="7"/>
        <v>30030030.030030031</v>
      </c>
      <c r="G119">
        <f>G118</f>
        <v>9</v>
      </c>
      <c r="H119" s="3">
        <v>1</v>
      </c>
      <c r="I119" s="3">
        <f t="shared" si="8"/>
        <v>10</v>
      </c>
    </row>
    <row r="120" spans="1:9" x14ac:dyDescent="0.2">
      <c r="A120" t="s">
        <v>68</v>
      </c>
      <c r="B120" s="1">
        <v>5</v>
      </c>
      <c r="C120" s="2">
        <f t="shared" si="5"/>
        <v>827027027.02702701</v>
      </c>
      <c r="D120" s="2">
        <f t="shared" si="6"/>
        <v>766966966.96696699</v>
      </c>
      <c r="E120" s="2">
        <f t="shared" si="7"/>
        <v>60060060.060060062</v>
      </c>
      <c r="G120">
        <v>25.54</v>
      </c>
      <c r="H120" s="3">
        <v>2</v>
      </c>
      <c r="I120" s="3">
        <f t="shared" si="8"/>
        <v>27.54</v>
      </c>
    </row>
    <row r="121" spans="1:9" x14ac:dyDescent="0.2">
      <c r="A121" t="s">
        <v>68</v>
      </c>
      <c r="B121" s="1">
        <v>6</v>
      </c>
      <c r="C121" s="2">
        <f t="shared" si="5"/>
        <v>857057057.05705702</v>
      </c>
      <c r="D121" s="2">
        <f t="shared" si="6"/>
        <v>766966966.96696699</v>
      </c>
      <c r="E121" s="2">
        <f t="shared" si="7"/>
        <v>90090090.090090096</v>
      </c>
      <c r="G121">
        <f>G120</f>
        <v>25.54</v>
      </c>
      <c r="H121" s="3">
        <v>3</v>
      </c>
      <c r="I121" s="3">
        <f t="shared" si="8"/>
        <v>28.54</v>
      </c>
    </row>
    <row r="122" spans="1:9" x14ac:dyDescent="0.2">
      <c r="A122" t="s">
        <v>68</v>
      </c>
      <c r="B122" s="1">
        <v>7</v>
      </c>
      <c r="C122" s="2">
        <f t="shared" si="5"/>
        <v>1202402402.4024024</v>
      </c>
      <c r="D122" s="2">
        <f t="shared" si="6"/>
        <v>1088288288.2882884</v>
      </c>
      <c r="E122" s="2">
        <f t="shared" si="7"/>
        <v>114114114.11411411</v>
      </c>
      <c r="G122">
        <v>36.24</v>
      </c>
      <c r="H122" s="3">
        <v>3.8</v>
      </c>
      <c r="I122" s="3">
        <f t="shared" si="8"/>
        <v>40.04</v>
      </c>
    </row>
    <row r="123" spans="1:9" x14ac:dyDescent="0.2">
      <c r="A123" t="s">
        <v>68</v>
      </c>
      <c r="B123" s="1">
        <v>8</v>
      </c>
      <c r="C123" s="2">
        <f t="shared" si="5"/>
        <v>1202402402.4024024</v>
      </c>
      <c r="D123" s="2">
        <f t="shared" si="6"/>
        <v>1088288288.2882884</v>
      </c>
      <c r="E123" s="2">
        <f t="shared" si="7"/>
        <v>114114114.11411411</v>
      </c>
      <c r="G123">
        <f>G122</f>
        <v>36.24</v>
      </c>
      <c r="H123">
        <f>H122</f>
        <v>3.8</v>
      </c>
      <c r="I123" s="3">
        <f t="shared" si="8"/>
        <v>40.04</v>
      </c>
    </row>
    <row r="124" spans="1:9" x14ac:dyDescent="0.2">
      <c r="A124" t="s">
        <v>69</v>
      </c>
      <c r="B124" s="1">
        <v>1</v>
      </c>
      <c r="C124" s="2">
        <f t="shared" si="5"/>
        <v>0</v>
      </c>
      <c r="D124" s="2">
        <f t="shared" si="6"/>
        <v>0</v>
      </c>
      <c r="E124" s="2">
        <f t="shared" si="7"/>
        <v>0</v>
      </c>
      <c r="G124">
        <v>0</v>
      </c>
      <c r="H124" s="3">
        <v>0</v>
      </c>
      <c r="I124" s="3">
        <f t="shared" si="8"/>
        <v>0</v>
      </c>
    </row>
    <row r="125" spans="1:9" x14ac:dyDescent="0.2">
      <c r="A125" t="s">
        <v>69</v>
      </c>
      <c r="B125" s="1">
        <v>2</v>
      </c>
      <c r="C125" s="2">
        <f t="shared" si="5"/>
        <v>0</v>
      </c>
      <c r="D125" s="2">
        <f t="shared" si="6"/>
        <v>0</v>
      </c>
      <c r="E125" s="2">
        <f t="shared" si="7"/>
        <v>0</v>
      </c>
      <c r="G125">
        <v>0</v>
      </c>
      <c r="H125" s="3">
        <v>0</v>
      </c>
      <c r="I125" s="3">
        <f t="shared" si="8"/>
        <v>0</v>
      </c>
    </row>
    <row r="126" spans="1:9" x14ac:dyDescent="0.2">
      <c r="A126" t="s">
        <v>69</v>
      </c>
      <c r="B126" s="1">
        <v>3</v>
      </c>
      <c r="C126" s="2">
        <f t="shared" si="5"/>
        <v>100000000</v>
      </c>
      <c r="D126" s="2">
        <f t="shared" si="6"/>
        <v>87987987.987987995</v>
      </c>
      <c r="E126" s="2">
        <f t="shared" si="7"/>
        <v>12012012.012012012</v>
      </c>
      <c r="G126">
        <v>2.93</v>
      </c>
      <c r="H126" s="3">
        <v>0.4</v>
      </c>
      <c r="I126" s="3">
        <f t="shared" si="8"/>
        <v>3.33</v>
      </c>
    </row>
    <row r="127" spans="1:9" x14ac:dyDescent="0.2">
      <c r="A127" t="s">
        <v>69</v>
      </c>
      <c r="B127" s="1">
        <v>4</v>
      </c>
      <c r="C127" s="2">
        <f t="shared" si="5"/>
        <v>127027027.02702704</v>
      </c>
      <c r="D127" s="2">
        <f t="shared" si="6"/>
        <v>87987987.987987995</v>
      </c>
      <c r="E127" s="2">
        <f t="shared" si="7"/>
        <v>39039039.039039038</v>
      </c>
      <c r="G127">
        <f>G126</f>
        <v>2.93</v>
      </c>
      <c r="H127" s="3">
        <v>1.3</v>
      </c>
      <c r="I127" s="3">
        <f t="shared" si="8"/>
        <v>4.2300000000000004</v>
      </c>
    </row>
    <row r="128" spans="1:9" x14ac:dyDescent="0.2">
      <c r="A128" t="s">
        <v>69</v>
      </c>
      <c r="B128" s="1">
        <v>5</v>
      </c>
      <c r="C128" s="2">
        <f t="shared" si="5"/>
        <v>380780780.78078079</v>
      </c>
      <c r="D128" s="2">
        <f t="shared" si="6"/>
        <v>299699699.6996997</v>
      </c>
      <c r="E128" s="2">
        <f t="shared" si="7"/>
        <v>81081081.081081092</v>
      </c>
      <c r="G128">
        <v>9.98</v>
      </c>
      <c r="H128" s="3">
        <v>2.7</v>
      </c>
      <c r="I128" s="3">
        <f t="shared" si="8"/>
        <v>12.68</v>
      </c>
    </row>
    <row r="129" spans="1:9" x14ac:dyDescent="0.2">
      <c r="A129" t="s">
        <v>69</v>
      </c>
      <c r="B129" s="1">
        <v>6</v>
      </c>
      <c r="C129" s="2">
        <f t="shared" si="5"/>
        <v>434834834.83483487</v>
      </c>
      <c r="D129" s="2">
        <f t="shared" si="6"/>
        <v>299699699.6996997</v>
      </c>
      <c r="E129" s="2">
        <f t="shared" si="7"/>
        <v>135135135.13513514</v>
      </c>
      <c r="G129">
        <f>G128</f>
        <v>9.98</v>
      </c>
      <c r="H129" s="3">
        <v>4.5</v>
      </c>
      <c r="I129" s="3">
        <f t="shared" si="8"/>
        <v>14.48</v>
      </c>
    </row>
    <row r="130" spans="1:9" x14ac:dyDescent="0.2">
      <c r="A130" t="s">
        <v>69</v>
      </c>
      <c r="B130" s="1">
        <v>7</v>
      </c>
      <c r="C130" s="2">
        <f t="shared" si="5"/>
        <v>700600600.6006006</v>
      </c>
      <c r="D130" s="2">
        <f t="shared" si="6"/>
        <v>517417417.41741747</v>
      </c>
      <c r="E130" s="2">
        <f t="shared" si="7"/>
        <v>183183183.18318316</v>
      </c>
      <c r="G130">
        <v>17.23</v>
      </c>
      <c r="H130" s="3">
        <v>6.1</v>
      </c>
      <c r="I130" s="3">
        <f t="shared" si="8"/>
        <v>23.33</v>
      </c>
    </row>
    <row r="131" spans="1:9" x14ac:dyDescent="0.2">
      <c r="A131" t="s">
        <v>69</v>
      </c>
      <c r="B131" s="1">
        <v>8</v>
      </c>
      <c r="C131" s="2">
        <f t="shared" si="5"/>
        <v>700600600.6006006</v>
      </c>
      <c r="D131" s="2">
        <f t="shared" si="6"/>
        <v>517417417.41741747</v>
      </c>
      <c r="E131" s="2">
        <f t="shared" si="7"/>
        <v>183183183.18318316</v>
      </c>
      <c r="G131">
        <f>G130</f>
        <v>17.23</v>
      </c>
      <c r="H131">
        <f>H130</f>
        <v>6.1</v>
      </c>
      <c r="I131" s="3">
        <f t="shared" si="8"/>
        <v>23.33</v>
      </c>
    </row>
    <row r="132" spans="1:9" x14ac:dyDescent="0.2">
      <c r="A132" t="s">
        <v>70</v>
      </c>
      <c r="B132" s="1">
        <v>1</v>
      </c>
      <c r="C132" s="2">
        <f t="shared" ref="C132:C195" si="9">(G132+H132)*$K$5</f>
        <v>0</v>
      </c>
      <c r="D132" s="2">
        <f t="shared" ref="D132:D195" si="10">G132*$K$5</f>
        <v>0</v>
      </c>
      <c r="E132" s="2">
        <f t="shared" ref="E132:E195" si="11">H132*$K$5</f>
        <v>0</v>
      </c>
      <c r="G132">
        <v>0</v>
      </c>
      <c r="H132" s="3">
        <v>0</v>
      </c>
      <c r="I132" s="3">
        <f t="shared" si="8"/>
        <v>0</v>
      </c>
    </row>
    <row r="133" spans="1:9" x14ac:dyDescent="0.2">
      <c r="A133" t="s">
        <v>70</v>
      </c>
      <c r="B133" s="1">
        <v>2</v>
      </c>
      <c r="C133" s="2">
        <f t="shared" si="9"/>
        <v>0</v>
      </c>
      <c r="D133" s="2">
        <f t="shared" si="10"/>
        <v>0</v>
      </c>
      <c r="E133" s="2">
        <f t="shared" si="11"/>
        <v>0</v>
      </c>
      <c r="G133">
        <v>0</v>
      </c>
      <c r="H133" s="3">
        <v>0</v>
      </c>
      <c r="I133" s="3">
        <f t="shared" si="8"/>
        <v>0</v>
      </c>
    </row>
    <row r="134" spans="1:9" x14ac:dyDescent="0.2">
      <c r="A134" t="s">
        <v>70</v>
      </c>
      <c r="B134" s="1">
        <v>3</v>
      </c>
      <c r="C134" s="2">
        <f t="shared" si="9"/>
        <v>46846846.846846849</v>
      </c>
      <c r="D134" s="2">
        <f t="shared" si="10"/>
        <v>40840840.840840846</v>
      </c>
      <c r="E134" s="2">
        <f t="shared" si="11"/>
        <v>6006006.0060060062</v>
      </c>
      <c r="G134">
        <v>1.36</v>
      </c>
      <c r="H134" s="3">
        <v>0.2</v>
      </c>
      <c r="I134" s="3">
        <f t="shared" ref="I134:I197" si="12">G134+H134</f>
        <v>1.56</v>
      </c>
    </row>
    <row r="135" spans="1:9" x14ac:dyDescent="0.2">
      <c r="A135" t="s">
        <v>70</v>
      </c>
      <c r="B135" s="1">
        <v>4</v>
      </c>
      <c r="C135" s="2">
        <f t="shared" si="9"/>
        <v>64864864.864864871</v>
      </c>
      <c r="D135" s="2">
        <f t="shared" si="10"/>
        <v>40840840.840840846</v>
      </c>
      <c r="E135" s="2">
        <f t="shared" si="11"/>
        <v>24024024.024024025</v>
      </c>
      <c r="G135">
        <f>G134</f>
        <v>1.36</v>
      </c>
      <c r="H135" s="3">
        <v>0.8</v>
      </c>
      <c r="I135" s="3">
        <f t="shared" si="12"/>
        <v>2.16</v>
      </c>
    </row>
    <row r="136" spans="1:9" x14ac:dyDescent="0.2">
      <c r="A136" t="s">
        <v>70</v>
      </c>
      <c r="B136" s="1">
        <v>5</v>
      </c>
      <c r="C136" s="2">
        <f t="shared" si="9"/>
        <v>186186186.18618616</v>
      </c>
      <c r="D136" s="2">
        <f t="shared" si="10"/>
        <v>117117117.11711712</v>
      </c>
      <c r="E136" s="2">
        <f t="shared" si="11"/>
        <v>69069069.069069073</v>
      </c>
      <c r="G136">
        <v>3.9</v>
      </c>
      <c r="H136" s="3">
        <v>2.2999999999999998</v>
      </c>
      <c r="I136" s="3">
        <f t="shared" si="12"/>
        <v>6.1999999999999993</v>
      </c>
    </row>
    <row r="137" spans="1:9" x14ac:dyDescent="0.2">
      <c r="A137" t="s">
        <v>70</v>
      </c>
      <c r="B137" s="1">
        <v>6</v>
      </c>
      <c r="C137" s="2">
        <f t="shared" si="9"/>
        <v>297297297.2972973</v>
      </c>
      <c r="D137" s="2">
        <f t="shared" si="10"/>
        <v>117117117.11711712</v>
      </c>
      <c r="E137" s="2">
        <f t="shared" si="11"/>
        <v>180180180.18018019</v>
      </c>
      <c r="G137">
        <f>G136</f>
        <v>3.9</v>
      </c>
      <c r="H137" s="3">
        <v>6</v>
      </c>
      <c r="I137" s="3">
        <f t="shared" si="12"/>
        <v>9.9</v>
      </c>
    </row>
    <row r="138" spans="1:9" x14ac:dyDescent="0.2">
      <c r="A138" t="s">
        <v>70</v>
      </c>
      <c r="B138" s="1">
        <v>7</v>
      </c>
      <c r="C138" s="2">
        <f t="shared" si="9"/>
        <v>496396396.39639646</v>
      </c>
      <c r="D138" s="2">
        <f t="shared" si="10"/>
        <v>160060060.06006005</v>
      </c>
      <c r="E138" s="2">
        <f t="shared" si="11"/>
        <v>336336336.33633631</v>
      </c>
      <c r="G138">
        <v>5.33</v>
      </c>
      <c r="H138" s="3">
        <v>11.2</v>
      </c>
      <c r="I138" s="3">
        <f t="shared" si="12"/>
        <v>16.53</v>
      </c>
    </row>
    <row r="139" spans="1:9" x14ac:dyDescent="0.2">
      <c r="A139" t="s">
        <v>70</v>
      </c>
      <c r="B139" s="1">
        <v>8</v>
      </c>
      <c r="C139" s="2">
        <f t="shared" si="9"/>
        <v>496396396.39639646</v>
      </c>
      <c r="D139" s="2">
        <f t="shared" si="10"/>
        <v>160060060.06006005</v>
      </c>
      <c r="E139" s="2">
        <f t="shared" si="11"/>
        <v>336336336.33633631</v>
      </c>
      <c r="G139">
        <f>G138</f>
        <v>5.33</v>
      </c>
      <c r="H139">
        <f>H138</f>
        <v>11.2</v>
      </c>
      <c r="I139" s="3">
        <f t="shared" si="12"/>
        <v>16.53</v>
      </c>
    </row>
    <row r="140" spans="1:9" x14ac:dyDescent="0.2">
      <c r="A140" t="s">
        <v>71</v>
      </c>
      <c r="B140" s="1">
        <v>1</v>
      </c>
      <c r="C140" s="2">
        <f t="shared" si="9"/>
        <v>0</v>
      </c>
      <c r="D140" s="2">
        <f t="shared" si="10"/>
        <v>0</v>
      </c>
      <c r="E140" s="2">
        <f t="shared" si="11"/>
        <v>0</v>
      </c>
      <c r="G140">
        <v>0</v>
      </c>
      <c r="H140" s="3">
        <v>0</v>
      </c>
      <c r="I140" s="3">
        <f t="shared" si="12"/>
        <v>0</v>
      </c>
    </row>
    <row r="141" spans="1:9" x14ac:dyDescent="0.2">
      <c r="A141" t="s">
        <v>71</v>
      </c>
      <c r="B141" s="1">
        <v>2</v>
      </c>
      <c r="C141" s="2">
        <f t="shared" si="9"/>
        <v>3003003.0030030031</v>
      </c>
      <c r="D141" s="2">
        <f t="shared" si="10"/>
        <v>0</v>
      </c>
      <c r="E141" s="2">
        <f t="shared" si="11"/>
        <v>3003003.0030030031</v>
      </c>
      <c r="G141">
        <v>0</v>
      </c>
      <c r="H141" s="3">
        <v>0.1</v>
      </c>
      <c r="I141" s="3">
        <f t="shared" si="12"/>
        <v>0.1</v>
      </c>
    </row>
    <row r="142" spans="1:9" x14ac:dyDescent="0.2">
      <c r="A142" t="s">
        <v>71</v>
      </c>
      <c r="B142" s="1">
        <v>3</v>
      </c>
      <c r="C142" s="2">
        <f t="shared" si="9"/>
        <v>977477477.47747767</v>
      </c>
      <c r="D142" s="2">
        <f t="shared" si="10"/>
        <v>911411411.41141152</v>
      </c>
      <c r="E142" s="2">
        <f t="shared" si="11"/>
        <v>66066066.066066071</v>
      </c>
      <c r="G142">
        <v>30.35</v>
      </c>
      <c r="H142" s="3">
        <v>2.2000000000000002</v>
      </c>
      <c r="I142" s="3">
        <f t="shared" si="12"/>
        <v>32.550000000000004</v>
      </c>
    </row>
    <row r="143" spans="1:9" x14ac:dyDescent="0.2">
      <c r="A143" t="s">
        <v>71</v>
      </c>
      <c r="B143" s="1">
        <v>4</v>
      </c>
      <c r="C143" s="2">
        <f t="shared" si="9"/>
        <v>1112612612.6126127</v>
      </c>
      <c r="D143" s="2">
        <f t="shared" si="10"/>
        <v>911411411.41141152</v>
      </c>
      <c r="E143" s="2">
        <f t="shared" si="11"/>
        <v>201201201.2012012</v>
      </c>
      <c r="G143">
        <f>G142</f>
        <v>30.35</v>
      </c>
      <c r="H143" s="3">
        <v>6.7</v>
      </c>
      <c r="I143" s="3">
        <f t="shared" si="12"/>
        <v>37.050000000000004</v>
      </c>
    </row>
    <row r="144" spans="1:9" x14ac:dyDescent="0.2">
      <c r="A144" t="s">
        <v>71</v>
      </c>
      <c r="B144" s="1">
        <v>5</v>
      </c>
      <c r="C144" s="2">
        <f t="shared" si="9"/>
        <v>3123723723.7237239</v>
      </c>
      <c r="D144" s="2">
        <f t="shared" si="10"/>
        <v>2709309309.3093095</v>
      </c>
      <c r="E144" s="2">
        <f t="shared" si="11"/>
        <v>414414414.41441447</v>
      </c>
      <c r="G144">
        <v>90.22</v>
      </c>
      <c r="H144" s="3">
        <v>13.8</v>
      </c>
      <c r="I144" s="3">
        <f t="shared" si="12"/>
        <v>104.02</v>
      </c>
    </row>
    <row r="145" spans="1:9" x14ac:dyDescent="0.2">
      <c r="A145" t="s">
        <v>71</v>
      </c>
      <c r="B145" s="1">
        <v>6</v>
      </c>
      <c r="C145" s="2">
        <f t="shared" si="9"/>
        <v>3312912912.9129128</v>
      </c>
      <c r="D145" s="2">
        <f t="shared" si="10"/>
        <v>2709309309.3093095</v>
      </c>
      <c r="E145" s="2">
        <f t="shared" si="11"/>
        <v>603603603.6036036</v>
      </c>
      <c r="G145">
        <f>G144</f>
        <v>90.22</v>
      </c>
      <c r="H145" s="3">
        <v>20.100000000000001</v>
      </c>
      <c r="I145" s="3">
        <f t="shared" si="12"/>
        <v>110.32</v>
      </c>
    </row>
    <row r="146" spans="1:9" x14ac:dyDescent="0.2">
      <c r="A146" t="s">
        <v>71</v>
      </c>
      <c r="B146" s="1">
        <v>7</v>
      </c>
      <c r="C146" s="2">
        <f t="shared" si="9"/>
        <v>4364564564.5645647</v>
      </c>
      <c r="D146" s="2">
        <f t="shared" si="10"/>
        <v>3661861861.8618617</v>
      </c>
      <c r="E146" s="2">
        <f t="shared" si="11"/>
        <v>702702702.70270264</v>
      </c>
      <c r="G146">
        <v>121.94</v>
      </c>
      <c r="H146" s="3">
        <v>23.4</v>
      </c>
      <c r="I146" s="3">
        <f t="shared" si="12"/>
        <v>145.34</v>
      </c>
    </row>
    <row r="147" spans="1:9" x14ac:dyDescent="0.2">
      <c r="A147" t="s">
        <v>71</v>
      </c>
      <c r="B147" s="1">
        <v>8</v>
      </c>
      <c r="C147" s="2">
        <f t="shared" si="9"/>
        <v>4364564564.5645647</v>
      </c>
      <c r="D147" s="2">
        <f t="shared" si="10"/>
        <v>3661861861.8618617</v>
      </c>
      <c r="E147" s="2">
        <f t="shared" si="11"/>
        <v>702702702.70270264</v>
      </c>
      <c r="G147">
        <f>G146</f>
        <v>121.94</v>
      </c>
      <c r="H147">
        <f>H146</f>
        <v>23.4</v>
      </c>
      <c r="I147" s="3">
        <f t="shared" si="12"/>
        <v>145.34</v>
      </c>
    </row>
    <row r="148" spans="1:9" x14ac:dyDescent="0.2">
      <c r="A148" t="s">
        <v>72</v>
      </c>
      <c r="B148" s="1">
        <v>1</v>
      </c>
      <c r="C148" s="2">
        <f t="shared" si="9"/>
        <v>0</v>
      </c>
      <c r="D148" s="2">
        <f t="shared" si="10"/>
        <v>0</v>
      </c>
      <c r="E148" s="2">
        <f t="shared" si="11"/>
        <v>0</v>
      </c>
      <c r="G148">
        <v>0</v>
      </c>
      <c r="H148" s="3">
        <v>0</v>
      </c>
      <c r="I148" s="3">
        <f t="shared" si="12"/>
        <v>0</v>
      </c>
    </row>
    <row r="149" spans="1:9" x14ac:dyDescent="0.2">
      <c r="A149" t="s">
        <v>72</v>
      </c>
      <c r="B149" s="1">
        <v>2</v>
      </c>
      <c r="C149" s="2">
        <f t="shared" si="9"/>
        <v>0</v>
      </c>
      <c r="D149" s="2">
        <f t="shared" si="10"/>
        <v>0</v>
      </c>
      <c r="E149" s="2">
        <f t="shared" si="11"/>
        <v>0</v>
      </c>
      <c r="G149">
        <v>0</v>
      </c>
      <c r="H149" s="3">
        <v>0</v>
      </c>
      <c r="I149" s="3">
        <f t="shared" si="12"/>
        <v>0</v>
      </c>
    </row>
    <row r="150" spans="1:9" x14ac:dyDescent="0.2">
      <c r="A150" t="s">
        <v>72</v>
      </c>
      <c r="B150" s="1">
        <v>3</v>
      </c>
      <c r="C150" s="2">
        <f t="shared" si="9"/>
        <v>4204204.2042042045</v>
      </c>
      <c r="D150" s="2">
        <f t="shared" si="10"/>
        <v>1201201.2012012012</v>
      </c>
      <c r="E150" s="2">
        <f t="shared" si="11"/>
        <v>3003003.0030030031</v>
      </c>
      <c r="G150">
        <v>0.04</v>
      </c>
      <c r="H150" s="3">
        <v>0.1</v>
      </c>
      <c r="I150" s="3">
        <f t="shared" si="12"/>
        <v>0.14000000000000001</v>
      </c>
    </row>
    <row r="151" spans="1:9" x14ac:dyDescent="0.2">
      <c r="A151" t="s">
        <v>72</v>
      </c>
      <c r="B151" s="1">
        <v>4</v>
      </c>
      <c r="C151" s="2">
        <f t="shared" si="9"/>
        <v>10210210.21021021</v>
      </c>
      <c r="D151" s="2">
        <f t="shared" si="10"/>
        <v>1201201.2012012012</v>
      </c>
      <c r="E151" s="2">
        <f t="shared" si="11"/>
        <v>9009009.0090090092</v>
      </c>
      <c r="G151">
        <f>G150</f>
        <v>0.04</v>
      </c>
      <c r="H151" s="3">
        <v>0.3</v>
      </c>
      <c r="I151" s="3">
        <f t="shared" si="12"/>
        <v>0.33999999999999997</v>
      </c>
    </row>
    <row r="152" spans="1:9" x14ac:dyDescent="0.2">
      <c r="A152" t="s">
        <v>72</v>
      </c>
      <c r="B152" s="1">
        <v>5</v>
      </c>
      <c r="C152" s="2">
        <f t="shared" si="9"/>
        <v>24624624.624624625</v>
      </c>
      <c r="D152" s="2">
        <f t="shared" si="10"/>
        <v>3603603.6036036038</v>
      </c>
      <c r="E152" s="2">
        <f t="shared" si="11"/>
        <v>21021021.02102102</v>
      </c>
      <c r="G152">
        <v>0.12</v>
      </c>
      <c r="H152" s="3">
        <v>0.7</v>
      </c>
      <c r="I152" s="3">
        <f t="shared" si="12"/>
        <v>0.82</v>
      </c>
    </row>
    <row r="153" spans="1:9" x14ac:dyDescent="0.2">
      <c r="A153" t="s">
        <v>72</v>
      </c>
      <c r="B153" s="1">
        <v>6</v>
      </c>
      <c r="C153" s="2">
        <f t="shared" si="9"/>
        <v>39639639.639639638</v>
      </c>
      <c r="D153" s="2">
        <f t="shared" si="10"/>
        <v>3603603.6036036038</v>
      </c>
      <c r="E153" s="2">
        <f t="shared" si="11"/>
        <v>36036036.036036037</v>
      </c>
      <c r="G153">
        <f>G152</f>
        <v>0.12</v>
      </c>
      <c r="H153" s="3">
        <v>1.2</v>
      </c>
      <c r="I153" s="3">
        <f t="shared" si="12"/>
        <v>1.3199999999999998</v>
      </c>
    </row>
    <row r="154" spans="1:9" x14ac:dyDescent="0.2">
      <c r="A154" t="s">
        <v>72</v>
      </c>
      <c r="B154" s="1">
        <v>7</v>
      </c>
      <c r="C154" s="2">
        <f t="shared" si="9"/>
        <v>49549549.54954955</v>
      </c>
      <c r="D154" s="2">
        <f t="shared" si="10"/>
        <v>4504504.5045045046</v>
      </c>
      <c r="E154" s="2">
        <f t="shared" si="11"/>
        <v>45045045.045045048</v>
      </c>
      <c r="G154">
        <v>0.15</v>
      </c>
      <c r="H154" s="3">
        <v>1.5</v>
      </c>
      <c r="I154" s="3">
        <f t="shared" si="12"/>
        <v>1.65</v>
      </c>
    </row>
    <row r="155" spans="1:9" x14ac:dyDescent="0.2">
      <c r="A155" t="s">
        <v>72</v>
      </c>
      <c r="B155" s="1">
        <v>8</v>
      </c>
      <c r="C155" s="2">
        <f t="shared" si="9"/>
        <v>49549549.54954955</v>
      </c>
      <c r="D155" s="2">
        <f t="shared" si="10"/>
        <v>4504504.5045045046</v>
      </c>
      <c r="E155" s="2">
        <f t="shared" si="11"/>
        <v>45045045.045045048</v>
      </c>
      <c r="G155">
        <f>G154</f>
        <v>0.15</v>
      </c>
      <c r="H155">
        <f>H154</f>
        <v>1.5</v>
      </c>
      <c r="I155" s="3">
        <f t="shared" si="12"/>
        <v>1.65</v>
      </c>
    </row>
    <row r="156" spans="1:9" x14ac:dyDescent="0.2">
      <c r="A156" t="s">
        <v>73</v>
      </c>
      <c r="B156" s="1">
        <v>1</v>
      </c>
      <c r="C156" s="2">
        <f t="shared" si="9"/>
        <v>0</v>
      </c>
      <c r="D156" s="2">
        <f t="shared" si="10"/>
        <v>0</v>
      </c>
      <c r="E156" s="2">
        <f t="shared" si="11"/>
        <v>0</v>
      </c>
      <c r="G156">
        <v>0</v>
      </c>
      <c r="H156" s="3">
        <v>0</v>
      </c>
      <c r="I156" s="3">
        <f t="shared" si="12"/>
        <v>0</v>
      </c>
    </row>
    <row r="157" spans="1:9" x14ac:dyDescent="0.2">
      <c r="A157" t="s">
        <v>73</v>
      </c>
      <c r="B157" s="1">
        <v>2</v>
      </c>
      <c r="C157" s="2">
        <f t="shared" si="9"/>
        <v>0</v>
      </c>
      <c r="D157" s="2">
        <f t="shared" si="10"/>
        <v>0</v>
      </c>
      <c r="E157" s="2">
        <f t="shared" si="11"/>
        <v>0</v>
      </c>
      <c r="G157">
        <v>0</v>
      </c>
      <c r="H157">
        <v>0</v>
      </c>
      <c r="I157" s="3">
        <f t="shared" si="12"/>
        <v>0</v>
      </c>
    </row>
    <row r="158" spans="1:9" x14ac:dyDescent="0.2">
      <c r="A158" t="s">
        <v>73</v>
      </c>
      <c r="B158" s="1">
        <v>3</v>
      </c>
      <c r="C158" s="2">
        <f t="shared" si="9"/>
        <v>81981981.981981978</v>
      </c>
      <c r="D158" s="2">
        <f t="shared" si="10"/>
        <v>75975975.975975975</v>
      </c>
      <c r="E158" s="2">
        <f t="shared" si="11"/>
        <v>6006006.0060060062</v>
      </c>
      <c r="G158">
        <v>2.5299999999999998</v>
      </c>
      <c r="H158" s="3">
        <v>0.2</v>
      </c>
      <c r="I158" s="3">
        <f t="shared" si="12"/>
        <v>2.73</v>
      </c>
    </row>
    <row r="159" spans="1:9" x14ac:dyDescent="0.2">
      <c r="A159" t="s">
        <v>73</v>
      </c>
      <c r="B159" s="1">
        <v>4</v>
      </c>
      <c r="C159" s="2">
        <f t="shared" si="9"/>
        <v>93993993.993993998</v>
      </c>
      <c r="D159" s="2">
        <f t="shared" si="10"/>
        <v>75975975.975975975</v>
      </c>
      <c r="E159" s="2">
        <f t="shared" si="11"/>
        <v>18018018.018018018</v>
      </c>
      <c r="G159">
        <f>G158</f>
        <v>2.5299999999999998</v>
      </c>
      <c r="H159">
        <v>0.6</v>
      </c>
      <c r="I159" s="3">
        <f t="shared" si="12"/>
        <v>3.13</v>
      </c>
    </row>
    <row r="160" spans="1:9" x14ac:dyDescent="0.2">
      <c r="A160" t="s">
        <v>73</v>
      </c>
      <c r="B160" s="1">
        <v>5</v>
      </c>
      <c r="C160" s="2">
        <f t="shared" si="9"/>
        <v>280180180.18018019</v>
      </c>
      <c r="D160" s="2">
        <f t="shared" si="10"/>
        <v>241141141.14114112</v>
      </c>
      <c r="E160" s="2">
        <f t="shared" si="11"/>
        <v>39039039.039039038</v>
      </c>
      <c r="G160">
        <v>8.0299999999999994</v>
      </c>
      <c r="H160" s="3">
        <v>1.3</v>
      </c>
      <c r="I160" s="3">
        <f t="shared" si="12"/>
        <v>9.33</v>
      </c>
    </row>
    <row r="161" spans="1:9" x14ac:dyDescent="0.2">
      <c r="A161" t="s">
        <v>73</v>
      </c>
      <c r="B161" s="1">
        <v>6</v>
      </c>
      <c r="C161" s="2">
        <f t="shared" si="9"/>
        <v>298198198.1981982</v>
      </c>
      <c r="D161" s="2">
        <f t="shared" si="10"/>
        <v>241141141.14114112</v>
      </c>
      <c r="E161" s="2">
        <f t="shared" si="11"/>
        <v>57057057.057057053</v>
      </c>
      <c r="G161">
        <f>G160</f>
        <v>8.0299999999999994</v>
      </c>
      <c r="H161">
        <v>1.9</v>
      </c>
      <c r="I161" s="3">
        <f t="shared" si="12"/>
        <v>9.93</v>
      </c>
    </row>
    <row r="162" spans="1:9" x14ac:dyDescent="0.2">
      <c r="A162" t="s">
        <v>73</v>
      </c>
      <c r="B162" s="1">
        <v>7</v>
      </c>
      <c r="C162" s="2">
        <f t="shared" si="9"/>
        <v>540840840.84084094</v>
      </c>
      <c r="D162" s="2">
        <f t="shared" si="10"/>
        <v>474774774.77477479</v>
      </c>
      <c r="E162" s="2">
        <f t="shared" si="11"/>
        <v>66066066.066066071</v>
      </c>
      <c r="G162">
        <v>15.81</v>
      </c>
      <c r="H162" s="3">
        <v>2.2000000000000002</v>
      </c>
      <c r="I162" s="3">
        <f t="shared" si="12"/>
        <v>18.010000000000002</v>
      </c>
    </row>
    <row r="163" spans="1:9" x14ac:dyDescent="0.2">
      <c r="A163" t="s">
        <v>73</v>
      </c>
      <c r="B163" s="1">
        <v>8</v>
      </c>
      <c r="C163" s="2">
        <f t="shared" si="9"/>
        <v>540840840.84084094</v>
      </c>
      <c r="D163" s="2">
        <f t="shared" si="10"/>
        <v>474774774.77477479</v>
      </c>
      <c r="E163" s="2">
        <f t="shared" si="11"/>
        <v>66066066.066066071</v>
      </c>
      <c r="G163">
        <f>G162</f>
        <v>15.81</v>
      </c>
      <c r="H163">
        <f>H162</f>
        <v>2.2000000000000002</v>
      </c>
      <c r="I163" s="3">
        <f t="shared" si="12"/>
        <v>18.010000000000002</v>
      </c>
    </row>
    <row r="164" spans="1:9" x14ac:dyDescent="0.2">
      <c r="A164" t="s">
        <v>74</v>
      </c>
      <c r="B164" s="1">
        <v>1</v>
      </c>
      <c r="C164" s="2">
        <f t="shared" si="9"/>
        <v>0</v>
      </c>
      <c r="D164" s="2">
        <f t="shared" si="10"/>
        <v>0</v>
      </c>
      <c r="E164" s="2">
        <f t="shared" si="11"/>
        <v>0</v>
      </c>
      <c r="G164">
        <v>0</v>
      </c>
      <c r="H164" s="3">
        <v>0</v>
      </c>
      <c r="I164" s="3">
        <f t="shared" si="12"/>
        <v>0</v>
      </c>
    </row>
    <row r="165" spans="1:9" x14ac:dyDescent="0.2">
      <c r="A165" t="s">
        <v>74</v>
      </c>
      <c r="B165" s="1">
        <v>2</v>
      </c>
      <c r="C165" s="2">
        <f t="shared" si="9"/>
        <v>0</v>
      </c>
      <c r="D165" s="2">
        <f t="shared" si="10"/>
        <v>0</v>
      </c>
      <c r="E165" s="2">
        <f t="shared" si="11"/>
        <v>0</v>
      </c>
      <c r="G165">
        <v>0</v>
      </c>
      <c r="H165" s="3">
        <v>0</v>
      </c>
      <c r="I165" s="3">
        <f t="shared" si="12"/>
        <v>0</v>
      </c>
    </row>
    <row r="166" spans="1:9" x14ac:dyDescent="0.2">
      <c r="A166" t="s">
        <v>74</v>
      </c>
      <c r="B166" s="1">
        <v>3</v>
      </c>
      <c r="C166" s="2">
        <f t="shared" si="9"/>
        <v>10810810.81081081</v>
      </c>
      <c r="D166" s="2">
        <f t="shared" si="10"/>
        <v>7807807.8078078078</v>
      </c>
      <c r="E166" s="2">
        <f t="shared" si="11"/>
        <v>3003003.0030030031</v>
      </c>
      <c r="G166">
        <v>0.26</v>
      </c>
      <c r="H166" s="3">
        <v>0.1</v>
      </c>
      <c r="I166" s="3">
        <f t="shared" si="12"/>
        <v>0.36</v>
      </c>
    </row>
    <row r="167" spans="1:9" x14ac:dyDescent="0.2">
      <c r="A167" t="s">
        <v>74</v>
      </c>
      <c r="B167" s="1">
        <v>4</v>
      </c>
      <c r="C167" s="2">
        <f t="shared" si="9"/>
        <v>13813813.813813815</v>
      </c>
      <c r="D167" s="2">
        <f t="shared" si="10"/>
        <v>7807807.8078078078</v>
      </c>
      <c r="E167" s="2">
        <f t="shared" si="11"/>
        <v>6006006.0060060062</v>
      </c>
      <c r="G167">
        <f>G166</f>
        <v>0.26</v>
      </c>
      <c r="H167" s="3">
        <v>0.2</v>
      </c>
      <c r="I167" s="3">
        <f t="shared" si="12"/>
        <v>0.46</v>
      </c>
    </row>
    <row r="168" spans="1:9" x14ac:dyDescent="0.2">
      <c r="A168" t="s">
        <v>74</v>
      </c>
      <c r="B168" s="1">
        <v>5</v>
      </c>
      <c r="C168" s="2">
        <f t="shared" si="9"/>
        <v>37537537.537537538</v>
      </c>
      <c r="D168" s="2">
        <f t="shared" si="10"/>
        <v>22522522.522522524</v>
      </c>
      <c r="E168" s="2">
        <f t="shared" si="11"/>
        <v>15015015.015015015</v>
      </c>
      <c r="G168">
        <v>0.75</v>
      </c>
      <c r="H168" s="3">
        <v>0.5</v>
      </c>
      <c r="I168" s="3">
        <f t="shared" si="12"/>
        <v>1.25</v>
      </c>
    </row>
    <row r="169" spans="1:9" x14ac:dyDescent="0.2">
      <c r="A169" t="s">
        <v>74</v>
      </c>
      <c r="B169" s="1">
        <v>6</v>
      </c>
      <c r="C169" s="2">
        <f t="shared" si="9"/>
        <v>55555555.55555556</v>
      </c>
      <c r="D169" s="2">
        <f t="shared" si="10"/>
        <v>22522522.522522524</v>
      </c>
      <c r="E169" s="2">
        <f t="shared" si="11"/>
        <v>33033033.033033036</v>
      </c>
      <c r="G169">
        <f>G168</f>
        <v>0.75</v>
      </c>
      <c r="H169" s="3">
        <v>1.1000000000000001</v>
      </c>
      <c r="I169" s="3">
        <f t="shared" si="12"/>
        <v>1.85</v>
      </c>
    </row>
    <row r="170" spans="1:9" x14ac:dyDescent="0.2">
      <c r="A170" t="s">
        <v>74</v>
      </c>
      <c r="B170" s="1">
        <v>7</v>
      </c>
      <c r="C170" s="2">
        <f t="shared" si="9"/>
        <v>85885885.885885879</v>
      </c>
      <c r="D170" s="2">
        <f t="shared" si="10"/>
        <v>28828828.82882883</v>
      </c>
      <c r="E170" s="2">
        <f t="shared" si="11"/>
        <v>57057057.057057053</v>
      </c>
      <c r="G170">
        <v>0.96</v>
      </c>
      <c r="H170" s="3">
        <v>1.9</v>
      </c>
      <c r="I170" s="3">
        <f t="shared" si="12"/>
        <v>2.86</v>
      </c>
    </row>
    <row r="171" spans="1:9" x14ac:dyDescent="0.2">
      <c r="A171" t="s">
        <v>74</v>
      </c>
      <c r="B171" s="1">
        <v>8</v>
      </c>
      <c r="C171" s="2">
        <f t="shared" si="9"/>
        <v>85885885.885885879</v>
      </c>
      <c r="D171" s="2">
        <f t="shared" si="10"/>
        <v>28828828.82882883</v>
      </c>
      <c r="E171" s="2">
        <f t="shared" si="11"/>
        <v>57057057.057057053</v>
      </c>
      <c r="G171">
        <f>G170</f>
        <v>0.96</v>
      </c>
      <c r="H171">
        <f>H170</f>
        <v>1.9</v>
      </c>
      <c r="I171" s="3">
        <f t="shared" si="12"/>
        <v>2.86</v>
      </c>
    </row>
    <row r="172" spans="1:9" x14ac:dyDescent="0.2">
      <c r="A172" t="s">
        <v>75</v>
      </c>
      <c r="B172" s="1">
        <v>1</v>
      </c>
      <c r="C172" s="2">
        <f t="shared" si="9"/>
        <v>0</v>
      </c>
      <c r="D172" s="2">
        <f t="shared" si="10"/>
        <v>0</v>
      </c>
      <c r="E172" s="2">
        <f t="shared" si="11"/>
        <v>0</v>
      </c>
      <c r="G172">
        <v>0</v>
      </c>
      <c r="H172" s="3">
        <v>0</v>
      </c>
      <c r="I172" s="3">
        <f t="shared" si="12"/>
        <v>0</v>
      </c>
    </row>
    <row r="173" spans="1:9" x14ac:dyDescent="0.2">
      <c r="A173" t="s">
        <v>75</v>
      </c>
      <c r="B173" s="1">
        <v>2</v>
      </c>
      <c r="C173" s="2">
        <f t="shared" si="9"/>
        <v>0</v>
      </c>
      <c r="D173" s="2">
        <f t="shared" si="10"/>
        <v>0</v>
      </c>
      <c r="E173" s="2">
        <f t="shared" si="11"/>
        <v>0</v>
      </c>
      <c r="G173">
        <v>0</v>
      </c>
      <c r="H173">
        <v>0</v>
      </c>
      <c r="I173" s="3">
        <f t="shared" si="12"/>
        <v>0</v>
      </c>
    </row>
    <row r="174" spans="1:9" x14ac:dyDescent="0.2">
      <c r="A174" t="s">
        <v>75</v>
      </c>
      <c r="B174" s="1">
        <v>3</v>
      </c>
      <c r="C174" s="2">
        <f t="shared" si="9"/>
        <v>433933933.93393391</v>
      </c>
      <c r="D174" s="2">
        <f t="shared" si="10"/>
        <v>358858858.85885882</v>
      </c>
      <c r="E174" s="2">
        <f t="shared" si="11"/>
        <v>75075075.075075075</v>
      </c>
      <c r="G174">
        <v>11.95</v>
      </c>
      <c r="H174" s="3">
        <v>2.5</v>
      </c>
      <c r="I174" s="3">
        <f t="shared" si="12"/>
        <v>14.45</v>
      </c>
    </row>
    <row r="175" spans="1:9" x14ac:dyDescent="0.2">
      <c r="A175" t="s">
        <v>75</v>
      </c>
      <c r="B175" s="1">
        <v>4</v>
      </c>
      <c r="C175" s="2">
        <f t="shared" si="9"/>
        <v>575075075.07507503</v>
      </c>
      <c r="D175" s="2">
        <f t="shared" si="10"/>
        <v>358858858.85885882</v>
      </c>
      <c r="E175" s="2">
        <f t="shared" si="11"/>
        <v>216216216.21621624</v>
      </c>
      <c r="G175">
        <f>G174</f>
        <v>11.95</v>
      </c>
      <c r="H175">
        <v>7.2</v>
      </c>
      <c r="I175" s="3">
        <f t="shared" si="12"/>
        <v>19.149999999999999</v>
      </c>
    </row>
    <row r="176" spans="1:9" x14ac:dyDescent="0.2">
      <c r="A176" t="s">
        <v>75</v>
      </c>
      <c r="B176" s="1">
        <v>5</v>
      </c>
      <c r="C176" s="2">
        <f t="shared" si="9"/>
        <v>1522222222.2222221</v>
      </c>
      <c r="D176" s="2">
        <f t="shared" si="10"/>
        <v>1056756756.7567567</v>
      </c>
      <c r="E176" s="2">
        <f t="shared" si="11"/>
        <v>465465465.46546549</v>
      </c>
      <c r="G176">
        <v>35.19</v>
      </c>
      <c r="H176" s="3">
        <v>15.5</v>
      </c>
      <c r="I176" s="3">
        <f t="shared" si="12"/>
        <v>50.69</v>
      </c>
    </row>
    <row r="177" spans="1:9" x14ac:dyDescent="0.2">
      <c r="A177" t="s">
        <v>75</v>
      </c>
      <c r="B177" s="1">
        <v>6</v>
      </c>
      <c r="C177" s="2">
        <f t="shared" si="9"/>
        <v>1747447447.4474475</v>
      </c>
      <c r="D177" s="2">
        <f t="shared" si="10"/>
        <v>1056756756.7567567</v>
      </c>
      <c r="E177" s="2">
        <f t="shared" si="11"/>
        <v>690690690.69069076</v>
      </c>
      <c r="G177">
        <f>G176</f>
        <v>35.19</v>
      </c>
      <c r="H177">
        <v>23</v>
      </c>
      <c r="I177" s="3">
        <f t="shared" si="12"/>
        <v>58.19</v>
      </c>
    </row>
    <row r="178" spans="1:9" x14ac:dyDescent="0.2">
      <c r="A178" t="s">
        <v>75</v>
      </c>
      <c r="B178" s="1">
        <v>7</v>
      </c>
      <c r="C178" s="2">
        <f t="shared" si="9"/>
        <v>2632732732.7327328</v>
      </c>
      <c r="D178" s="2">
        <f t="shared" si="10"/>
        <v>1833933933.933934</v>
      </c>
      <c r="E178" s="2">
        <f t="shared" si="11"/>
        <v>798798798.79879892</v>
      </c>
      <c r="G178">
        <v>61.07</v>
      </c>
      <c r="H178" s="3">
        <v>26.6</v>
      </c>
      <c r="I178" s="3">
        <f t="shared" si="12"/>
        <v>87.67</v>
      </c>
    </row>
    <row r="179" spans="1:9" x14ac:dyDescent="0.2">
      <c r="A179" t="s">
        <v>75</v>
      </c>
      <c r="B179" s="1">
        <v>8</v>
      </c>
      <c r="C179" s="2">
        <f t="shared" si="9"/>
        <v>2632732732.7327328</v>
      </c>
      <c r="D179" s="2">
        <f t="shared" si="10"/>
        <v>1833933933.933934</v>
      </c>
      <c r="E179" s="2">
        <f t="shared" si="11"/>
        <v>798798798.79879892</v>
      </c>
      <c r="G179">
        <f>G178</f>
        <v>61.07</v>
      </c>
      <c r="H179">
        <f>H178</f>
        <v>26.6</v>
      </c>
      <c r="I179" s="3">
        <f t="shared" si="12"/>
        <v>87.67</v>
      </c>
    </row>
    <row r="180" spans="1:9" x14ac:dyDescent="0.2">
      <c r="A180" t="s">
        <v>76</v>
      </c>
      <c r="B180" s="1">
        <v>1</v>
      </c>
      <c r="C180" s="2">
        <f t="shared" si="9"/>
        <v>0</v>
      </c>
      <c r="D180" s="2">
        <f t="shared" si="10"/>
        <v>0</v>
      </c>
      <c r="E180" s="2">
        <f t="shared" si="11"/>
        <v>0</v>
      </c>
      <c r="G180">
        <v>0</v>
      </c>
      <c r="H180" s="3">
        <v>0</v>
      </c>
      <c r="I180" s="3">
        <f t="shared" si="12"/>
        <v>0</v>
      </c>
    </row>
    <row r="181" spans="1:9" x14ac:dyDescent="0.2">
      <c r="A181" t="s">
        <v>76</v>
      </c>
      <c r="B181" s="1">
        <v>2</v>
      </c>
      <c r="C181" s="2">
        <f t="shared" si="9"/>
        <v>0</v>
      </c>
      <c r="D181" s="2">
        <f t="shared" si="10"/>
        <v>0</v>
      </c>
      <c r="E181" s="2">
        <f t="shared" si="11"/>
        <v>0</v>
      </c>
      <c r="G181">
        <v>0</v>
      </c>
      <c r="H181" s="3">
        <v>0</v>
      </c>
      <c r="I181" s="3">
        <f t="shared" si="12"/>
        <v>0</v>
      </c>
    </row>
    <row r="182" spans="1:9" x14ac:dyDescent="0.2">
      <c r="A182" t="s">
        <v>76</v>
      </c>
      <c r="B182" s="1">
        <v>3</v>
      </c>
      <c r="C182" s="2">
        <f t="shared" si="9"/>
        <v>192492492.4924925</v>
      </c>
      <c r="D182" s="2">
        <f t="shared" si="10"/>
        <v>183483483.48348349</v>
      </c>
      <c r="E182" s="2">
        <f t="shared" si="11"/>
        <v>9009009.0090090092</v>
      </c>
      <c r="G182">
        <v>6.11</v>
      </c>
      <c r="H182" s="3">
        <v>0.3</v>
      </c>
      <c r="I182" s="3">
        <f t="shared" si="12"/>
        <v>6.41</v>
      </c>
    </row>
    <row r="183" spans="1:9" x14ac:dyDescent="0.2">
      <c r="A183" t="s">
        <v>76</v>
      </c>
      <c r="B183" s="1">
        <v>4</v>
      </c>
      <c r="C183" s="2">
        <f t="shared" si="9"/>
        <v>210510510.51051053</v>
      </c>
      <c r="D183" s="2">
        <f t="shared" si="10"/>
        <v>183483483.48348349</v>
      </c>
      <c r="E183" s="2">
        <f t="shared" si="11"/>
        <v>27027027.02702703</v>
      </c>
      <c r="G183">
        <f>G182</f>
        <v>6.11</v>
      </c>
      <c r="H183" s="3">
        <v>0.9</v>
      </c>
      <c r="I183" s="3">
        <f t="shared" si="12"/>
        <v>7.0100000000000007</v>
      </c>
    </row>
    <row r="184" spans="1:9" x14ac:dyDescent="0.2">
      <c r="A184" t="s">
        <v>76</v>
      </c>
      <c r="B184" s="1">
        <v>5</v>
      </c>
      <c r="C184" s="2">
        <f t="shared" si="9"/>
        <v>579879879.87987983</v>
      </c>
      <c r="D184" s="2">
        <f t="shared" si="10"/>
        <v>519819819.81981981</v>
      </c>
      <c r="E184" s="2">
        <f t="shared" si="11"/>
        <v>60060060.060060062</v>
      </c>
      <c r="G184">
        <v>17.309999999999999</v>
      </c>
      <c r="H184" s="3">
        <v>2</v>
      </c>
      <c r="I184" s="3">
        <f t="shared" si="12"/>
        <v>19.309999999999999</v>
      </c>
    </row>
    <row r="185" spans="1:9" x14ac:dyDescent="0.2">
      <c r="A185" t="s">
        <v>76</v>
      </c>
      <c r="B185" s="1">
        <v>6</v>
      </c>
      <c r="C185" s="2">
        <f t="shared" si="9"/>
        <v>615915915.91591585</v>
      </c>
      <c r="D185" s="2">
        <f t="shared" si="10"/>
        <v>519819819.81981981</v>
      </c>
      <c r="E185" s="2">
        <f t="shared" si="11"/>
        <v>96096096.096096098</v>
      </c>
      <c r="G185">
        <f>G184</f>
        <v>17.309999999999999</v>
      </c>
      <c r="H185" s="3">
        <v>3.2</v>
      </c>
      <c r="I185" s="3">
        <f t="shared" si="12"/>
        <v>20.509999999999998</v>
      </c>
    </row>
    <row r="186" spans="1:9" x14ac:dyDescent="0.2">
      <c r="A186" t="s">
        <v>76</v>
      </c>
      <c r="B186" s="1">
        <v>7</v>
      </c>
      <c r="C186" s="2">
        <f t="shared" si="9"/>
        <v>841741741.74174178</v>
      </c>
      <c r="D186" s="2">
        <f t="shared" si="10"/>
        <v>718618618.61861861</v>
      </c>
      <c r="E186" s="2">
        <f t="shared" si="11"/>
        <v>123123123.12312311</v>
      </c>
      <c r="G186">
        <v>23.93</v>
      </c>
      <c r="H186" s="3">
        <v>4.0999999999999996</v>
      </c>
      <c r="I186" s="3">
        <f t="shared" si="12"/>
        <v>28.03</v>
      </c>
    </row>
    <row r="187" spans="1:9" x14ac:dyDescent="0.2">
      <c r="A187" t="s">
        <v>76</v>
      </c>
      <c r="B187" s="1">
        <v>8</v>
      </c>
      <c r="C187" s="2">
        <f t="shared" si="9"/>
        <v>841741741.74174178</v>
      </c>
      <c r="D187" s="2">
        <f t="shared" si="10"/>
        <v>718618618.61861861</v>
      </c>
      <c r="E187" s="2">
        <f t="shared" si="11"/>
        <v>123123123.12312311</v>
      </c>
      <c r="G187">
        <f>G186</f>
        <v>23.93</v>
      </c>
      <c r="H187">
        <f>H186</f>
        <v>4.0999999999999996</v>
      </c>
      <c r="I187" s="3">
        <f t="shared" si="12"/>
        <v>28.03</v>
      </c>
    </row>
    <row r="188" spans="1:9" x14ac:dyDescent="0.2">
      <c r="A188" t="s">
        <v>77</v>
      </c>
      <c r="B188" s="1">
        <v>1</v>
      </c>
      <c r="C188" s="2">
        <f t="shared" si="9"/>
        <v>0</v>
      </c>
      <c r="D188" s="2">
        <f t="shared" si="10"/>
        <v>0</v>
      </c>
      <c r="E188" s="2">
        <f t="shared" si="11"/>
        <v>0</v>
      </c>
      <c r="G188">
        <v>0</v>
      </c>
      <c r="H188" s="3">
        <v>0</v>
      </c>
      <c r="I188" s="3">
        <f t="shared" si="12"/>
        <v>0</v>
      </c>
    </row>
    <row r="189" spans="1:9" x14ac:dyDescent="0.2">
      <c r="A189" t="s">
        <v>77</v>
      </c>
      <c r="B189" s="1">
        <v>2</v>
      </c>
      <c r="C189" s="2">
        <f t="shared" si="9"/>
        <v>0</v>
      </c>
      <c r="D189" s="2">
        <f t="shared" si="10"/>
        <v>0</v>
      </c>
      <c r="E189" s="2">
        <f t="shared" si="11"/>
        <v>0</v>
      </c>
      <c r="G189">
        <v>0</v>
      </c>
      <c r="H189">
        <v>0</v>
      </c>
      <c r="I189" s="3">
        <f t="shared" si="12"/>
        <v>0</v>
      </c>
    </row>
    <row r="190" spans="1:9" x14ac:dyDescent="0.2">
      <c r="A190" t="s">
        <v>77</v>
      </c>
      <c r="B190" s="1">
        <v>3</v>
      </c>
      <c r="C190" s="2">
        <f t="shared" si="9"/>
        <v>248348348.34834835</v>
      </c>
      <c r="D190" s="2">
        <f t="shared" si="10"/>
        <v>236336336.33633634</v>
      </c>
      <c r="E190" s="2">
        <f t="shared" si="11"/>
        <v>12012012.012012012</v>
      </c>
      <c r="G190">
        <v>7.87</v>
      </c>
      <c r="H190" s="3">
        <v>0.4</v>
      </c>
      <c r="I190" s="3">
        <f t="shared" si="12"/>
        <v>8.27</v>
      </c>
    </row>
    <row r="191" spans="1:9" x14ac:dyDescent="0.2">
      <c r="A191" t="s">
        <v>77</v>
      </c>
      <c r="B191" s="1">
        <v>4</v>
      </c>
      <c r="C191" s="2">
        <f t="shared" si="9"/>
        <v>269369369.36936939</v>
      </c>
      <c r="D191" s="2">
        <f t="shared" si="10"/>
        <v>236336336.33633634</v>
      </c>
      <c r="E191" s="2">
        <f t="shared" si="11"/>
        <v>33033033.033033036</v>
      </c>
      <c r="G191">
        <f>G190</f>
        <v>7.87</v>
      </c>
      <c r="H191">
        <v>1.1000000000000001</v>
      </c>
      <c r="I191" s="3">
        <f t="shared" si="12"/>
        <v>8.9700000000000006</v>
      </c>
    </row>
    <row r="192" spans="1:9" x14ac:dyDescent="0.2">
      <c r="A192" t="s">
        <v>77</v>
      </c>
      <c r="B192" s="1">
        <v>5</v>
      </c>
      <c r="C192" s="2">
        <f t="shared" si="9"/>
        <v>658858858.85885894</v>
      </c>
      <c r="D192" s="2">
        <f t="shared" si="10"/>
        <v>589789789.7897898</v>
      </c>
      <c r="E192" s="2">
        <f t="shared" si="11"/>
        <v>69069069.069069073</v>
      </c>
      <c r="G192">
        <v>19.64</v>
      </c>
      <c r="H192" s="3">
        <v>2.2999999999999998</v>
      </c>
      <c r="I192" s="3">
        <f t="shared" si="12"/>
        <v>21.94</v>
      </c>
    </row>
    <row r="193" spans="1:9" x14ac:dyDescent="0.2">
      <c r="A193" t="s">
        <v>77</v>
      </c>
      <c r="B193" s="1">
        <v>6</v>
      </c>
      <c r="C193" s="2">
        <f t="shared" si="9"/>
        <v>691891891.89189184</v>
      </c>
      <c r="D193" s="2">
        <f t="shared" si="10"/>
        <v>589789789.7897898</v>
      </c>
      <c r="E193" s="2">
        <f t="shared" si="11"/>
        <v>102102102.1021021</v>
      </c>
      <c r="G193">
        <f>G192</f>
        <v>19.64</v>
      </c>
      <c r="H193">
        <v>3.4</v>
      </c>
      <c r="I193" s="3">
        <f t="shared" si="12"/>
        <v>23.04</v>
      </c>
    </row>
    <row r="194" spans="1:9" x14ac:dyDescent="0.2">
      <c r="A194" t="s">
        <v>77</v>
      </c>
      <c r="B194" s="1">
        <v>7</v>
      </c>
      <c r="C194" s="2">
        <f t="shared" si="9"/>
        <v>1159759759.7597599</v>
      </c>
      <c r="D194" s="2">
        <f t="shared" si="10"/>
        <v>1033633633.6336337</v>
      </c>
      <c r="E194" s="2">
        <f t="shared" si="11"/>
        <v>126126126.12612614</v>
      </c>
      <c r="G194">
        <v>34.42</v>
      </c>
      <c r="H194" s="3">
        <v>4.2</v>
      </c>
      <c r="I194" s="3">
        <f t="shared" si="12"/>
        <v>38.620000000000005</v>
      </c>
    </row>
    <row r="195" spans="1:9" x14ac:dyDescent="0.2">
      <c r="A195" t="s">
        <v>77</v>
      </c>
      <c r="B195" s="1">
        <v>8</v>
      </c>
      <c r="C195" s="2">
        <f t="shared" si="9"/>
        <v>1159759759.7597599</v>
      </c>
      <c r="D195" s="2">
        <f t="shared" si="10"/>
        <v>1033633633.6336337</v>
      </c>
      <c r="E195" s="2">
        <f t="shared" si="11"/>
        <v>126126126.12612614</v>
      </c>
      <c r="G195">
        <f>G194</f>
        <v>34.42</v>
      </c>
      <c r="H195">
        <f>H194</f>
        <v>4.2</v>
      </c>
      <c r="I195" s="3">
        <f t="shared" si="12"/>
        <v>38.620000000000005</v>
      </c>
    </row>
    <row r="196" spans="1:9" x14ac:dyDescent="0.2">
      <c r="A196" t="s">
        <v>78</v>
      </c>
      <c r="B196" s="1">
        <v>1</v>
      </c>
      <c r="C196" s="2">
        <f t="shared" ref="C196:C227" si="13">(G196+H196)*$K$5</f>
        <v>0</v>
      </c>
      <c r="D196" s="2">
        <f t="shared" ref="D196:D227" si="14">G196*$K$5</f>
        <v>0</v>
      </c>
      <c r="E196" s="2">
        <f t="shared" ref="E196:E227" si="15">H196*$K$5</f>
        <v>0</v>
      </c>
      <c r="G196">
        <v>0</v>
      </c>
      <c r="H196" s="3">
        <v>0</v>
      </c>
      <c r="I196" s="3">
        <f t="shared" si="12"/>
        <v>0</v>
      </c>
    </row>
    <row r="197" spans="1:9" x14ac:dyDescent="0.2">
      <c r="A197" t="s">
        <v>78</v>
      </c>
      <c r="B197" s="1">
        <v>2</v>
      </c>
      <c r="C197" s="2">
        <f t="shared" si="13"/>
        <v>0</v>
      </c>
      <c r="D197" s="2">
        <f t="shared" si="14"/>
        <v>0</v>
      </c>
      <c r="E197" s="2">
        <f t="shared" si="15"/>
        <v>0</v>
      </c>
      <c r="G197">
        <v>0</v>
      </c>
      <c r="H197" s="3">
        <v>0</v>
      </c>
      <c r="I197" s="3">
        <f t="shared" si="12"/>
        <v>0</v>
      </c>
    </row>
    <row r="198" spans="1:9" x14ac:dyDescent="0.2">
      <c r="A198" t="s">
        <v>78</v>
      </c>
      <c r="B198" s="1">
        <v>3</v>
      </c>
      <c r="C198" s="2">
        <f t="shared" si="13"/>
        <v>80780780.780780777</v>
      </c>
      <c r="D198" s="2">
        <f t="shared" si="14"/>
        <v>68768768.768768772</v>
      </c>
      <c r="E198" s="2">
        <f t="shared" si="15"/>
        <v>12012012.012012012</v>
      </c>
      <c r="G198">
        <v>2.29</v>
      </c>
      <c r="H198" s="3">
        <v>0.4</v>
      </c>
      <c r="I198" s="3">
        <f t="shared" ref="I198:I227" si="16">G198+H198</f>
        <v>2.69</v>
      </c>
    </row>
    <row r="199" spans="1:9" x14ac:dyDescent="0.2">
      <c r="A199" t="s">
        <v>78</v>
      </c>
      <c r="B199" s="1">
        <v>4</v>
      </c>
      <c r="C199" s="2">
        <f t="shared" si="13"/>
        <v>101801801.8018018</v>
      </c>
      <c r="D199" s="2">
        <f t="shared" si="14"/>
        <v>68768768.768768772</v>
      </c>
      <c r="E199" s="2">
        <f t="shared" si="15"/>
        <v>33033033.033033036</v>
      </c>
      <c r="G199">
        <f>G198</f>
        <v>2.29</v>
      </c>
      <c r="H199" s="3">
        <v>1.1000000000000001</v>
      </c>
      <c r="I199" s="3">
        <f t="shared" si="16"/>
        <v>3.39</v>
      </c>
    </row>
    <row r="200" spans="1:9" x14ac:dyDescent="0.2">
      <c r="A200" t="s">
        <v>78</v>
      </c>
      <c r="B200" s="1">
        <v>5</v>
      </c>
      <c r="C200" s="2">
        <f t="shared" si="13"/>
        <v>369069069.06906909</v>
      </c>
      <c r="D200" s="2">
        <f t="shared" si="14"/>
        <v>296996996.996997</v>
      </c>
      <c r="E200" s="2">
        <f t="shared" si="15"/>
        <v>72072072.072072074</v>
      </c>
      <c r="G200">
        <v>9.89</v>
      </c>
      <c r="H200" s="3">
        <v>2.4</v>
      </c>
      <c r="I200" s="3">
        <f t="shared" si="16"/>
        <v>12.290000000000001</v>
      </c>
    </row>
    <row r="201" spans="1:9" x14ac:dyDescent="0.2">
      <c r="A201" t="s">
        <v>78</v>
      </c>
      <c r="B201" s="1">
        <v>6</v>
      </c>
      <c r="C201" s="2">
        <f t="shared" si="13"/>
        <v>402102102.1021021</v>
      </c>
      <c r="D201" s="2">
        <f t="shared" si="14"/>
        <v>296996996.996997</v>
      </c>
      <c r="E201" s="2">
        <f t="shared" si="15"/>
        <v>105105105.1051051</v>
      </c>
      <c r="G201">
        <f>G200</f>
        <v>9.89</v>
      </c>
      <c r="H201" s="3">
        <v>3.5</v>
      </c>
      <c r="I201" s="3">
        <f t="shared" si="16"/>
        <v>13.39</v>
      </c>
    </row>
    <row r="202" spans="1:9" x14ac:dyDescent="0.2">
      <c r="A202" t="s">
        <v>78</v>
      </c>
      <c r="B202" s="1">
        <v>7</v>
      </c>
      <c r="C202" s="2">
        <f t="shared" si="13"/>
        <v>647147147.14714706</v>
      </c>
      <c r="D202" s="2">
        <f t="shared" si="14"/>
        <v>524024024.02402401</v>
      </c>
      <c r="E202" s="2">
        <f t="shared" si="15"/>
        <v>123123123.12312311</v>
      </c>
      <c r="G202">
        <v>17.45</v>
      </c>
      <c r="H202" s="3">
        <v>4.0999999999999996</v>
      </c>
      <c r="I202" s="3">
        <f t="shared" si="16"/>
        <v>21.549999999999997</v>
      </c>
    </row>
    <row r="203" spans="1:9" x14ac:dyDescent="0.2">
      <c r="A203" t="s">
        <v>78</v>
      </c>
      <c r="B203" s="1">
        <v>8</v>
      </c>
      <c r="C203" s="2">
        <f t="shared" si="13"/>
        <v>647147147.14714706</v>
      </c>
      <c r="D203" s="2">
        <f t="shared" si="14"/>
        <v>524024024.02402401</v>
      </c>
      <c r="E203" s="2">
        <f t="shared" si="15"/>
        <v>123123123.12312311</v>
      </c>
      <c r="G203">
        <f>G202</f>
        <v>17.45</v>
      </c>
      <c r="H203">
        <f>H202</f>
        <v>4.0999999999999996</v>
      </c>
      <c r="I203" s="3">
        <f t="shared" si="16"/>
        <v>21.549999999999997</v>
      </c>
    </row>
    <row r="204" spans="1:9" x14ac:dyDescent="0.2">
      <c r="A204" t="s">
        <v>79</v>
      </c>
      <c r="B204" s="1">
        <v>1</v>
      </c>
      <c r="C204" s="2">
        <f t="shared" si="13"/>
        <v>0</v>
      </c>
      <c r="D204" s="2">
        <f t="shared" si="14"/>
        <v>0</v>
      </c>
      <c r="E204" s="2">
        <f t="shared" si="15"/>
        <v>0</v>
      </c>
      <c r="G204">
        <v>0</v>
      </c>
      <c r="H204" s="3">
        <v>0</v>
      </c>
      <c r="I204" s="3">
        <f t="shared" si="16"/>
        <v>0</v>
      </c>
    </row>
    <row r="205" spans="1:9" x14ac:dyDescent="0.2">
      <c r="A205" t="s">
        <v>79</v>
      </c>
      <c r="B205" s="1">
        <v>2</v>
      </c>
      <c r="C205" s="2">
        <f t="shared" si="13"/>
        <v>0</v>
      </c>
      <c r="D205" s="2">
        <f t="shared" si="14"/>
        <v>0</v>
      </c>
      <c r="E205" s="2">
        <f t="shared" si="15"/>
        <v>0</v>
      </c>
      <c r="G205">
        <v>0</v>
      </c>
      <c r="H205">
        <v>0</v>
      </c>
      <c r="I205" s="3">
        <f t="shared" si="16"/>
        <v>0</v>
      </c>
    </row>
    <row r="206" spans="1:9" x14ac:dyDescent="0.2">
      <c r="A206" t="s">
        <v>79</v>
      </c>
      <c r="B206" s="1">
        <v>3</v>
      </c>
      <c r="C206" s="2">
        <f t="shared" si="13"/>
        <v>13213213.213213215</v>
      </c>
      <c r="D206" s="2">
        <f t="shared" si="14"/>
        <v>10210210.210210212</v>
      </c>
      <c r="E206" s="2">
        <f t="shared" si="15"/>
        <v>3003003.0030030031</v>
      </c>
      <c r="G206">
        <v>0.34</v>
      </c>
      <c r="H206" s="3">
        <v>0.1</v>
      </c>
      <c r="I206" s="3">
        <f t="shared" si="16"/>
        <v>0.44000000000000006</v>
      </c>
    </row>
    <row r="207" spans="1:9" x14ac:dyDescent="0.2">
      <c r="A207" t="s">
        <v>79</v>
      </c>
      <c r="B207" s="1">
        <v>4</v>
      </c>
      <c r="C207" s="2">
        <f t="shared" si="13"/>
        <v>22222222.222222224</v>
      </c>
      <c r="D207" s="2">
        <f t="shared" si="14"/>
        <v>10210210.210210212</v>
      </c>
      <c r="E207" s="2">
        <f t="shared" si="15"/>
        <v>12012012.012012012</v>
      </c>
      <c r="G207">
        <f>G206</f>
        <v>0.34</v>
      </c>
      <c r="H207">
        <v>0.4</v>
      </c>
      <c r="I207" s="3">
        <f t="shared" si="16"/>
        <v>0.74</v>
      </c>
    </row>
    <row r="208" spans="1:9" x14ac:dyDescent="0.2">
      <c r="A208" t="s">
        <v>79</v>
      </c>
      <c r="B208" s="1">
        <v>5</v>
      </c>
      <c r="C208" s="2">
        <f t="shared" si="13"/>
        <v>56756756.75675676</v>
      </c>
      <c r="D208" s="2">
        <f t="shared" si="14"/>
        <v>29729729.729729731</v>
      </c>
      <c r="E208" s="2">
        <f t="shared" si="15"/>
        <v>27027027.02702703</v>
      </c>
      <c r="G208">
        <v>0.99</v>
      </c>
      <c r="H208" s="3">
        <v>0.9</v>
      </c>
      <c r="I208" s="3">
        <f t="shared" si="16"/>
        <v>1.8900000000000001</v>
      </c>
    </row>
    <row r="209" spans="1:9" x14ac:dyDescent="0.2">
      <c r="A209" t="s">
        <v>79</v>
      </c>
      <c r="B209" s="1">
        <v>6</v>
      </c>
      <c r="C209" s="2">
        <f t="shared" si="13"/>
        <v>71771771.771771759</v>
      </c>
      <c r="D209" s="2">
        <f t="shared" si="14"/>
        <v>29729729.729729731</v>
      </c>
      <c r="E209" s="2">
        <f t="shared" si="15"/>
        <v>42042042.042042039</v>
      </c>
      <c r="G209">
        <f>G208</f>
        <v>0.99</v>
      </c>
      <c r="H209">
        <v>1.4</v>
      </c>
      <c r="I209" s="3">
        <f t="shared" si="16"/>
        <v>2.3899999999999997</v>
      </c>
    </row>
    <row r="210" spans="1:9" x14ac:dyDescent="0.2">
      <c r="A210" t="s">
        <v>79</v>
      </c>
      <c r="B210" s="1">
        <v>7</v>
      </c>
      <c r="C210" s="2">
        <f t="shared" si="13"/>
        <v>87087087.087087095</v>
      </c>
      <c r="D210" s="2">
        <f t="shared" si="14"/>
        <v>39039039.039039038</v>
      </c>
      <c r="E210" s="2">
        <f t="shared" si="15"/>
        <v>48048048.048048049</v>
      </c>
      <c r="G210">
        <v>1.3</v>
      </c>
      <c r="H210" s="3">
        <v>1.6</v>
      </c>
      <c r="I210" s="3">
        <f t="shared" si="16"/>
        <v>2.9000000000000004</v>
      </c>
    </row>
    <row r="211" spans="1:9" x14ac:dyDescent="0.2">
      <c r="A211" t="s">
        <v>79</v>
      </c>
      <c r="B211" s="1">
        <v>8</v>
      </c>
      <c r="C211" s="2">
        <f t="shared" si="13"/>
        <v>87087087.087087095</v>
      </c>
      <c r="D211" s="2">
        <f t="shared" si="14"/>
        <v>39039039.039039038</v>
      </c>
      <c r="E211" s="2">
        <f t="shared" si="15"/>
        <v>48048048.048048049</v>
      </c>
      <c r="G211">
        <f>G210</f>
        <v>1.3</v>
      </c>
      <c r="H211">
        <f>H210</f>
        <v>1.6</v>
      </c>
      <c r="I211" s="3">
        <f t="shared" si="16"/>
        <v>2.9000000000000004</v>
      </c>
    </row>
    <row r="212" spans="1:9" x14ac:dyDescent="0.2">
      <c r="A212" t="s">
        <v>80</v>
      </c>
      <c r="B212" s="1">
        <v>1</v>
      </c>
      <c r="C212" s="2">
        <f t="shared" si="13"/>
        <v>0</v>
      </c>
      <c r="D212" s="2">
        <f t="shared" si="14"/>
        <v>0</v>
      </c>
      <c r="E212" s="2">
        <f t="shared" si="15"/>
        <v>0</v>
      </c>
      <c r="G212">
        <v>0</v>
      </c>
      <c r="H212" s="3">
        <v>0</v>
      </c>
      <c r="I212" s="3">
        <f t="shared" si="16"/>
        <v>0</v>
      </c>
    </row>
    <row r="213" spans="1:9" x14ac:dyDescent="0.2">
      <c r="A213" t="s">
        <v>80</v>
      </c>
      <c r="B213" s="1">
        <v>2</v>
      </c>
      <c r="C213" s="2">
        <f t="shared" si="13"/>
        <v>3003003.0030030031</v>
      </c>
      <c r="D213" s="2">
        <f t="shared" si="14"/>
        <v>0</v>
      </c>
      <c r="E213" s="2">
        <f t="shared" si="15"/>
        <v>3003003.0030030031</v>
      </c>
      <c r="G213">
        <v>0</v>
      </c>
      <c r="H213" s="3">
        <v>0.1</v>
      </c>
      <c r="I213" s="3">
        <f t="shared" si="16"/>
        <v>0.1</v>
      </c>
    </row>
    <row r="214" spans="1:9" x14ac:dyDescent="0.2">
      <c r="A214" t="s">
        <v>80</v>
      </c>
      <c r="B214" s="1">
        <v>3</v>
      </c>
      <c r="C214" s="2">
        <f t="shared" si="13"/>
        <v>887387387.38738728</v>
      </c>
      <c r="D214" s="2">
        <f t="shared" si="14"/>
        <v>830330330.33033025</v>
      </c>
      <c r="E214" s="2">
        <f t="shared" si="15"/>
        <v>57057057.057057053</v>
      </c>
      <c r="G214">
        <v>27.65</v>
      </c>
      <c r="H214" s="3">
        <v>1.9</v>
      </c>
      <c r="I214" s="3">
        <f t="shared" si="16"/>
        <v>29.549999999999997</v>
      </c>
    </row>
    <row r="215" spans="1:9" x14ac:dyDescent="0.2">
      <c r="A215" t="s">
        <v>80</v>
      </c>
      <c r="B215" s="1">
        <v>4</v>
      </c>
      <c r="C215" s="2">
        <f t="shared" si="13"/>
        <v>995495495.49549544</v>
      </c>
      <c r="D215" s="2">
        <f t="shared" si="14"/>
        <v>830330330.33033025</v>
      </c>
      <c r="E215" s="2">
        <f t="shared" si="15"/>
        <v>165165165.16516516</v>
      </c>
      <c r="G215">
        <f>G214</f>
        <v>27.65</v>
      </c>
      <c r="H215" s="3">
        <v>5.5</v>
      </c>
      <c r="I215" s="3">
        <f t="shared" si="16"/>
        <v>33.15</v>
      </c>
    </row>
    <row r="216" spans="1:9" x14ac:dyDescent="0.2">
      <c r="A216" t="s">
        <v>80</v>
      </c>
      <c r="B216" s="1">
        <v>5</v>
      </c>
      <c r="C216" s="2">
        <f t="shared" si="13"/>
        <v>2751951951.951952</v>
      </c>
      <c r="D216" s="2">
        <f t="shared" si="14"/>
        <v>2394594594.5945945</v>
      </c>
      <c r="E216" s="2">
        <f t="shared" si="15"/>
        <v>357357357.35735738</v>
      </c>
      <c r="G216">
        <v>79.739999999999995</v>
      </c>
      <c r="H216" s="3">
        <v>11.9</v>
      </c>
      <c r="I216" s="3">
        <f t="shared" si="16"/>
        <v>91.64</v>
      </c>
    </row>
    <row r="217" spans="1:9" x14ac:dyDescent="0.2">
      <c r="A217" t="s">
        <v>80</v>
      </c>
      <c r="B217" s="1">
        <v>6</v>
      </c>
      <c r="C217" s="2">
        <f t="shared" si="13"/>
        <v>2956156156.1561561</v>
      </c>
      <c r="D217" s="2">
        <f t="shared" si="14"/>
        <v>2394594594.5945945</v>
      </c>
      <c r="E217" s="2">
        <f t="shared" si="15"/>
        <v>561561561.56156158</v>
      </c>
      <c r="G217">
        <f>G216</f>
        <v>79.739999999999995</v>
      </c>
      <c r="H217" s="3">
        <v>18.7</v>
      </c>
      <c r="I217" s="3">
        <f t="shared" si="16"/>
        <v>98.44</v>
      </c>
    </row>
    <row r="218" spans="1:9" x14ac:dyDescent="0.2">
      <c r="A218" t="s">
        <v>80</v>
      </c>
      <c r="B218" s="1">
        <v>7</v>
      </c>
      <c r="C218" s="2">
        <f t="shared" si="13"/>
        <v>3942342342.3423424</v>
      </c>
      <c r="D218" s="2">
        <f t="shared" si="14"/>
        <v>3230630630.6306305</v>
      </c>
      <c r="E218" s="2">
        <f t="shared" si="15"/>
        <v>711711711.71171176</v>
      </c>
      <c r="G218">
        <v>107.58</v>
      </c>
      <c r="H218" s="3">
        <v>23.7</v>
      </c>
      <c r="I218" s="3">
        <f t="shared" si="16"/>
        <v>131.28</v>
      </c>
    </row>
    <row r="219" spans="1:9" x14ac:dyDescent="0.2">
      <c r="A219" t="s">
        <v>80</v>
      </c>
      <c r="B219" s="1">
        <v>8</v>
      </c>
      <c r="C219" s="2">
        <f t="shared" si="13"/>
        <v>3942342342.3423424</v>
      </c>
      <c r="D219" s="2">
        <f t="shared" si="14"/>
        <v>3230630630.6306305</v>
      </c>
      <c r="E219" s="2">
        <f t="shared" si="15"/>
        <v>711711711.71171176</v>
      </c>
      <c r="G219">
        <f>G218</f>
        <v>107.58</v>
      </c>
      <c r="H219">
        <f>H218</f>
        <v>23.7</v>
      </c>
      <c r="I219" s="3">
        <f t="shared" si="16"/>
        <v>131.28</v>
      </c>
    </row>
    <row r="220" spans="1:9" x14ac:dyDescent="0.2">
      <c r="A220" t="s">
        <v>81</v>
      </c>
      <c r="B220" s="1">
        <v>1</v>
      </c>
      <c r="C220" s="2">
        <f t="shared" si="13"/>
        <v>0</v>
      </c>
      <c r="D220" s="2">
        <f t="shared" si="14"/>
        <v>0</v>
      </c>
      <c r="E220" s="2">
        <f t="shared" si="15"/>
        <v>0</v>
      </c>
      <c r="G220">
        <v>0</v>
      </c>
      <c r="H220" s="3">
        <v>0</v>
      </c>
      <c r="I220" s="3">
        <f t="shared" si="16"/>
        <v>0</v>
      </c>
    </row>
    <row r="221" spans="1:9" x14ac:dyDescent="0.2">
      <c r="A221" t="s">
        <v>81</v>
      </c>
      <c r="B221" s="1">
        <v>2</v>
      </c>
      <c r="C221" s="2">
        <f t="shared" si="13"/>
        <v>0</v>
      </c>
      <c r="D221" s="2">
        <f t="shared" si="14"/>
        <v>0</v>
      </c>
      <c r="E221" s="2">
        <f t="shared" si="15"/>
        <v>0</v>
      </c>
      <c r="G221">
        <v>0</v>
      </c>
      <c r="H221">
        <v>0</v>
      </c>
      <c r="I221" s="3">
        <f t="shared" si="16"/>
        <v>0</v>
      </c>
    </row>
    <row r="222" spans="1:9" x14ac:dyDescent="0.2">
      <c r="A222" t="s">
        <v>81</v>
      </c>
      <c r="B222" s="1">
        <v>3</v>
      </c>
      <c r="C222" s="2">
        <f t="shared" si="13"/>
        <v>257057057.05705708</v>
      </c>
      <c r="D222" s="2">
        <f t="shared" si="14"/>
        <v>236036036.03603604</v>
      </c>
      <c r="E222" s="2">
        <f t="shared" si="15"/>
        <v>21021021.02102102</v>
      </c>
      <c r="G222">
        <v>7.86</v>
      </c>
      <c r="H222" s="3">
        <v>0.7</v>
      </c>
      <c r="I222" s="3">
        <f t="shared" si="16"/>
        <v>8.56</v>
      </c>
    </row>
    <row r="223" spans="1:9" x14ac:dyDescent="0.2">
      <c r="A223" t="s">
        <v>81</v>
      </c>
      <c r="B223" s="1">
        <v>4</v>
      </c>
      <c r="C223" s="2">
        <f t="shared" si="13"/>
        <v>293093093.0930931</v>
      </c>
      <c r="D223" s="2">
        <f t="shared" si="14"/>
        <v>236036036.03603604</v>
      </c>
      <c r="E223" s="2">
        <f t="shared" si="15"/>
        <v>57057057.057057053</v>
      </c>
      <c r="G223">
        <f>G222</f>
        <v>7.86</v>
      </c>
      <c r="H223">
        <v>1.9</v>
      </c>
      <c r="I223" s="3">
        <f t="shared" si="16"/>
        <v>9.76</v>
      </c>
    </row>
    <row r="224" spans="1:9" x14ac:dyDescent="0.2">
      <c r="A224" t="s">
        <v>81</v>
      </c>
      <c r="B224" s="1">
        <v>5</v>
      </c>
      <c r="C224" s="2">
        <f t="shared" si="13"/>
        <v>745945945.94594598</v>
      </c>
      <c r="D224" s="2">
        <f t="shared" si="14"/>
        <v>619819819.81981981</v>
      </c>
      <c r="E224" s="2">
        <f t="shared" si="15"/>
        <v>126126126.12612614</v>
      </c>
      <c r="G224">
        <v>20.64</v>
      </c>
      <c r="H224" s="3">
        <v>4.2</v>
      </c>
      <c r="I224" s="3">
        <f t="shared" si="16"/>
        <v>24.84</v>
      </c>
    </row>
    <row r="225" spans="1:9" x14ac:dyDescent="0.2">
      <c r="A225" t="s">
        <v>81</v>
      </c>
      <c r="B225" s="1">
        <v>6</v>
      </c>
      <c r="C225" s="2">
        <f t="shared" si="13"/>
        <v>815015015.01501501</v>
      </c>
      <c r="D225" s="2">
        <f t="shared" si="14"/>
        <v>619819819.81981981</v>
      </c>
      <c r="E225" s="2">
        <f t="shared" si="15"/>
        <v>195195195.1951952</v>
      </c>
      <c r="G225">
        <f>G224</f>
        <v>20.64</v>
      </c>
      <c r="H225">
        <v>6.5</v>
      </c>
      <c r="I225" s="3">
        <f t="shared" si="16"/>
        <v>27.14</v>
      </c>
    </row>
    <row r="226" spans="1:9" x14ac:dyDescent="0.2">
      <c r="A226" t="s">
        <v>81</v>
      </c>
      <c r="B226" s="1">
        <v>7</v>
      </c>
      <c r="C226" s="2">
        <f t="shared" si="13"/>
        <v>1032132132.1321321</v>
      </c>
      <c r="D226" s="2">
        <f t="shared" si="14"/>
        <v>794894894.89489484</v>
      </c>
      <c r="E226" s="2">
        <f t="shared" si="15"/>
        <v>237237237.23723724</v>
      </c>
      <c r="G226">
        <v>26.47</v>
      </c>
      <c r="H226" s="3">
        <v>7.9</v>
      </c>
      <c r="I226" s="3">
        <f t="shared" si="16"/>
        <v>34.369999999999997</v>
      </c>
    </row>
    <row r="227" spans="1:9" x14ac:dyDescent="0.2">
      <c r="A227" t="s">
        <v>81</v>
      </c>
      <c r="B227" s="1">
        <v>8</v>
      </c>
      <c r="C227" s="2">
        <f t="shared" si="13"/>
        <v>1032132132.1321321</v>
      </c>
      <c r="D227" s="2">
        <f t="shared" si="14"/>
        <v>794894894.89489484</v>
      </c>
      <c r="E227" s="2">
        <f t="shared" si="15"/>
        <v>237237237.23723724</v>
      </c>
      <c r="G227">
        <f>G226</f>
        <v>26.47</v>
      </c>
      <c r="H227">
        <f>H226</f>
        <v>7.9</v>
      </c>
      <c r="I227" s="3">
        <f t="shared" si="16"/>
        <v>34.369999999999997</v>
      </c>
    </row>
    <row r="228" spans="1:9" x14ac:dyDescent="0.2">
      <c r="H228" s="3"/>
    </row>
    <row r="236" spans="1:9" x14ac:dyDescent="0.2">
      <c r="H236" s="3"/>
    </row>
  </sheetData>
  <autoFilter ref="A3:H67" xr:uid="{85F57D91-640E-FE49-B459-F0FF172D9414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6011-9905-4640-862F-026047DDC4F5}">
  <dimension ref="A1:D11"/>
  <sheetViews>
    <sheetView workbookViewId="0">
      <selection activeCell="D6" sqref="D6"/>
    </sheetView>
  </sheetViews>
  <sheetFormatPr baseColWidth="10" defaultRowHeight="16" x14ac:dyDescent="0.2"/>
  <sheetData>
    <row r="1" spans="1:4" x14ac:dyDescent="0.2">
      <c r="A1" t="s">
        <v>19</v>
      </c>
    </row>
    <row r="2" spans="1:4" x14ac:dyDescent="0.2">
      <c r="A2" t="s">
        <v>43</v>
      </c>
    </row>
    <row r="3" spans="1:4" x14ac:dyDescent="0.2">
      <c r="A3" t="s">
        <v>0</v>
      </c>
      <c r="B3" t="s">
        <v>48</v>
      </c>
    </row>
    <row r="4" spans="1:4" x14ac:dyDescent="0.2">
      <c r="A4">
        <v>1</v>
      </c>
      <c r="B4">
        <f>Calculations!G2*$D$5</f>
        <v>8.7604615384615379</v>
      </c>
      <c r="D4" t="s">
        <v>89</v>
      </c>
    </row>
    <row r="5" spans="1:4" x14ac:dyDescent="0.2">
      <c r="A5">
        <v>2</v>
      </c>
      <c r="B5">
        <f>$B$4</f>
        <v>8.7604615384615379</v>
      </c>
      <c r="D5">
        <v>1</v>
      </c>
    </row>
    <row r="6" spans="1:4" x14ac:dyDescent="0.2">
      <c r="A6">
        <v>3</v>
      </c>
      <c r="B6">
        <f t="shared" ref="B6:B11" si="0">$B$4</f>
        <v>8.7604615384615379</v>
      </c>
    </row>
    <row r="7" spans="1:4" x14ac:dyDescent="0.2">
      <c r="A7">
        <v>4</v>
      </c>
      <c r="B7">
        <f t="shared" si="0"/>
        <v>8.7604615384615379</v>
      </c>
    </row>
    <row r="8" spans="1:4" x14ac:dyDescent="0.2">
      <c r="A8">
        <v>5</v>
      </c>
      <c r="B8">
        <f t="shared" si="0"/>
        <v>8.7604615384615379</v>
      </c>
    </row>
    <row r="9" spans="1:4" x14ac:dyDescent="0.2">
      <c r="A9">
        <v>6</v>
      </c>
      <c r="B9">
        <f t="shared" si="0"/>
        <v>8.7604615384615379</v>
      </c>
    </row>
    <row r="10" spans="1:4" x14ac:dyDescent="0.2">
      <c r="A10">
        <v>7</v>
      </c>
      <c r="B10">
        <f t="shared" si="0"/>
        <v>8.7604615384615379</v>
      </c>
    </row>
    <row r="11" spans="1:4" x14ac:dyDescent="0.2">
      <c r="A11">
        <v>8</v>
      </c>
      <c r="B11">
        <f t="shared" si="0"/>
        <v>8.7604615384615379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BA31-C322-C645-9748-84408CAE14BB}">
  <dimension ref="A1:A37"/>
  <sheetViews>
    <sheetView workbookViewId="0">
      <selection activeCell="A24" sqref="A24"/>
    </sheetView>
  </sheetViews>
  <sheetFormatPr baseColWidth="10" defaultRowHeight="16" x14ac:dyDescent="0.2"/>
  <sheetData>
    <row r="1" spans="1:1" x14ac:dyDescent="0.2">
      <c r="A1" t="s">
        <v>8</v>
      </c>
    </row>
    <row r="2" spans="1:1" x14ac:dyDescent="0.2">
      <c r="A2" t="s">
        <v>62</v>
      </c>
    </row>
    <row r="3" spans="1:1" x14ac:dyDescent="0.2">
      <c r="A3" t="s">
        <v>82</v>
      </c>
    </row>
    <row r="4" spans="1:1" x14ac:dyDescent="0.2">
      <c r="A4" t="s">
        <v>22</v>
      </c>
    </row>
    <row r="5" spans="1:1" x14ac:dyDescent="0.2">
      <c r="A5" t="s">
        <v>63</v>
      </c>
    </row>
    <row r="6" spans="1:1" x14ac:dyDescent="0.2">
      <c r="A6" t="s">
        <v>83</v>
      </c>
    </row>
    <row r="7" spans="1:1" x14ac:dyDescent="0.2">
      <c r="A7" t="s">
        <v>65</v>
      </c>
    </row>
    <row r="8" spans="1:1" x14ac:dyDescent="0.2">
      <c r="A8" t="s">
        <v>5</v>
      </c>
    </row>
    <row r="9" spans="1:1" x14ac:dyDescent="0.2">
      <c r="A9" t="s">
        <v>6</v>
      </c>
    </row>
    <row r="10" spans="1:1" x14ac:dyDescent="0.2">
      <c r="A10" t="s">
        <v>66</v>
      </c>
    </row>
    <row r="11" spans="1:1" x14ac:dyDescent="0.2">
      <c r="A11" t="s">
        <v>80</v>
      </c>
    </row>
    <row r="12" spans="1:1" x14ac:dyDescent="0.2">
      <c r="A12" t="s">
        <v>67</v>
      </c>
    </row>
    <row r="13" spans="1:1" x14ac:dyDescent="0.2">
      <c r="A13" t="s">
        <v>7</v>
      </c>
    </row>
    <row r="14" spans="1:1" x14ac:dyDescent="0.2">
      <c r="A14" t="s">
        <v>23</v>
      </c>
    </row>
    <row r="15" spans="1:1" x14ac:dyDescent="0.2">
      <c r="A15" t="s">
        <v>68</v>
      </c>
    </row>
    <row r="16" spans="1:1" x14ac:dyDescent="0.2">
      <c r="A16" t="s">
        <v>64</v>
      </c>
    </row>
    <row r="17" spans="1:1" x14ac:dyDescent="0.2">
      <c r="A17" t="s">
        <v>69</v>
      </c>
    </row>
    <row r="18" spans="1:1" x14ac:dyDescent="0.2">
      <c r="A18" t="s">
        <v>70</v>
      </c>
    </row>
    <row r="19" spans="1:1" x14ac:dyDescent="0.2">
      <c r="A19" t="s">
        <v>71</v>
      </c>
    </row>
    <row r="20" spans="1:1" x14ac:dyDescent="0.2">
      <c r="A20" t="s">
        <v>73</v>
      </c>
    </row>
    <row r="21" spans="1:1" x14ac:dyDescent="0.2">
      <c r="A21" t="s">
        <v>74</v>
      </c>
    </row>
    <row r="22" spans="1:1" x14ac:dyDescent="0.2">
      <c r="A22" t="s">
        <v>72</v>
      </c>
    </row>
    <row r="23" spans="1:1" x14ac:dyDescent="0.2">
      <c r="A23" t="s">
        <v>84</v>
      </c>
    </row>
    <row r="24" spans="1:1" x14ac:dyDescent="0.2">
      <c r="A24" t="s">
        <v>26</v>
      </c>
    </row>
    <row r="25" spans="1:1" x14ac:dyDescent="0.2">
      <c r="A25" t="s">
        <v>85</v>
      </c>
    </row>
    <row r="26" spans="1:1" x14ac:dyDescent="0.2">
      <c r="A26" t="s">
        <v>24</v>
      </c>
    </row>
    <row r="27" spans="1:1" x14ac:dyDescent="0.2">
      <c r="A27" t="s">
        <v>86</v>
      </c>
    </row>
    <row r="28" spans="1:1" x14ac:dyDescent="0.2">
      <c r="A28" t="s">
        <v>87</v>
      </c>
    </row>
    <row r="29" spans="1:1" x14ac:dyDescent="0.2">
      <c r="A29" t="s">
        <v>25</v>
      </c>
    </row>
    <row r="30" spans="1:1" x14ac:dyDescent="0.2">
      <c r="A30" t="s">
        <v>75</v>
      </c>
    </row>
    <row r="31" spans="1:1" x14ac:dyDescent="0.2">
      <c r="A31" t="s">
        <v>76</v>
      </c>
    </row>
    <row r="32" spans="1:1" x14ac:dyDescent="0.2">
      <c r="A32" t="s">
        <v>77</v>
      </c>
    </row>
    <row r="33" spans="1:1" x14ac:dyDescent="0.2">
      <c r="A33" t="s">
        <v>88</v>
      </c>
    </row>
    <row r="34" spans="1:1" x14ac:dyDescent="0.2">
      <c r="A34" t="s">
        <v>81</v>
      </c>
    </row>
    <row r="35" spans="1:1" x14ac:dyDescent="0.2">
      <c r="A35" t="s">
        <v>79</v>
      </c>
    </row>
    <row r="36" spans="1:1" x14ac:dyDescent="0.2">
      <c r="A36" t="s">
        <v>78</v>
      </c>
    </row>
    <row r="37" spans="1:1" x14ac:dyDescent="0.2">
      <c r="A37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CAE3-56EC-0A4D-9664-FAD19D025C72}">
  <dimension ref="A1:B11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13</v>
      </c>
    </row>
    <row r="2" spans="1:2" x14ac:dyDescent="0.2">
      <c r="A2" t="s">
        <v>47</v>
      </c>
    </row>
    <row r="3" spans="1:2" x14ac:dyDescent="0.2">
      <c r="A3" t="s">
        <v>0</v>
      </c>
      <c r="B3" t="s">
        <v>10</v>
      </c>
    </row>
    <row r="4" spans="1:2" x14ac:dyDescent="0.2">
      <c r="A4">
        <v>1</v>
      </c>
      <c r="B4">
        <f>0.01*PipelineCapitalCost!B4</f>
        <v>8.7604615384615378E-2</v>
      </c>
    </row>
    <row r="5" spans="1:2" x14ac:dyDescent="0.2">
      <c r="A5">
        <v>2</v>
      </c>
      <c r="B5">
        <f>0.01*PipelineCapitalCost!B5</f>
        <v>8.7604615384615378E-2</v>
      </c>
    </row>
    <row r="6" spans="1:2" x14ac:dyDescent="0.2">
      <c r="A6">
        <v>3</v>
      </c>
      <c r="B6">
        <f>0.01*PipelineCapitalCost!B6</f>
        <v>8.7604615384615378E-2</v>
      </c>
    </row>
    <row r="7" spans="1:2" x14ac:dyDescent="0.2">
      <c r="A7">
        <v>4</v>
      </c>
      <c r="B7">
        <f>0.01*PipelineCapitalCost!B7</f>
        <v>8.7604615384615378E-2</v>
      </c>
    </row>
    <row r="8" spans="1:2" x14ac:dyDescent="0.2">
      <c r="A8">
        <v>5</v>
      </c>
      <c r="B8">
        <f>0.01*PipelineCapitalCost!B8</f>
        <v>8.7604615384615378E-2</v>
      </c>
    </row>
    <row r="9" spans="1:2" x14ac:dyDescent="0.2">
      <c r="A9">
        <v>6</v>
      </c>
      <c r="B9">
        <f>0.01*PipelineCapitalCost!B9</f>
        <v>8.7604615384615378E-2</v>
      </c>
    </row>
    <row r="10" spans="1:2" x14ac:dyDescent="0.2">
      <c r="A10">
        <v>7</v>
      </c>
      <c r="B10">
        <f>0.01*PipelineCapitalCost!B10</f>
        <v>8.7604615384615378E-2</v>
      </c>
    </row>
    <row r="11" spans="1:2" x14ac:dyDescent="0.2">
      <c r="A11">
        <v>8</v>
      </c>
      <c r="B11">
        <f>0.01*PipelineCapitalCost!B11</f>
        <v>8.7604615384615378E-2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C40E-43ED-AF40-9388-C6CA39591DCE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24" bestFit="1" customWidth="1"/>
  </cols>
  <sheetData>
    <row r="1" spans="1:1" x14ac:dyDescent="0.2">
      <c r="A1" t="s">
        <v>36</v>
      </c>
    </row>
    <row r="2" spans="1:1" x14ac:dyDescent="0.2">
      <c r="A2" t="s">
        <v>58</v>
      </c>
    </row>
    <row r="3" spans="1:1" x14ac:dyDescent="0.2">
      <c r="A3" t="s">
        <v>49</v>
      </c>
    </row>
    <row r="4" spans="1:1" x14ac:dyDescent="0.2">
      <c r="A4" s="4">
        <f>Calculations!F9</f>
        <v>8.5515976331360932E-7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EB487-968D-D642-BA77-0E22D1EA5825}">
  <dimension ref="A1:B11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41</v>
      </c>
    </row>
    <row r="2" spans="1:2" x14ac:dyDescent="0.2">
      <c r="A2" t="s">
        <v>50</v>
      </c>
    </row>
    <row r="3" spans="1:2" x14ac:dyDescent="0.2">
      <c r="A3" t="s">
        <v>0</v>
      </c>
      <c r="B3" t="s">
        <v>48</v>
      </c>
    </row>
    <row r="4" spans="1:2" x14ac:dyDescent="0.2">
      <c r="A4">
        <v>1</v>
      </c>
      <c r="B4">
        <v>25.5</v>
      </c>
    </row>
    <row r="5" spans="1:2" x14ac:dyDescent="0.2">
      <c r="A5">
        <v>2</v>
      </c>
      <c r="B5">
        <v>25.5</v>
      </c>
    </row>
    <row r="6" spans="1:2" x14ac:dyDescent="0.2">
      <c r="A6">
        <v>3</v>
      </c>
      <c r="B6">
        <v>25.5</v>
      </c>
    </row>
    <row r="7" spans="1:2" x14ac:dyDescent="0.2">
      <c r="A7">
        <v>4</v>
      </c>
      <c r="B7">
        <v>25.5</v>
      </c>
    </row>
    <row r="8" spans="1:2" x14ac:dyDescent="0.2">
      <c r="A8">
        <v>5</v>
      </c>
      <c r="B8">
        <v>25.5</v>
      </c>
    </row>
    <row r="9" spans="1:2" x14ac:dyDescent="0.2">
      <c r="A9">
        <v>6</v>
      </c>
      <c r="B9">
        <v>25.5</v>
      </c>
    </row>
    <row r="10" spans="1:2" x14ac:dyDescent="0.2">
      <c r="A10">
        <v>7</v>
      </c>
      <c r="B10">
        <v>25.5</v>
      </c>
    </row>
    <row r="11" spans="1:2" x14ac:dyDescent="0.2">
      <c r="A11">
        <v>8</v>
      </c>
      <c r="B11">
        <v>25.5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299D-4023-484B-8AA0-9E4F8AB017A1}">
  <dimension ref="A1:B11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42</v>
      </c>
    </row>
    <row r="2" spans="1:2" x14ac:dyDescent="0.2">
      <c r="A2" t="s">
        <v>51</v>
      </c>
    </row>
    <row r="3" spans="1:2" x14ac:dyDescent="0.2">
      <c r="A3" t="s">
        <v>0</v>
      </c>
      <c r="B3" t="s">
        <v>52</v>
      </c>
    </row>
    <row r="4" spans="1:2" x14ac:dyDescent="0.2">
      <c r="A4">
        <v>1</v>
      </c>
      <c r="B4">
        <f>0.05*StorageCapitalCost!B4</f>
        <v>1.2750000000000001</v>
      </c>
    </row>
    <row r="5" spans="1:2" x14ac:dyDescent="0.2">
      <c r="A5">
        <v>2</v>
      </c>
      <c r="B5">
        <f>0.05*StorageCapitalCost!B5</f>
        <v>1.2750000000000001</v>
      </c>
    </row>
    <row r="6" spans="1:2" x14ac:dyDescent="0.2">
      <c r="A6">
        <v>3</v>
      </c>
      <c r="B6">
        <f>0.05*StorageCapitalCost!B6</f>
        <v>1.2750000000000001</v>
      </c>
    </row>
    <row r="7" spans="1:2" x14ac:dyDescent="0.2">
      <c r="A7">
        <v>4</v>
      </c>
      <c r="B7">
        <f>0.05*StorageCapitalCost!B7</f>
        <v>1.2750000000000001</v>
      </c>
    </row>
    <row r="8" spans="1:2" x14ac:dyDescent="0.2">
      <c r="A8">
        <v>5</v>
      </c>
      <c r="B8">
        <f>0.05*StorageCapitalCost!B8</f>
        <v>1.2750000000000001</v>
      </c>
    </row>
    <row r="9" spans="1:2" x14ac:dyDescent="0.2">
      <c r="A9">
        <v>6</v>
      </c>
      <c r="B9">
        <f>0.05*StorageCapitalCost!B9</f>
        <v>1.2750000000000001</v>
      </c>
    </row>
    <row r="10" spans="1:2" x14ac:dyDescent="0.2">
      <c r="A10">
        <v>7</v>
      </c>
      <c r="B10">
        <f>0.05*StorageCapitalCost!B10</f>
        <v>1.2750000000000001</v>
      </c>
    </row>
    <row r="11" spans="1:2" x14ac:dyDescent="0.2">
      <c r="A11">
        <v>8</v>
      </c>
      <c r="B11">
        <f>0.05*StorageCapitalCost!B11</f>
        <v>1.2750000000000001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635A-B35F-0942-B6DC-1D862A35DA91}">
  <dimension ref="A1:K12"/>
  <sheetViews>
    <sheetView workbookViewId="0">
      <selection activeCell="A11" sqref="A11"/>
    </sheetView>
  </sheetViews>
  <sheetFormatPr baseColWidth="10" defaultRowHeight="16" x14ac:dyDescent="0.2"/>
  <sheetData>
    <row r="1" spans="1:11" x14ac:dyDescent="0.2">
      <c r="A1" t="s">
        <v>40</v>
      </c>
    </row>
    <row r="2" spans="1:11" x14ac:dyDescent="0.2">
      <c r="A2" t="s">
        <v>53</v>
      </c>
    </row>
    <row r="3" spans="1:11" x14ac:dyDescent="0.2">
      <c r="A3" t="s">
        <v>4</v>
      </c>
      <c r="B3" t="s">
        <v>38</v>
      </c>
      <c r="C3" t="s">
        <v>39</v>
      </c>
      <c r="K3" t="s">
        <v>27</v>
      </c>
    </row>
    <row r="4" spans="1:11" x14ac:dyDescent="0.2">
      <c r="A4" t="s">
        <v>5</v>
      </c>
      <c r="B4">
        <f>C4*$K$4</f>
        <v>1186186186.1861863</v>
      </c>
      <c r="C4">
        <v>39.5</v>
      </c>
      <c r="K4">
        <f>10^9/Calculations!$A$2</f>
        <v>30030030.030030031</v>
      </c>
    </row>
    <row r="5" spans="1:11" x14ac:dyDescent="0.2">
      <c r="A5" t="s">
        <v>6</v>
      </c>
      <c r="B5">
        <f t="shared" ref="B5:B12" si="0">C5*$K$4</f>
        <v>39039039.039039038</v>
      </c>
      <c r="C5">
        <v>1.3</v>
      </c>
    </row>
    <row r="6" spans="1:11" x14ac:dyDescent="0.2">
      <c r="A6" t="s">
        <v>22</v>
      </c>
      <c r="B6">
        <f t="shared" si="0"/>
        <v>0</v>
      </c>
      <c r="C6">
        <v>0</v>
      </c>
    </row>
    <row r="7" spans="1:11" x14ac:dyDescent="0.2">
      <c r="A7" t="s">
        <v>23</v>
      </c>
      <c r="B7">
        <f t="shared" si="0"/>
        <v>111111111.11111112</v>
      </c>
      <c r="C7">
        <v>3.7</v>
      </c>
    </row>
    <row r="8" spans="1:11" x14ac:dyDescent="0.2">
      <c r="A8" t="s">
        <v>24</v>
      </c>
      <c r="B8">
        <f t="shared" si="0"/>
        <v>0</v>
      </c>
      <c r="C8">
        <v>0</v>
      </c>
    </row>
    <row r="9" spans="1:11" x14ac:dyDescent="0.2">
      <c r="A9" t="s">
        <v>25</v>
      </c>
      <c r="B9">
        <f t="shared" si="0"/>
        <v>0</v>
      </c>
      <c r="C9">
        <v>0</v>
      </c>
    </row>
    <row r="10" spans="1:11" x14ac:dyDescent="0.2">
      <c r="A10" t="s">
        <v>26</v>
      </c>
      <c r="B10">
        <f t="shared" si="0"/>
        <v>27027027.02702703</v>
      </c>
      <c r="C10">
        <v>0.9</v>
      </c>
    </row>
    <row r="11" spans="1:11" x14ac:dyDescent="0.2">
      <c r="A11" t="s">
        <v>9</v>
      </c>
      <c r="B11">
        <f t="shared" si="0"/>
        <v>0</v>
      </c>
      <c r="C11">
        <v>0</v>
      </c>
    </row>
    <row r="12" spans="1:11" x14ac:dyDescent="0.2">
      <c r="A12" t="s">
        <v>7</v>
      </c>
      <c r="B12">
        <f t="shared" si="0"/>
        <v>75075075.075075075</v>
      </c>
      <c r="C12">
        <v>2.5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BB76-1F70-3D4B-B789-4C7250BCB72C}">
  <dimension ref="A1:G11"/>
  <sheetViews>
    <sheetView workbookViewId="0">
      <selection activeCell="G4" sqref="G4"/>
    </sheetView>
  </sheetViews>
  <sheetFormatPr baseColWidth="10" defaultRowHeight="16" x14ac:dyDescent="0.2"/>
  <cols>
    <col min="6" max="6" width="11.1640625" bestFit="1" customWidth="1"/>
  </cols>
  <sheetData>
    <row r="1" spans="1:7" x14ac:dyDescent="0.2">
      <c r="A1" t="s">
        <v>15</v>
      </c>
      <c r="C1" t="s">
        <v>32</v>
      </c>
      <c r="D1" t="s">
        <v>16</v>
      </c>
      <c r="E1" t="s">
        <v>17</v>
      </c>
      <c r="F1" t="s">
        <v>18</v>
      </c>
      <c r="G1" t="s">
        <v>21</v>
      </c>
    </row>
    <row r="2" spans="1:7" x14ac:dyDescent="0.2">
      <c r="A2">
        <v>33.299999999999997</v>
      </c>
      <c r="B2" t="s">
        <v>20</v>
      </c>
      <c r="C2">
        <v>48</v>
      </c>
      <c r="D2">
        <v>13</v>
      </c>
      <c r="E2">
        <v>2.8</v>
      </c>
      <c r="F2">
        <v>0.62</v>
      </c>
      <c r="G2">
        <f>(E2+F2)*10^6/(D2*1/($A$2/10^6))</f>
        <v>8.7604615384615379</v>
      </c>
    </row>
    <row r="3" spans="1:7" x14ac:dyDescent="0.2">
      <c r="C3">
        <v>36</v>
      </c>
      <c r="D3">
        <v>4.7</v>
      </c>
      <c r="E3">
        <v>2.2000000000000002</v>
      </c>
      <c r="F3">
        <v>0.32</v>
      </c>
      <c r="G3">
        <f t="shared" ref="G3:G4" si="0">(E3+F3)*10^6/(D3*1/($A$2/10^6))</f>
        <v>17.854468085106383</v>
      </c>
    </row>
    <row r="4" spans="1:7" x14ac:dyDescent="0.2">
      <c r="C4">
        <v>20</v>
      </c>
      <c r="D4">
        <v>1.2</v>
      </c>
      <c r="E4">
        <v>1.5</v>
      </c>
      <c r="F4">
        <v>0.09</v>
      </c>
      <c r="G4">
        <f t="shared" si="0"/>
        <v>44.122500000000002</v>
      </c>
    </row>
    <row r="8" spans="1:7" x14ac:dyDescent="0.2">
      <c r="C8" t="s">
        <v>32</v>
      </c>
      <c r="D8" t="s">
        <v>34</v>
      </c>
      <c r="E8" t="s">
        <v>33</v>
      </c>
      <c r="F8" t="s">
        <v>35</v>
      </c>
    </row>
    <row r="9" spans="1:7" x14ac:dyDescent="0.2">
      <c r="C9">
        <v>48</v>
      </c>
      <c r="D9">
        <v>16.899999999999999</v>
      </c>
      <c r="E9">
        <f>434/1000</f>
        <v>0.434</v>
      </c>
      <c r="F9">
        <f>E9/(D9*10^6/$A$2)</f>
        <v>8.5515976331360932E-7</v>
      </c>
    </row>
    <row r="10" spans="1:7" x14ac:dyDescent="0.2">
      <c r="C10">
        <v>36</v>
      </c>
      <c r="D10">
        <v>4.7</v>
      </c>
      <c r="E10">
        <f>93/1000</f>
        <v>9.2999999999999999E-2</v>
      </c>
      <c r="F10">
        <f t="shared" ref="F10:F11" si="1">E10/(D10*10^6/$A$2)</f>
        <v>6.5891489361702123E-7</v>
      </c>
    </row>
    <row r="11" spans="1:7" x14ac:dyDescent="0.2">
      <c r="C11">
        <v>20</v>
      </c>
      <c r="D11">
        <v>1.2</v>
      </c>
      <c r="E11">
        <f>26/1000</f>
        <v>2.5999999999999999E-2</v>
      </c>
      <c r="F11">
        <f t="shared" si="1"/>
        <v>7.215E-7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4657-FD93-C84A-ABD6-267EDA42A64A}">
  <dimension ref="A1:A4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127</v>
      </c>
    </row>
    <row r="2" spans="1:1" x14ac:dyDescent="0.2">
      <c r="A2" t="s">
        <v>24</v>
      </c>
    </row>
    <row r="3" spans="1:1" x14ac:dyDescent="0.2">
      <c r="A3" t="s">
        <v>23</v>
      </c>
    </row>
    <row r="4" spans="1:1" x14ac:dyDescent="0.2">
      <c r="A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1D04-97E3-8343-9D37-48C8639F9B4D}">
  <dimension ref="A1:A5"/>
  <sheetViews>
    <sheetView zoomScaleNormal="100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128</v>
      </c>
    </row>
    <row r="2" spans="1:1" x14ac:dyDescent="0.2">
      <c r="A2" t="s">
        <v>91</v>
      </c>
    </row>
    <row r="3" spans="1:1" x14ac:dyDescent="0.2">
      <c r="A3" t="s">
        <v>94</v>
      </c>
    </row>
    <row r="4" spans="1:1" x14ac:dyDescent="0.2">
      <c r="A4" t="s">
        <v>102</v>
      </c>
    </row>
    <row r="5" spans="1:1" x14ac:dyDescent="0.2">
      <c r="A5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D3DF-5A2A-F84E-AC03-E8FC2BCB9DC1}">
  <dimension ref="A1:F35"/>
  <sheetViews>
    <sheetView workbookViewId="0">
      <selection activeCell="C4" sqref="C4"/>
    </sheetView>
  </sheetViews>
  <sheetFormatPr baseColWidth="10" defaultRowHeight="16" x14ac:dyDescent="0.2"/>
  <sheetData>
    <row r="1" spans="1:6" x14ac:dyDescent="0.2">
      <c r="A1" s="1" t="s">
        <v>104</v>
      </c>
      <c r="B1" s="1"/>
      <c r="C1" s="1"/>
    </row>
    <row r="2" spans="1:6" x14ac:dyDescent="0.2">
      <c r="A2" s="1" t="s">
        <v>107</v>
      </c>
      <c r="B2" s="1"/>
      <c r="C2" s="1"/>
    </row>
    <row r="3" spans="1:6" x14ac:dyDescent="0.2">
      <c r="A3" s="1" t="s">
        <v>93</v>
      </c>
      <c r="B3" s="1" t="s">
        <v>0</v>
      </c>
      <c r="C3" s="1" t="s">
        <v>129</v>
      </c>
      <c r="F3" s="1" t="s">
        <v>96</v>
      </c>
    </row>
    <row r="4" spans="1:6" x14ac:dyDescent="0.2">
      <c r="A4" s="1" t="s">
        <v>91</v>
      </c>
      <c r="B4" s="1">
        <v>1</v>
      </c>
      <c r="C4" s="1">
        <v>805</v>
      </c>
    </row>
    <row r="5" spans="1:6" x14ac:dyDescent="0.2">
      <c r="A5" s="1" t="s">
        <v>91</v>
      </c>
      <c r="B5" s="1">
        <v>2</v>
      </c>
      <c r="C5" s="1">
        <v>805</v>
      </c>
    </row>
    <row r="6" spans="1:6" x14ac:dyDescent="0.2">
      <c r="A6" s="1" t="s">
        <v>91</v>
      </c>
      <c r="B6" s="1">
        <v>3</v>
      </c>
      <c r="C6" s="1">
        <v>805</v>
      </c>
    </row>
    <row r="7" spans="1:6" x14ac:dyDescent="0.2">
      <c r="A7" s="1" t="s">
        <v>91</v>
      </c>
      <c r="B7" s="1">
        <v>4</v>
      </c>
      <c r="C7" s="1">
        <v>805</v>
      </c>
    </row>
    <row r="8" spans="1:6" x14ac:dyDescent="0.2">
      <c r="A8" s="1" t="s">
        <v>91</v>
      </c>
      <c r="B8" s="1">
        <v>5</v>
      </c>
      <c r="C8" s="1">
        <v>805</v>
      </c>
    </row>
    <row r="9" spans="1:6" x14ac:dyDescent="0.2">
      <c r="A9" s="1" t="s">
        <v>91</v>
      </c>
      <c r="B9" s="1">
        <v>6</v>
      </c>
      <c r="C9" s="1">
        <v>805</v>
      </c>
    </row>
    <row r="10" spans="1:6" x14ac:dyDescent="0.2">
      <c r="A10" s="1" t="s">
        <v>91</v>
      </c>
      <c r="B10" s="1">
        <v>7</v>
      </c>
      <c r="C10" s="1">
        <v>805</v>
      </c>
    </row>
    <row r="11" spans="1:6" x14ac:dyDescent="0.2">
      <c r="A11" s="1" t="s">
        <v>91</v>
      </c>
      <c r="B11" s="1">
        <v>8</v>
      </c>
      <c r="C11" s="1">
        <v>805</v>
      </c>
    </row>
    <row r="12" spans="1:6" x14ac:dyDescent="0.2">
      <c r="A12" s="1" t="s">
        <v>94</v>
      </c>
      <c r="B12" s="1">
        <v>1</v>
      </c>
      <c r="C12" s="1">
        <v>1487</v>
      </c>
    </row>
    <row r="13" spans="1:6" x14ac:dyDescent="0.2">
      <c r="A13" s="1" t="s">
        <v>94</v>
      </c>
      <c r="B13" s="1">
        <v>2</v>
      </c>
      <c r="C13" s="1">
        <v>1487</v>
      </c>
    </row>
    <row r="14" spans="1:6" x14ac:dyDescent="0.2">
      <c r="A14" s="1" t="s">
        <v>94</v>
      </c>
      <c r="B14" s="1">
        <v>3</v>
      </c>
      <c r="C14" s="1">
        <v>1204</v>
      </c>
    </row>
    <row r="15" spans="1:6" x14ac:dyDescent="0.2">
      <c r="A15" s="1" t="s">
        <v>94</v>
      </c>
      <c r="B15" s="1">
        <v>4</v>
      </c>
      <c r="C15" s="1">
        <v>1204</v>
      </c>
    </row>
    <row r="16" spans="1:6" x14ac:dyDescent="0.2">
      <c r="A16" s="1" t="s">
        <v>94</v>
      </c>
      <c r="B16" s="1">
        <v>5</v>
      </c>
      <c r="C16" s="1">
        <v>1204</v>
      </c>
    </row>
    <row r="17" spans="1:3" x14ac:dyDescent="0.2">
      <c r="A17" s="1" t="s">
        <v>94</v>
      </c>
      <c r="B17" s="1">
        <v>6</v>
      </c>
      <c r="C17" s="1">
        <v>1204</v>
      </c>
    </row>
    <row r="18" spans="1:3" x14ac:dyDescent="0.2">
      <c r="A18" s="1" t="s">
        <v>94</v>
      </c>
      <c r="B18" s="1">
        <v>7</v>
      </c>
      <c r="C18" s="1">
        <v>1133</v>
      </c>
    </row>
    <row r="19" spans="1:3" x14ac:dyDescent="0.2">
      <c r="A19" s="1" t="s">
        <v>94</v>
      </c>
      <c r="B19" s="1">
        <v>8</v>
      </c>
      <c r="C19" s="1">
        <v>1133</v>
      </c>
    </row>
    <row r="20" spans="1:3" x14ac:dyDescent="0.2">
      <c r="A20" t="s">
        <v>102</v>
      </c>
      <c r="B20" s="1">
        <v>1</v>
      </c>
      <c r="C20" s="1">
        <v>800</v>
      </c>
    </row>
    <row r="21" spans="1:3" x14ac:dyDescent="0.2">
      <c r="A21" t="s">
        <v>102</v>
      </c>
      <c r="B21" s="1">
        <v>2</v>
      </c>
      <c r="C21" s="1">
        <v>800</v>
      </c>
    </row>
    <row r="22" spans="1:3" x14ac:dyDescent="0.2">
      <c r="A22" t="s">
        <v>102</v>
      </c>
      <c r="B22" s="1">
        <v>3</v>
      </c>
      <c r="C22" s="1">
        <v>700</v>
      </c>
    </row>
    <row r="23" spans="1:3" x14ac:dyDescent="0.2">
      <c r="A23" t="s">
        <v>102</v>
      </c>
      <c r="B23" s="1">
        <v>4</v>
      </c>
      <c r="C23" s="1">
        <v>700</v>
      </c>
    </row>
    <row r="24" spans="1:3" x14ac:dyDescent="0.2">
      <c r="A24" t="s">
        <v>102</v>
      </c>
      <c r="B24" s="1">
        <v>5</v>
      </c>
      <c r="C24" s="1">
        <v>700</v>
      </c>
    </row>
    <row r="25" spans="1:3" x14ac:dyDescent="0.2">
      <c r="A25" t="s">
        <v>102</v>
      </c>
      <c r="B25" s="1">
        <v>6</v>
      </c>
      <c r="C25" s="1">
        <v>700</v>
      </c>
    </row>
    <row r="26" spans="1:3" x14ac:dyDescent="0.2">
      <c r="A26" t="s">
        <v>102</v>
      </c>
      <c r="B26" s="1">
        <v>7</v>
      </c>
      <c r="C26" s="1">
        <v>700</v>
      </c>
    </row>
    <row r="27" spans="1:3" x14ac:dyDescent="0.2">
      <c r="A27" t="s">
        <v>102</v>
      </c>
      <c r="B27" s="1">
        <v>8</v>
      </c>
      <c r="C27" s="1">
        <v>700</v>
      </c>
    </row>
    <row r="28" spans="1:3" x14ac:dyDescent="0.2">
      <c r="A28" t="s">
        <v>103</v>
      </c>
      <c r="B28" s="1">
        <v>1</v>
      </c>
      <c r="C28" s="1">
        <v>830</v>
      </c>
    </row>
    <row r="29" spans="1:3" x14ac:dyDescent="0.2">
      <c r="A29" t="s">
        <v>103</v>
      </c>
      <c r="B29" s="1">
        <v>2</v>
      </c>
      <c r="C29" s="1">
        <v>830</v>
      </c>
    </row>
    <row r="30" spans="1:3" x14ac:dyDescent="0.2">
      <c r="A30" t="s">
        <v>103</v>
      </c>
      <c r="B30" s="1">
        <v>3</v>
      </c>
      <c r="C30" s="1">
        <v>750</v>
      </c>
    </row>
    <row r="31" spans="1:3" x14ac:dyDescent="0.2">
      <c r="A31" t="s">
        <v>103</v>
      </c>
      <c r="B31" s="1">
        <v>4</v>
      </c>
      <c r="C31" s="1">
        <v>750</v>
      </c>
    </row>
    <row r="32" spans="1:3" x14ac:dyDescent="0.2">
      <c r="A32" t="s">
        <v>103</v>
      </c>
      <c r="B32" s="1">
        <v>5</v>
      </c>
      <c r="C32" s="1">
        <v>750</v>
      </c>
    </row>
    <row r="33" spans="1:3" x14ac:dyDescent="0.2">
      <c r="A33" t="s">
        <v>103</v>
      </c>
      <c r="B33" s="1">
        <v>6</v>
      </c>
      <c r="C33" s="1">
        <v>750</v>
      </c>
    </row>
    <row r="34" spans="1:3" x14ac:dyDescent="0.2">
      <c r="A34" t="s">
        <v>103</v>
      </c>
      <c r="B34" s="1">
        <v>7</v>
      </c>
      <c r="C34" s="1">
        <v>750</v>
      </c>
    </row>
    <row r="35" spans="1:3" x14ac:dyDescent="0.2">
      <c r="A35" t="s">
        <v>103</v>
      </c>
      <c r="B35" s="1">
        <v>8</v>
      </c>
      <c r="C35" s="1">
        <v>750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AAAA-095A-4044-9493-0490E7C48C4F}">
  <dimension ref="A1:E35"/>
  <sheetViews>
    <sheetView workbookViewId="0">
      <selection activeCell="D3" sqref="D3"/>
    </sheetView>
  </sheetViews>
  <sheetFormatPr baseColWidth="10" defaultRowHeight="16" x14ac:dyDescent="0.2"/>
  <sheetData>
    <row r="1" spans="1:5" x14ac:dyDescent="0.2">
      <c r="A1" s="1" t="s">
        <v>104</v>
      </c>
      <c r="B1" s="1"/>
      <c r="C1" s="1"/>
    </row>
    <row r="2" spans="1:5" x14ac:dyDescent="0.2">
      <c r="A2" s="1" t="s">
        <v>106</v>
      </c>
      <c r="B2" s="1"/>
      <c r="C2" s="1"/>
    </row>
    <row r="3" spans="1:5" x14ac:dyDescent="0.2">
      <c r="A3" s="1" t="s">
        <v>93</v>
      </c>
      <c r="B3" s="1" t="s">
        <v>0</v>
      </c>
      <c r="C3" s="1" t="s">
        <v>130</v>
      </c>
      <c r="D3" s="1"/>
      <c r="E3" s="1"/>
    </row>
    <row r="4" spans="1:5" x14ac:dyDescent="0.2">
      <c r="A4" s="1" t="s">
        <v>91</v>
      </c>
      <c r="B4" s="1">
        <v>1</v>
      </c>
      <c r="C4" s="1">
        <v>37.799999999999997</v>
      </c>
      <c r="D4" s="1"/>
      <c r="E4" s="5"/>
    </row>
    <row r="5" spans="1:5" x14ac:dyDescent="0.2">
      <c r="A5" s="1" t="s">
        <v>91</v>
      </c>
      <c r="B5" s="1">
        <v>2</v>
      </c>
      <c r="C5" s="1">
        <v>37.799999999999997</v>
      </c>
      <c r="D5" s="1"/>
      <c r="E5" s="5"/>
    </row>
    <row r="6" spans="1:5" x14ac:dyDescent="0.2">
      <c r="A6" s="1" t="s">
        <v>91</v>
      </c>
      <c r="B6" s="1">
        <v>3</v>
      </c>
      <c r="C6" s="1">
        <v>37.799999999999997</v>
      </c>
      <c r="D6" s="1"/>
      <c r="E6" s="5"/>
    </row>
    <row r="7" spans="1:5" x14ac:dyDescent="0.2">
      <c r="A7" s="1" t="s">
        <v>91</v>
      </c>
      <c r="B7" s="1">
        <v>4</v>
      </c>
      <c r="C7" s="1">
        <v>37.799999999999997</v>
      </c>
      <c r="D7" s="1"/>
      <c r="E7" s="5"/>
    </row>
    <row r="8" spans="1:5" x14ac:dyDescent="0.2">
      <c r="A8" s="1" t="s">
        <v>91</v>
      </c>
      <c r="B8" s="1">
        <v>5</v>
      </c>
      <c r="C8" s="1">
        <v>37.799999999999997</v>
      </c>
      <c r="D8" s="1"/>
      <c r="E8" s="5"/>
    </row>
    <row r="9" spans="1:5" x14ac:dyDescent="0.2">
      <c r="A9" s="1" t="s">
        <v>91</v>
      </c>
      <c r="B9" s="1">
        <v>6</v>
      </c>
      <c r="C9" s="1">
        <v>37.799999999999997</v>
      </c>
      <c r="D9" s="1"/>
      <c r="E9" s="5"/>
    </row>
    <row r="10" spans="1:5" x14ac:dyDescent="0.2">
      <c r="A10" s="1" t="s">
        <v>91</v>
      </c>
      <c r="B10" s="1">
        <v>7</v>
      </c>
      <c r="C10" s="1">
        <v>37.799999999999997</v>
      </c>
      <c r="D10" s="1"/>
      <c r="E10" s="5"/>
    </row>
    <row r="11" spans="1:5" x14ac:dyDescent="0.2">
      <c r="A11" s="1" t="s">
        <v>91</v>
      </c>
      <c r="B11" s="1">
        <v>8</v>
      </c>
      <c r="C11" s="1">
        <v>37.799999999999997</v>
      </c>
      <c r="D11" s="1"/>
      <c r="E11" s="5"/>
    </row>
    <row r="12" spans="1:5" x14ac:dyDescent="0.2">
      <c r="A12" s="1" t="s">
        <v>94</v>
      </c>
      <c r="B12" s="1">
        <v>1</v>
      </c>
      <c r="C12" s="1">
        <v>44.6</v>
      </c>
      <c r="D12" s="1"/>
      <c r="E12" s="5"/>
    </row>
    <row r="13" spans="1:5" x14ac:dyDescent="0.2">
      <c r="A13" s="1" t="s">
        <v>94</v>
      </c>
      <c r="B13" s="1">
        <v>2</v>
      </c>
      <c r="C13" s="1">
        <v>44.6</v>
      </c>
      <c r="D13" s="1"/>
      <c r="E13" s="5"/>
    </row>
    <row r="14" spans="1:5" x14ac:dyDescent="0.2">
      <c r="A14" s="1" t="s">
        <v>94</v>
      </c>
      <c r="B14" s="1">
        <v>3</v>
      </c>
      <c r="C14" s="1">
        <v>36.1</v>
      </c>
      <c r="D14" s="1"/>
      <c r="E14" s="5"/>
    </row>
    <row r="15" spans="1:5" x14ac:dyDescent="0.2">
      <c r="A15" s="1" t="s">
        <v>94</v>
      </c>
      <c r="B15" s="1">
        <v>4</v>
      </c>
      <c r="C15" s="1">
        <v>36.1</v>
      </c>
      <c r="D15" s="1"/>
      <c r="E15" s="5"/>
    </row>
    <row r="16" spans="1:5" x14ac:dyDescent="0.2">
      <c r="A16" s="1" t="s">
        <v>94</v>
      </c>
      <c r="B16" s="1">
        <v>5</v>
      </c>
      <c r="C16" s="1">
        <v>36.1</v>
      </c>
      <c r="D16" s="1"/>
      <c r="E16" s="5"/>
    </row>
    <row r="17" spans="1:5" x14ac:dyDescent="0.2">
      <c r="A17" s="1" t="s">
        <v>94</v>
      </c>
      <c r="B17" s="1">
        <v>6</v>
      </c>
      <c r="C17" s="1">
        <v>36.1</v>
      </c>
      <c r="D17" s="1"/>
      <c r="E17" s="5"/>
    </row>
    <row r="18" spans="1:5" x14ac:dyDescent="0.2">
      <c r="A18" s="1" t="s">
        <v>94</v>
      </c>
      <c r="B18" s="1">
        <v>7</v>
      </c>
      <c r="C18" s="1">
        <v>34</v>
      </c>
      <c r="D18" s="1"/>
      <c r="E18" s="5"/>
    </row>
    <row r="19" spans="1:5" x14ac:dyDescent="0.2">
      <c r="A19" s="1" t="s">
        <v>94</v>
      </c>
      <c r="B19" s="1">
        <v>8</v>
      </c>
      <c r="C19" s="1">
        <v>34</v>
      </c>
      <c r="D19" s="1"/>
      <c r="E19" s="5"/>
    </row>
    <row r="20" spans="1:5" x14ac:dyDescent="0.2">
      <c r="A20" t="s">
        <v>102</v>
      </c>
      <c r="B20" s="1">
        <v>1</v>
      </c>
      <c r="C20" s="1">
        <v>24</v>
      </c>
    </row>
    <row r="21" spans="1:5" x14ac:dyDescent="0.2">
      <c r="A21" t="s">
        <v>102</v>
      </c>
      <c r="B21" s="1">
        <v>2</v>
      </c>
      <c r="C21" s="1">
        <v>24</v>
      </c>
    </row>
    <row r="22" spans="1:5" x14ac:dyDescent="0.2">
      <c r="A22" t="s">
        <v>102</v>
      </c>
      <c r="B22" s="1">
        <v>3</v>
      </c>
      <c r="C22" s="1">
        <v>21</v>
      </c>
    </row>
    <row r="23" spans="1:5" x14ac:dyDescent="0.2">
      <c r="A23" t="s">
        <v>102</v>
      </c>
      <c r="B23" s="1">
        <v>4</v>
      </c>
      <c r="C23" s="1">
        <v>21</v>
      </c>
    </row>
    <row r="24" spans="1:5" x14ac:dyDescent="0.2">
      <c r="A24" t="s">
        <v>102</v>
      </c>
      <c r="B24" s="1">
        <v>5</v>
      </c>
      <c r="C24" s="1">
        <v>21</v>
      </c>
    </row>
    <row r="25" spans="1:5" x14ac:dyDescent="0.2">
      <c r="A25" t="s">
        <v>102</v>
      </c>
      <c r="B25" s="1">
        <v>6</v>
      </c>
      <c r="C25" s="1">
        <v>21</v>
      </c>
    </row>
    <row r="26" spans="1:5" x14ac:dyDescent="0.2">
      <c r="A26" t="s">
        <v>102</v>
      </c>
      <c r="B26" s="1">
        <v>7</v>
      </c>
      <c r="C26" s="1">
        <v>21</v>
      </c>
    </row>
    <row r="27" spans="1:5" x14ac:dyDescent="0.2">
      <c r="A27" t="s">
        <v>102</v>
      </c>
      <c r="B27" s="1">
        <v>8</v>
      </c>
      <c r="C27" s="1">
        <v>21</v>
      </c>
    </row>
    <row r="28" spans="1:5" x14ac:dyDescent="0.2">
      <c r="A28" t="s">
        <v>103</v>
      </c>
      <c r="B28" s="1">
        <v>1</v>
      </c>
      <c r="C28" s="1">
        <v>24.9</v>
      </c>
    </row>
    <row r="29" spans="1:5" x14ac:dyDescent="0.2">
      <c r="A29" t="s">
        <v>103</v>
      </c>
      <c r="B29" s="1">
        <v>2</v>
      </c>
      <c r="C29" s="1">
        <v>24.9</v>
      </c>
    </row>
    <row r="30" spans="1:5" x14ac:dyDescent="0.2">
      <c r="A30" t="s">
        <v>103</v>
      </c>
      <c r="B30" s="1">
        <v>3</v>
      </c>
      <c r="C30" s="1">
        <v>22.2</v>
      </c>
    </row>
    <row r="31" spans="1:5" x14ac:dyDescent="0.2">
      <c r="A31" t="s">
        <v>103</v>
      </c>
      <c r="B31" s="1">
        <v>4</v>
      </c>
      <c r="C31" s="1">
        <v>22.2</v>
      </c>
    </row>
    <row r="32" spans="1:5" x14ac:dyDescent="0.2">
      <c r="A32" t="s">
        <v>103</v>
      </c>
      <c r="B32" s="1">
        <v>5</v>
      </c>
      <c r="C32" s="1">
        <v>22.2</v>
      </c>
    </row>
    <row r="33" spans="1:3" x14ac:dyDescent="0.2">
      <c r="A33" t="s">
        <v>103</v>
      </c>
      <c r="B33" s="1">
        <v>6</v>
      </c>
      <c r="C33" s="1">
        <v>22.2</v>
      </c>
    </row>
    <row r="34" spans="1:3" x14ac:dyDescent="0.2">
      <c r="A34" t="s">
        <v>103</v>
      </c>
      <c r="B34" s="1">
        <v>7</v>
      </c>
      <c r="C34" s="1">
        <v>22.2</v>
      </c>
    </row>
    <row r="35" spans="1:3" x14ac:dyDescent="0.2">
      <c r="A35" t="s">
        <v>103</v>
      </c>
      <c r="B35" s="1">
        <v>8</v>
      </c>
      <c r="C35" s="1">
        <v>22.2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CF01-80CE-E743-8C57-07EFE290C6A1}">
  <dimension ref="A1:I35"/>
  <sheetViews>
    <sheetView workbookViewId="0">
      <selection activeCell="D4" sqref="D4"/>
    </sheetView>
  </sheetViews>
  <sheetFormatPr baseColWidth="10" defaultRowHeight="16" x14ac:dyDescent="0.2"/>
  <sheetData>
    <row r="1" spans="1:9" x14ac:dyDescent="0.2">
      <c r="A1" s="1" t="s">
        <v>104</v>
      </c>
      <c r="B1" s="1"/>
      <c r="G1" s="8" t="s">
        <v>117</v>
      </c>
      <c r="H1" s="8">
        <v>120</v>
      </c>
      <c r="I1" s="8" t="s">
        <v>118</v>
      </c>
    </row>
    <row r="2" spans="1:9" x14ac:dyDescent="0.2">
      <c r="A2" s="1" t="s">
        <v>109</v>
      </c>
      <c r="B2" s="1"/>
    </row>
    <row r="3" spans="1:9" x14ac:dyDescent="0.2">
      <c r="A3" s="1" t="s">
        <v>93</v>
      </c>
      <c r="B3" s="1" t="s">
        <v>0</v>
      </c>
      <c r="C3" s="1" t="s">
        <v>131</v>
      </c>
      <c r="G3" s="1" t="s">
        <v>123</v>
      </c>
      <c r="H3" s="1" t="s">
        <v>125</v>
      </c>
    </row>
    <row r="4" spans="1:9" x14ac:dyDescent="0.2">
      <c r="A4" s="1" t="s">
        <v>91</v>
      </c>
      <c r="B4" s="1">
        <v>1</v>
      </c>
      <c r="C4">
        <f>H4</f>
        <v>9.5999999999999992E-3</v>
      </c>
      <c r="G4">
        <v>0.08</v>
      </c>
      <c r="H4">
        <f>$H$1/1000*G4</f>
        <v>9.5999999999999992E-3</v>
      </c>
    </row>
    <row r="5" spans="1:9" x14ac:dyDescent="0.2">
      <c r="A5" s="1" t="s">
        <v>91</v>
      </c>
      <c r="B5" s="1">
        <v>2</v>
      </c>
      <c r="C5">
        <f t="shared" ref="C5:C35" si="0">H5</f>
        <v>9.5999999999999992E-3</v>
      </c>
      <c r="G5">
        <v>0.08</v>
      </c>
      <c r="H5">
        <f t="shared" ref="H5:H35" si="1">$H$1/1000*G5</f>
        <v>9.5999999999999992E-3</v>
      </c>
    </row>
    <row r="6" spans="1:9" x14ac:dyDescent="0.2">
      <c r="A6" s="1" t="s">
        <v>91</v>
      </c>
      <c r="B6" s="1">
        <v>3</v>
      </c>
      <c r="C6">
        <f t="shared" si="0"/>
        <v>6.0000000000000001E-3</v>
      </c>
      <c r="G6">
        <v>0.05</v>
      </c>
      <c r="H6">
        <f t="shared" si="1"/>
        <v>6.0000000000000001E-3</v>
      </c>
    </row>
    <row r="7" spans="1:9" x14ac:dyDescent="0.2">
      <c r="A7" s="1" t="s">
        <v>91</v>
      </c>
      <c r="B7" s="1">
        <v>4</v>
      </c>
      <c r="C7">
        <f t="shared" si="0"/>
        <v>6.0000000000000001E-3</v>
      </c>
      <c r="G7">
        <v>0.05</v>
      </c>
      <c r="H7">
        <f t="shared" si="1"/>
        <v>6.0000000000000001E-3</v>
      </c>
    </row>
    <row r="8" spans="1:9" x14ac:dyDescent="0.2">
      <c r="A8" s="1" t="s">
        <v>91</v>
      </c>
      <c r="B8" s="1">
        <v>5</v>
      </c>
      <c r="C8">
        <f t="shared" si="0"/>
        <v>6.0000000000000001E-3</v>
      </c>
      <c r="G8">
        <v>0.05</v>
      </c>
      <c r="H8">
        <f t="shared" si="1"/>
        <v>6.0000000000000001E-3</v>
      </c>
    </row>
    <row r="9" spans="1:9" x14ac:dyDescent="0.2">
      <c r="A9" s="1" t="s">
        <v>91</v>
      </c>
      <c r="B9" s="1">
        <v>6</v>
      </c>
      <c r="C9">
        <f t="shared" si="0"/>
        <v>6.0000000000000001E-3</v>
      </c>
      <c r="G9">
        <v>0.05</v>
      </c>
      <c r="H9">
        <f t="shared" si="1"/>
        <v>6.0000000000000001E-3</v>
      </c>
    </row>
    <row r="10" spans="1:9" x14ac:dyDescent="0.2">
      <c r="A10" s="1" t="s">
        <v>91</v>
      </c>
      <c r="B10" s="1">
        <v>7</v>
      </c>
      <c r="C10">
        <f t="shared" si="0"/>
        <v>6.0000000000000001E-3</v>
      </c>
      <c r="G10">
        <v>0.05</v>
      </c>
      <c r="H10">
        <f t="shared" si="1"/>
        <v>6.0000000000000001E-3</v>
      </c>
    </row>
    <row r="11" spans="1:9" x14ac:dyDescent="0.2">
      <c r="A11" s="1" t="s">
        <v>91</v>
      </c>
      <c r="B11" s="1">
        <v>8</v>
      </c>
      <c r="C11">
        <f t="shared" si="0"/>
        <v>6.0000000000000001E-3</v>
      </c>
      <c r="G11">
        <v>0.05</v>
      </c>
      <c r="H11">
        <f t="shared" si="1"/>
        <v>6.0000000000000001E-3</v>
      </c>
    </row>
    <row r="12" spans="1:9" x14ac:dyDescent="0.2">
      <c r="A12" s="1" t="s">
        <v>94</v>
      </c>
      <c r="B12" s="1">
        <v>1</v>
      </c>
      <c r="C12">
        <f t="shared" si="0"/>
        <v>6.3600000000000004E-2</v>
      </c>
      <c r="G12">
        <v>0.53</v>
      </c>
      <c r="H12">
        <f t="shared" si="1"/>
        <v>6.3600000000000004E-2</v>
      </c>
    </row>
    <row r="13" spans="1:9" x14ac:dyDescent="0.2">
      <c r="A13" s="1" t="s">
        <v>94</v>
      </c>
      <c r="B13" s="1">
        <v>2</v>
      </c>
      <c r="C13">
        <f t="shared" si="0"/>
        <v>6.3600000000000004E-2</v>
      </c>
      <c r="G13">
        <v>0.53</v>
      </c>
      <c r="H13">
        <f t="shared" si="1"/>
        <v>6.3600000000000004E-2</v>
      </c>
    </row>
    <row r="14" spans="1:9" x14ac:dyDescent="0.2">
      <c r="A14" s="1" t="s">
        <v>94</v>
      </c>
      <c r="B14" s="1">
        <v>3</v>
      </c>
      <c r="C14">
        <f t="shared" si="0"/>
        <v>8.4000000000000012E-3</v>
      </c>
      <c r="G14">
        <v>7.0000000000000007E-2</v>
      </c>
      <c r="H14">
        <f t="shared" si="1"/>
        <v>8.4000000000000012E-3</v>
      </c>
    </row>
    <row r="15" spans="1:9" x14ac:dyDescent="0.2">
      <c r="A15" s="1" t="s">
        <v>94</v>
      </c>
      <c r="B15" s="1">
        <v>4</v>
      </c>
      <c r="C15">
        <f t="shared" si="0"/>
        <v>8.4000000000000012E-3</v>
      </c>
      <c r="G15">
        <v>7.0000000000000007E-2</v>
      </c>
      <c r="H15">
        <f t="shared" si="1"/>
        <v>8.4000000000000012E-3</v>
      </c>
    </row>
    <row r="16" spans="1:9" x14ac:dyDescent="0.2">
      <c r="A16" s="1" t="s">
        <v>94</v>
      </c>
      <c r="B16" s="1">
        <v>5</v>
      </c>
      <c r="C16">
        <f t="shared" si="0"/>
        <v>8.4000000000000012E-3</v>
      </c>
      <c r="G16">
        <v>7.0000000000000007E-2</v>
      </c>
      <c r="H16">
        <f t="shared" si="1"/>
        <v>8.4000000000000012E-3</v>
      </c>
    </row>
    <row r="17" spans="1:8" x14ac:dyDescent="0.2">
      <c r="A17" s="1" t="s">
        <v>94</v>
      </c>
      <c r="B17" s="1">
        <v>6</v>
      </c>
      <c r="C17">
        <f t="shared" si="0"/>
        <v>8.4000000000000012E-3</v>
      </c>
      <c r="G17">
        <v>7.0000000000000007E-2</v>
      </c>
      <c r="H17">
        <f t="shared" si="1"/>
        <v>8.4000000000000012E-3</v>
      </c>
    </row>
    <row r="18" spans="1:8" x14ac:dyDescent="0.2">
      <c r="A18" s="1" t="s">
        <v>94</v>
      </c>
      <c r="B18" s="1">
        <v>7</v>
      </c>
      <c r="C18">
        <f t="shared" si="0"/>
        <v>8.4000000000000012E-3</v>
      </c>
      <c r="G18">
        <v>7.0000000000000007E-2</v>
      </c>
      <c r="H18">
        <f t="shared" si="1"/>
        <v>8.4000000000000012E-3</v>
      </c>
    </row>
    <row r="19" spans="1:8" x14ac:dyDescent="0.2">
      <c r="A19" s="1" t="s">
        <v>94</v>
      </c>
      <c r="B19" s="1">
        <v>8</v>
      </c>
      <c r="C19">
        <f t="shared" si="0"/>
        <v>8.4000000000000012E-3</v>
      </c>
      <c r="G19">
        <v>7.0000000000000007E-2</v>
      </c>
      <c r="H19">
        <f t="shared" si="1"/>
        <v>8.4000000000000012E-3</v>
      </c>
    </row>
    <row r="20" spans="1:8" x14ac:dyDescent="0.2">
      <c r="A20" t="s">
        <v>102</v>
      </c>
      <c r="B20" s="1">
        <v>1</v>
      </c>
      <c r="C20">
        <f t="shared" si="0"/>
        <v>6.3600000000000004E-2</v>
      </c>
      <c r="G20">
        <v>0.53</v>
      </c>
      <c r="H20">
        <f t="shared" si="1"/>
        <v>6.3600000000000004E-2</v>
      </c>
    </row>
    <row r="21" spans="1:8" x14ac:dyDescent="0.2">
      <c r="A21" t="s">
        <v>102</v>
      </c>
      <c r="B21" s="1">
        <v>2</v>
      </c>
      <c r="C21">
        <f t="shared" si="0"/>
        <v>6.3600000000000004E-2</v>
      </c>
      <c r="G21">
        <v>0.53</v>
      </c>
      <c r="H21">
        <f t="shared" si="1"/>
        <v>6.3600000000000004E-2</v>
      </c>
    </row>
    <row r="22" spans="1:8" x14ac:dyDescent="0.2">
      <c r="A22" t="s">
        <v>102</v>
      </c>
      <c r="B22" s="1">
        <v>3</v>
      </c>
      <c r="C22">
        <f t="shared" si="0"/>
        <v>8.4000000000000012E-3</v>
      </c>
      <c r="G22">
        <v>7.0000000000000007E-2</v>
      </c>
      <c r="H22">
        <f t="shared" si="1"/>
        <v>8.4000000000000012E-3</v>
      </c>
    </row>
    <row r="23" spans="1:8" x14ac:dyDescent="0.2">
      <c r="A23" t="s">
        <v>102</v>
      </c>
      <c r="B23" s="1">
        <v>4</v>
      </c>
      <c r="C23">
        <f t="shared" si="0"/>
        <v>8.4000000000000012E-3</v>
      </c>
      <c r="G23">
        <v>7.0000000000000007E-2</v>
      </c>
      <c r="H23">
        <f t="shared" si="1"/>
        <v>8.4000000000000012E-3</v>
      </c>
    </row>
    <row r="24" spans="1:8" x14ac:dyDescent="0.2">
      <c r="A24" t="s">
        <v>102</v>
      </c>
      <c r="B24" s="1">
        <v>5</v>
      </c>
      <c r="C24">
        <f t="shared" si="0"/>
        <v>8.4000000000000012E-3</v>
      </c>
      <c r="G24">
        <v>7.0000000000000007E-2</v>
      </c>
      <c r="H24">
        <f t="shared" si="1"/>
        <v>8.4000000000000012E-3</v>
      </c>
    </row>
    <row r="25" spans="1:8" x14ac:dyDescent="0.2">
      <c r="A25" t="s">
        <v>102</v>
      </c>
      <c r="B25" s="1">
        <v>6</v>
      </c>
      <c r="C25">
        <f t="shared" si="0"/>
        <v>8.4000000000000012E-3</v>
      </c>
      <c r="G25">
        <v>7.0000000000000007E-2</v>
      </c>
      <c r="H25">
        <f t="shared" si="1"/>
        <v>8.4000000000000012E-3</v>
      </c>
    </row>
    <row r="26" spans="1:8" x14ac:dyDescent="0.2">
      <c r="A26" t="s">
        <v>102</v>
      </c>
      <c r="B26" s="1">
        <v>7</v>
      </c>
      <c r="C26">
        <f t="shared" si="0"/>
        <v>8.4000000000000012E-3</v>
      </c>
      <c r="G26">
        <v>7.0000000000000007E-2</v>
      </c>
      <c r="H26">
        <f t="shared" si="1"/>
        <v>8.4000000000000012E-3</v>
      </c>
    </row>
    <row r="27" spans="1:8" x14ac:dyDescent="0.2">
      <c r="A27" t="s">
        <v>102</v>
      </c>
      <c r="B27" s="1">
        <v>8</v>
      </c>
      <c r="C27">
        <f t="shared" si="0"/>
        <v>8.4000000000000012E-3</v>
      </c>
      <c r="G27">
        <v>7.0000000000000007E-2</v>
      </c>
      <c r="H27">
        <f t="shared" si="1"/>
        <v>8.4000000000000012E-3</v>
      </c>
    </row>
    <row r="28" spans="1:8" x14ac:dyDescent="0.2">
      <c r="A28" t="s">
        <v>103</v>
      </c>
      <c r="B28" s="1">
        <v>1</v>
      </c>
      <c r="C28">
        <f t="shared" si="0"/>
        <v>6.3600000000000004E-2</v>
      </c>
      <c r="G28">
        <v>0.53</v>
      </c>
      <c r="H28">
        <f t="shared" si="1"/>
        <v>6.3600000000000004E-2</v>
      </c>
    </row>
    <row r="29" spans="1:8" x14ac:dyDescent="0.2">
      <c r="A29" t="s">
        <v>103</v>
      </c>
      <c r="B29" s="1">
        <v>2</v>
      </c>
      <c r="C29">
        <f t="shared" si="0"/>
        <v>6.3600000000000004E-2</v>
      </c>
      <c r="G29">
        <v>0.53</v>
      </c>
      <c r="H29">
        <f t="shared" si="1"/>
        <v>6.3600000000000004E-2</v>
      </c>
    </row>
    <row r="30" spans="1:8" x14ac:dyDescent="0.2">
      <c r="A30" t="s">
        <v>103</v>
      </c>
      <c r="B30" s="1">
        <v>3</v>
      </c>
      <c r="C30">
        <f t="shared" si="0"/>
        <v>8.4000000000000012E-3</v>
      </c>
      <c r="G30">
        <v>7.0000000000000007E-2</v>
      </c>
      <c r="H30">
        <f t="shared" si="1"/>
        <v>8.4000000000000012E-3</v>
      </c>
    </row>
    <row r="31" spans="1:8" x14ac:dyDescent="0.2">
      <c r="A31" t="s">
        <v>103</v>
      </c>
      <c r="B31" s="1">
        <v>4</v>
      </c>
      <c r="C31">
        <f t="shared" si="0"/>
        <v>8.4000000000000012E-3</v>
      </c>
      <c r="G31">
        <v>7.0000000000000007E-2</v>
      </c>
      <c r="H31">
        <f t="shared" si="1"/>
        <v>8.4000000000000012E-3</v>
      </c>
    </row>
    <row r="32" spans="1:8" x14ac:dyDescent="0.2">
      <c r="A32" t="s">
        <v>103</v>
      </c>
      <c r="B32" s="1">
        <v>5</v>
      </c>
      <c r="C32">
        <f t="shared" si="0"/>
        <v>8.4000000000000012E-3</v>
      </c>
      <c r="G32">
        <v>7.0000000000000007E-2</v>
      </c>
      <c r="H32">
        <f t="shared" si="1"/>
        <v>8.4000000000000012E-3</v>
      </c>
    </row>
    <row r="33" spans="1:8" x14ac:dyDescent="0.2">
      <c r="A33" t="s">
        <v>103</v>
      </c>
      <c r="B33" s="1">
        <v>6</v>
      </c>
      <c r="C33">
        <f t="shared" si="0"/>
        <v>8.4000000000000012E-3</v>
      </c>
      <c r="G33">
        <v>7.0000000000000007E-2</v>
      </c>
      <c r="H33">
        <f t="shared" si="1"/>
        <v>8.4000000000000012E-3</v>
      </c>
    </row>
    <row r="34" spans="1:8" x14ac:dyDescent="0.2">
      <c r="A34" t="s">
        <v>103</v>
      </c>
      <c r="B34" s="1">
        <v>7</v>
      </c>
      <c r="C34">
        <f t="shared" si="0"/>
        <v>8.4000000000000012E-3</v>
      </c>
      <c r="G34">
        <v>7.0000000000000007E-2</v>
      </c>
      <c r="H34">
        <f t="shared" si="1"/>
        <v>8.4000000000000012E-3</v>
      </c>
    </row>
    <row r="35" spans="1:8" x14ac:dyDescent="0.2">
      <c r="A35" t="s">
        <v>103</v>
      </c>
      <c r="B35" s="1">
        <v>8</v>
      </c>
      <c r="C35">
        <f t="shared" si="0"/>
        <v>8.4000000000000012E-3</v>
      </c>
      <c r="G35">
        <v>7.0000000000000007E-2</v>
      </c>
      <c r="H35">
        <f t="shared" si="1"/>
        <v>8.4000000000000012E-3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9969-F67F-AC44-9619-7C34FD5331FA}">
  <dimension ref="A1:C35"/>
  <sheetViews>
    <sheetView workbookViewId="0"/>
  </sheetViews>
  <sheetFormatPr baseColWidth="10" defaultRowHeight="16" x14ac:dyDescent="0.2"/>
  <sheetData>
    <row r="1" spans="1:3" x14ac:dyDescent="0.2">
      <c r="A1" t="s">
        <v>132</v>
      </c>
    </row>
    <row r="2" spans="1:3" x14ac:dyDescent="0.2">
      <c r="A2" t="s">
        <v>105</v>
      </c>
    </row>
    <row r="3" spans="1:3" x14ac:dyDescent="0.2">
      <c r="A3" t="s">
        <v>93</v>
      </c>
      <c r="B3" t="s">
        <v>0</v>
      </c>
      <c r="C3" t="s">
        <v>92</v>
      </c>
    </row>
    <row r="4" spans="1:3" x14ac:dyDescent="0.2">
      <c r="A4" t="s">
        <v>91</v>
      </c>
      <c r="B4">
        <v>1</v>
      </c>
      <c r="C4" s="3">
        <f>1/1.32</f>
        <v>0.75757575757575757</v>
      </c>
    </row>
    <row r="5" spans="1:3" x14ac:dyDescent="0.2">
      <c r="A5" t="s">
        <v>91</v>
      </c>
      <c r="B5">
        <v>2</v>
      </c>
      <c r="C5" s="3">
        <f t="shared" ref="C5:C11" si="0">1/1.32</f>
        <v>0.75757575757575757</v>
      </c>
    </row>
    <row r="6" spans="1:3" x14ac:dyDescent="0.2">
      <c r="A6" t="s">
        <v>91</v>
      </c>
      <c r="B6">
        <v>3</v>
      </c>
      <c r="C6" s="3">
        <f t="shared" si="0"/>
        <v>0.75757575757575757</v>
      </c>
    </row>
    <row r="7" spans="1:3" x14ac:dyDescent="0.2">
      <c r="A7" t="s">
        <v>91</v>
      </c>
      <c r="B7">
        <v>4</v>
      </c>
      <c r="C7" s="3">
        <f t="shared" si="0"/>
        <v>0.75757575757575757</v>
      </c>
    </row>
    <row r="8" spans="1:3" x14ac:dyDescent="0.2">
      <c r="A8" t="s">
        <v>91</v>
      </c>
      <c r="B8">
        <v>5</v>
      </c>
      <c r="C8" s="3">
        <f t="shared" si="0"/>
        <v>0.75757575757575757</v>
      </c>
    </row>
    <row r="9" spans="1:3" x14ac:dyDescent="0.2">
      <c r="A9" t="s">
        <v>91</v>
      </c>
      <c r="B9">
        <v>6</v>
      </c>
      <c r="C9" s="3">
        <f t="shared" si="0"/>
        <v>0.75757575757575757</v>
      </c>
    </row>
    <row r="10" spans="1:3" x14ac:dyDescent="0.2">
      <c r="A10" t="s">
        <v>91</v>
      </c>
      <c r="B10">
        <v>7</v>
      </c>
      <c r="C10" s="3">
        <f t="shared" si="0"/>
        <v>0.75757575757575757</v>
      </c>
    </row>
    <row r="11" spans="1:3" x14ac:dyDescent="0.2">
      <c r="A11" t="s">
        <v>91</v>
      </c>
      <c r="B11">
        <v>8</v>
      </c>
      <c r="C11" s="3">
        <f t="shared" si="0"/>
        <v>0.75757575757575757</v>
      </c>
    </row>
    <row r="12" spans="1:3" x14ac:dyDescent="0.2">
      <c r="A12" t="s">
        <v>94</v>
      </c>
      <c r="B12">
        <v>1</v>
      </c>
      <c r="C12" s="3">
        <f>1/1.385</f>
        <v>0.72202166064981954</v>
      </c>
    </row>
    <row r="13" spans="1:3" x14ac:dyDescent="0.2">
      <c r="A13" t="s">
        <v>94</v>
      </c>
      <c r="B13">
        <v>2</v>
      </c>
      <c r="C13" s="3">
        <f t="shared" ref="C13:C19" si="1">1/1.385</f>
        <v>0.72202166064981954</v>
      </c>
    </row>
    <row r="14" spans="1:3" x14ac:dyDescent="0.2">
      <c r="A14" t="s">
        <v>94</v>
      </c>
      <c r="B14">
        <v>3</v>
      </c>
      <c r="C14" s="3">
        <f t="shared" si="1"/>
        <v>0.72202166064981954</v>
      </c>
    </row>
    <row r="15" spans="1:3" x14ac:dyDescent="0.2">
      <c r="A15" t="s">
        <v>94</v>
      </c>
      <c r="B15">
        <v>4</v>
      </c>
      <c r="C15" s="3">
        <f t="shared" si="1"/>
        <v>0.72202166064981954</v>
      </c>
    </row>
    <row r="16" spans="1:3" x14ac:dyDescent="0.2">
      <c r="A16" t="s">
        <v>94</v>
      </c>
      <c r="B16">
        <v>5</v>
      </c>
      <c r="C16" s="3">
        <f t="shared" si="1"/>
        <v>0.72202166064981954</v>
      </c>
    </row>
    <row r="17" spans="1:3" x14ac:dyDescent="0.2">
      <c r="A17" t="s">
        <v>94</v>
      </c>
      <c r="B17">
        <v>6</v>
      </c>
      <c r="C17" s="3">
        <f t="shared" si="1"/>
        <v>0.72202166064981954</v>
      </c>
    </row>
    <row r="18" spans="1:3" x14ac:dyDescent="0.2">
      <c r="A18" t="s">
        <v>94</v>
      </c>
      <c r="B18">
        <v>7</v>
      </c>
      <c r="C18" s="3">
        <f t="shared" si="1"/>
        <v>0.72202166064981954</v>
      </c>
    </row>
    <row r="19" spans="1:3" x14ac:dyDescent="0.2">
      <c r="A19" t="s">
        <v>94</v>
      </c>
      <c r="B19">
        <v>8</v>
      </c>
      <c r="C19" s="3">
        <f t="shared" si="1"/>
        <v>0.72202166064981954</v>
      </c>
    </row>
    <row r="20" spans="1:3" x14ac:dyDescent="0.2">
      <c r="A20" s="1" t="s">
        <v>102</v>
      </c>
      <c r="B20">
        <v>1</v>
      </c>
      <c r="C20" s="3">
        <f>1/1.36</f>
        <v>0.73529411764705876</v>
      </c>
    </row>
    <row r="21" spans="1:3" x14ac:dyDescent="0.2">
      <c r="A21" s="1" t="s">
        <v>102</v>
      </c>
      <c r="B21">
        <v>2</v>
      </c>
      <c r="C21" s="3">
        <f t="shared" ref="C21:C27" si="2">1/1.36</f>
        <v>0.73529411764705876</v>
      </c>
    </row>
    <row r="22" spans="1:3" x14ac:dyDescent="0.2">
      <c r="A22" s="1" t="s">
        <v>102</v>
      </c>
      <c r="B22">
        <v>3</v>
      </c>
      <c r="C22" s="3">
        <f t="shared" si="2"/>
        <v>0.73529411764705876</v>
      </c>
    </row>
    <row r="23" spans="1:3" x14ac:dyDescent="0.2">
      <c r="A23" s="1" t="s">
        <v>102</v>
      </c>
      <c r="B23">
        <v>4</v>
      </c>
      <c r="C23" s="3">
        <f t="shared" si="2"/>
        <v>0.73529411764705876</v>
      </c>
    </row>
    <row r="24" spans="1:3" x14ac:dyDescent="0.2">
      <c r="A24" s="1" t="s">
        <v>102</v>
      </c>
      <c r="B24">
        <v>5</v>
      </c>
      <c r="C24" s="3">
        <f t="shared" si="2"/>
        <v>0.73529411764705876</v>
      </c>
    </row>
    <row r="25" spans="1:3" x14ac:dyDescent="0.2">
      <c r="A25" s="1" t="s">
        <v>102</v>
      </c>
      <c r="B25">
        <v>6</v>
      </c>
      <c r="C25" s="3">
        <f t="shared" si="2"/>
        <v>0.73529411764705876</v>
      </c>
    </row>
    <row r="26" spans="1:3" x14ac:dyDescent="0.2">
      <c r="A26" s="1" t="s">
        <v>102</v>
      </c>
      <c r="B26">
        <v>7</v>
      </c>
      <c r="C26" s="3">
        <f t="shared" si="2"/>
        <v>0.73529411764705876</v>
      </c>
    </row>
    <row r="27" spans="1:3" x14ac:dyDescent="0.2">
      <c r="A27" s="1" t="s">
        <v>102</v>
      </c>
      <c r="B27">
        <v>8</v>
      </c>
      <c r="C27" s="3">
        <f t="shared" si="2"/>
        <v>0.73529411764705876</v>
      </c>
    </row>
    <row r="28" spans="1:3" x14ac:dyDescent="0.2">
      <c r="A28" s="1" t="s">
        <v>103</v>
      </c>
      <c r="B28">
        <v>1</v>
      </c>
      <c r="C28" s="3">
        <f>1/1.28</f>
        <v>0.78125</v>
      </c>
    </row>
    <row r="29" spans="1:3" x14ac:dyDescent="0.2">
      <c r="A29" s="1" t="s">
        <v>103</v>
      </c>
      <c r="B29">
        <v>2</v>
      </c>
      <c r="C29" s="3">
        <f>1/1.28</f>
        <v>0.78125</v>
      </c>
    </row>
    <row r="30" spans="1:3" x14ac:dyDescent="0.2">
      <c r="A30" s="1" t="s">
        <v>103</v>
      </c>
      <c r="B30">
        <v>3</v>
      </c>
      <c r="C30" s="3">
        <f>1/1.2</f>
        <v>0.83333333333333337</v>
      </c>
    </row>
    <row r="31" spans="1:3" x14ac:dyDescent="0.2">
      <c r="A31" s="1" t="s">
        <v>103</v>
      </c>
      <c r="B31">
        <v>4</v>
      </c>
      <c r="C31" s="3">
        <f t="shared" ref="C31:C35" si="3">1/1.2</f>
        <v>0.83333333333333337</v>
      </c>
    </row>
    <row r="32" spans="1:3" x14ac:dyDescent="0.2">
      <c r="A32" s="1" t="s">
        <v>103</v>
      </c>
      <c r="B32">
        <v>5</v>
      </c>
      <c r="C32" s="3">
        <f t="shared" si="3"/>
        <v>0.83333333333333337</v>
      </c>
    </row>
    <row r="33" spans="1:3" x14ac:dyDescent="0.2">
      <c r="A33" s="1" t="s">
        <v>103</v>
      </c>
      <c r="B33">
        <v>6</v>
      </c>
      <c r="C33" s="3">
        <f t="shared" si="3"/>
        <v>0.83333333333333337</v>
      </c>
    </row>
    <row r="34" spans="1:3" x14ac:dyDescent="0.2">
      <c r="A34" s="1" t="s">
        <v>103</v>
      </c>
      <c r="B34">
        <v>7</v>
      </c>
      <c r="C34" s="3">
        <f t="shared" si="3"/>
        <v>0.83333333333333337</v>
      </c>
    </row>
    <row r="35" spans="1:3" x14ac:dyDescent="0.2">
      <c r="A35" s="1" t="s">
        <v>103</v>
      </c>
      <c r="B35">
        <v>8</v>
      </c>
      <c r="C35" s="3">
        <f t="shared" si="3"/>
        <v>0.83333333333333337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4731-7FE6-2C41-B891-25FD089F2538}">
  <dimension ref="A1:M35"/>
  <sheetViews>
    <sheetView workbookViewId="0"/>
  </sheetViews>
  <sheetFormatPr baseColWidth="10" defaultRowHeight="16" x14ac:dyDescent="0.2"/>
  <sheetData>
    <row r="1" spans="1:13" x14ac:dyDescent="0.2">
      <c r="A1" t="s">
        <v>132</v>
      </c>
      <c r="F1" s="8" t="s">
        <v>117</v>
      </c>
      <c r="G1" s="8">
        <v>120</v>
      </c>
      <c r="H1" s="8" t="s">
        <v>118</v>
      </c>
      <c r="J1" s="8" t="s">
        <v>120</v>
      </c>
      <c r="K1">
        <f>10^9/3600</f>
        <v>277777.77777777775</v>
      </c>
      <c r="M1">
        <f>2.7777777*10^5</f>
        <v>277777.77</v>
      </c>
    </row>
    <row r="2" spans="1:13" x14ac:dyDescent="0.2">
      <c r="A2" t="s">
        <v>115</v>
      </c>
    </row>
    <row r="3" spans="1:13" x14ac:dyDescent="0.2">
      <c r="A3" t="s">
        <v>93</v>
      </c>
      <c r="B3" t="s">
        <v>0</v>
      </c>
      <c r="C3" t="s">
        <v>122</v>
      </c>
      <c r="F3" t="s">
        <v>116</v>
      </c>
      <c r="G3" t="s">
        <v>119</v>
      </c>
      <c r="H3" t="s">
        <v>121</v>
      </c>
    </row>
    <row r="4" spans="1:13" x14ac:dyDescent="0.2">
      <c r="A4" t="s">
        <v>91</v>
      </c>
      <c r="B4">
        <v>1</v>
      </c>
      <c r="C4" s="9">
        <f>H4</f>
        <v>-6.6666666666666664E-4</v>
      </c>
      <c r="F4">
        <v>-0.02</v>
      </c>
      <c r="G4">
        <f>F4*$G$1*10^(-9)</f>
        <v>-2.4E-9</v>
      </c>
      <c r="H4">
        <f>G4*$K$1</f>
        <v>-6.6666666666666664E-4</v>
      </c>
    </row>
    <row r="5" spans="1:13" x14ac:dyDescent="0.2">
      <c r="A5" t="s">
        <v>91</v>
      </c>
      <c r="B5">
        <v>2</v>
      </c>
      <c r="C5" s="9">
        <f t="shared" ref="C5:C35" si="0">H5</f>
        <v>-6.6666666666666664E-4</v>
      </c>
      <c r="F5">
        <v>-0.02</v>
      </c>
      <c r="G5">
        <f t="shared" ref="G5:G35" si="1">F5*$G$1*10^(-9)</f>
        <v>-2.4E-9</v>
      </c>
      <c r="H5">
        <f t="shared" ref="H5:H35" si="2">G5*$K$1</f>
        <v>-6.6666666666666664E-4</v>
      </c>
    </row>
    <row r="6" spans="1:13" x14ac:dyDescent="0.2">
      <c r="A6" t="s">
        <v>91</v>
      </c>
      <c r="B6">
        <v>3</v>
      </c>
      <c r="C6" s="9">
        <f t="shared" si="0"/>
        <v>-6.6666666666666664E-4</v>
      </c>
      <c r="F6">
        <v>-0.02</v>
      </c>
      <c r="G6">
        <f t="shared" si="1"/>
        <v>-2.4E-9</v>
      </c>
      <c r="H6">
        <f t="shared" si="2"/>
        <v>-6.6666666666666664E-4</v>
      </c>
    </row>
    <row r="7" spans="1:13" x14ac:dyDescent="0.2">
      <c r="A7" t="s">
        <v>91</v>
      </c>
      <c r="B7">
        <v>4</v>
      </c>
      <c r="C7" s="9">
        <f t="shared" si="0"/>
        <v>-6.6666666666666664E-4</v>
      </c>
      <c r="F7">
        <v>-0.02</v>
      </c>
      <c r="G7">
        <f t="shared" si="1"/>
        <v>-2.4E-9</v>
      </c>
      <c r="H7">
        <f t="shared" si="2"/>
        <v>-6.6666666666666664E-4</v>
      </c>
    </row>
    <row r="8" spans="1:13" x14ac:dyDescent="0.2">
      <c r="A8" t="s">
        <v>91</v>
      </c>
      <c r="B8">
        <v>5</v>
      </c>
      <c r="C8" s="9">
        <f t="shared" si="0"/>
        <v>-6.6666666666666664E-4</v>
      </c>
      <c r="F8">
        <v>-0.02</v>
      </c>
      <c r="G8">
        <f t="shared" si="1"/>
        <v>-2.4E-9</v>
      </c>
      <c r="H8">
        <f t="shared" si="2"/>
        <v>-6.6666666666666664E-4</v>
      </c>
    </row>
    <row r="9" spans="1:13" x14ac:dyDescent="0.2">
      <c r="A9" t="s">
        <v>91</v>
      </c>
      <c r="B9">
        <v>6</v>
      </c>
      <c r="C9" s="9">
        <f t="shared" si="0"/>
        <v>-6.6666666666666664E-4</v>
      </c>
      <c r="F9">
        <v>-0.02</v>
      </c>
      <c r="G9">
        <f t="shared" si="1"/>
        <v>-2.4E-9</v>
      </c>
      <c r="H9">
        <f t="shared" si="2"/>
        <v>-6.6666666666666664E-4</v>
      </c>
    </row>
    <row r="10" spans="1:13" x14ac:dyDescent="0.2">
      <c r="A10" t="s">
        <v>91</v>
      </c>
      <c r="B10">
        <v>7</v>
      </c>
      <c r="C10" s="9">
        <f t="shared" si="0"/>
        <v>-6.6666666666666664E-4</v>
      </c>
      <c r="F10">
        <v>-0.02</v>
      </c>
      <c r="G10">
        <f t="shared" si="1"/>
        <v>-2.4E-9</v>
      </c>
      <c r="H10">
        <f t="shared" si="2"/>
        <v>-6.6666666666666664E-4</v>
      </c>
    </row>
    <row r="11" spans="1:13" x14ac:dyDescent="0.2">
      <c r="A11" t="s">
        <v>91</v>
      </c>
      <c r="B11">
        <v>8</v>
      </c>
      <c r="C11" s="9">
        <f t="shared" si="0"/>
        <v>-6.6666666666666664E-4</v>
      </c>
      <c r="F11">
        <v>-0.02</v>
      </c>
      <c r="G11">
        <f t="shared" si="1"/>
        <v>-2.4E-9</v>
      </c>
      <c r="H11">
        <f t="shared" si="2"/>
        <v>-6.6666666666666664E-4</v>
      </c>
    </row>
    <row r="12" spans="1:13" x14ac:dyDescent="0.2">
      <c r="A12" t="s">
        <v>94</v>
      </c>
      <c r="B12">
        <v>1</v>
      </c>
      <c r="C12" s="9">
        <f t="shared" si="0"/>
        <v>4.999999999999999E-4</v>
      </c>
      <c r="F12">
        <v>1.4999999999999999E-2</v>
      </c>
      <c r="G12">
        <f t="shared" si="1"/>
        <v>1.8E-9</v>
      </c>
      <c r="H12">
        <f t="shared" si="2"/>
        <v>4.999999999999999E-4</v>
      </c>
    </row>
    <row r="13" spans="1:13" x14ac:dyDescent="0.2">
      <c r="A13" t="s">
        <v>94</v>
      </c>
      <c r="B13">
        <v>2</v>
      </c>
      <c r="C13" s="9">
        <f t="shared" si="0"/>
        <v>4.999999999999999E-4</v>
      </c>
      <c r="F13">
        <v>1.4999999999999999E-2</v>
      </c>
      <c r="G13">
        <f t="shared" si="1"/>
        <v>1.8E-9</v>
      </c>
      <c r="H13">
        <f t="shared" si="2"/>
        <v>4.999999999999999E-4</v>
      </c>
    </row>
    <row r="14" spans="1:13" x14ac:dyDescent="0.2">
      <c r="A14" t="s">
        <v>94</v>
      </c>
      <c r="B14">
        <v>3</v>
      </c>
      <c r="C14" s="9">
        <f t="shared" si="0"/>
        <v>4.999999999999999E-4</v>
      </c>
      <c r="F14">
        <v>1.4999999999999999E-2</v>
      </c>
      <c r="G14">
        <f t="shared" si="1"/>
        <v>1.8E-9</v>
      </c>
      <c r="H14">
        <f t="shared" si="2"/>
        <v>4.999999999999999E-4</v>
      </c>
    </row>
    <row r="15" spans="1:13" x14ac:dyDescent="0.2">
      <c r="A15" t="s">
        <v>94</v>
      </c>
      <c r="B15">
        <v>4</v>
      </c>
      <c r="C15" s="9">
        <f t="shared" si="0"/>
        <v>4.999999999999999E-4</v>
      </c>
      <c r="F15">
        <v>1.4999999999999999E-2</v>
      </c>
      <c r="G15">
        <f t="shared" si="1"/>
        <v>1.8E-9</v>
      </c>
      <c r="H15">
        <f t="shared" si="2"/>
        <v>4.999999999999999E-4</v>
      </c>
    </row>
    <row r="16" spans="1:13" x14ac:dyDescent="0.2">
      <c r="A16" t="s">
        <v>94</v>
      </c>
      <c r="B16">
        <v>5</v>
      </c>
      <c r="C16" s="9">
        <f t="shared" si="0"/>
        <v>4.999999999999999E-4</v>
      </c>
      <c r="F16">
        <v>1.4999999999999999E-2</v>
      </c>
      <c r="G16">
        <f t="shared" si="1"/>
        <v>1.8E-9</v>
      </c>
      <c r="H16">
        <f t="shared" si="2"/>
        <v>4.999999999999999E-4</v>
      </c>
    </row>
    <row r="17" spans="1:8" x14ac:dyDescent="0.2">
      <c r="A17" t="s">
        <v>94</v>
      </c>
      <c r="B17">
        <v>6</v>
      </c>
      <c r="C17" s="9">
        <f t="shared" si="0"/>
        <v>4.999999999999999E-4</v>
      </c>
      <c r="F17">
        <v>1.4999999999999999E-2</v>
      </c>
      <c r="G17">
        <f t="shared" si="1"/>
        <v>1.8E-9</v>
      </c>
      <c r="H17">
        <f t="shared" si="2"/>
        <v>4.999999999999999E-4</v>
      </c>
    </row>
    <row r="18" spans="1:8" x14ac:dyDescent="0.2">
      <c r="A18" t="s">
        <v>94</v>
      </c>
      <c r="B18">
        <v>7</v>
      </c>
      <c r="C18" s="9">
        <f t="shared" si="0"/>
        <v>4.999999999999999E-4</v>
      </c>
      <c r="F18">
        <v>1.4999999999999999E-2</v>
      </c>
      <c r="G18">
        <f t="shared" si="1"/>
        <v>1.8E-9</v>
      </c>
      <c r="H18">
        <f t="shared" si="2"/>
        <v>4.999999999999999E-4</v>
      </c>
    </row>
    <row r="19" spans="1:8" x14ac:dyDescent="0.2">
      <c r="A19" t="s">
        <v>94</v>
      </c>
      <c r="B19">
        <v>8</v>
      </c>
      <c r="C19" s="9">
        <f t="shared" si="0"/>
        <v>4.999999999999999E-4</v>
      </c>
      <c r="F19">
        <v>1.4999999999999999E-2</v>
      </c>
      <c r="G19">
        <f t="shared" si="1"/>
        <v>1.8E-9</v>
      </c>
      <c r="H19">
        <f t="shared" si="2"/>
        <v>4.999999999999999E-4</v>
      </c>
    </row>
    <row r="20" spans="1:8" x14ac:dyDescent="0.2">
      <c r="A20" s="1" t="s">
        <v>102</v>
      </c>
      <c r="B20">
        <v>1</v>
      </c>
      <c r="C20" s="9">
        <f t="shared" si="0"/>
        <v>1.3333333333333333E-3</v>
      </c>
      <c r="F20">
        <v>0.04</v>
      </c>
      <c r="G20">
        <f t="shared" si="1"/>
        <v>4.8E-9</v>
      </c>
      <c r="H20">
        <f t="shared" si="2"/>
        <v>1.3333333333333333E-3</v>
      </c>
    </row>
    <row r="21" spans="1:8" x14ac:dyDescent="0.2">
      <c r="A21" s="1" t="s">
        <v>102</v>
      </c>
      <c r="B21">
        <v>2</v>
      </c>
      <c r="C21" s="9">
        <f t="shared" si="0"/>
        <v>1.3333333333333333E-3</v>
      </c>
      <c r="F21">
        <v>0.04</v>
      </c>
      <c r="G21">
        <f t="shared" si="1"/>
        <v>4.8E-9</v>
      </c>
      <c r="H21">
        <f t="shared" si="2"/>
        <v>1.3333333333333333E-3</v>
      </c>
    </row>
    <row r="22" spans="1:8" x14ac:dyDescent="0.2">
      <c r="A22" s="1" t="s">
        <v>102</v>
      </c>
      <c r="B22">
        <v>3</v>
      </c>
      <c r="C22" s="9">
        <f t="shared" si="0"/>
        <v>1.3333333333333333E-3</v>
      </c>
      <c r="F22">
        <v>0.04</v>
      </c>
      <c r="G22">
        <f t="shared" si="1"/>
        <v>4.8E-9</v>
      </c>
      <c r="H22">
        <f t="shared" si="2"/>
        <v>1.3333333333333333E-3</v>
      </c>
    </row>
    <row r="23" spans="1:8" x14ac:dyDescent="0.2">
      <c r="A23" s="1" t="s">
        <v>102</v>
      </c>
      <c r="B23">
        <v>4</v>
      </c>
      <c r="C23" s="9">
        <f t="shared" si="0"/>
        <v>1.3333333333333333E-3</v>
      </c>
      <c r="F23">
        <v>0.04</v>
      </c>
      <c r="G23">
        <f t="shared" si="1"/>
        <v>4.8E-9</v>
      </c>
      <c r="H23">
        <f t="shared" si="2"/>
        <v>1.3333333333333333E-3</v>
      </c>
    </row>
    <row r="24" spans="1:8" x14ac:dyDescent="0.2">
      <c r="A24" s="1" t="s">
        <v>102</v>
      </c>
      <c r="B24">
        <v>5</v>
      </c>
      <c r="C24" s="9">
        <f t="shared" si="0"/>
        <v>1.3333333333333333E-3</v>
      </c>
      <c r="F24">
        <v>0.04</v>
      </c>
      <c r="G24">
        <f t="shared" si="1"/>
        <v>4.8E-9</v>
      </c>
      <c r="H24">
        <f t="shared" si="2"/>
        <v>1.3333333333333333E-3</v>
      </c>
    </row>
    <row r="25" spans="1:8" x14ac:dyDescent="0.2">
      <c r="A25" s="1" t="s">
        <v>102</v>
      </c>
      <c r="B25">
        <v>6</v>
      </c>
      <c r="C25" s="9">
        <f t="shared" si="0"/>
        <v>1.3333333333333333E-3</v>
      </c>
      <c r="F25">
        <v>0.04</v>
      </c>
      <c r="G25">
        <f t="shared" si="1"/>
        <v>4.8E-9</v>
      </c>
      <c r="H25">
        <f t="shared" si="2"/>
        <v>1.3333333333333333E-3</v>
      </c>
    </row>
    <row r="26" spans="1:8" x14ac:dyDescent="0.2">
      <c r="A26" s="1" t="s">
        <v>102</v>
      </c>
      <c r="B26">
        <v>7</v>
      </c>
      <c r="C26" s="9">
        <f t="shared" si="0"/>
        <v>1.3333333333333333E-3</v>
      </c>
      <c r="F26">
        <v>0.04</v>
      </c>
      <c r="G26">
        <f t="shared" si="1"/>
        <v>4.8E-9</v>
      </c>
      <c r="H26">
        <f t="shared" si="2"/>
        <v>1.3333333333333333E-3</v>
      </c>
    </row>
    <row r="27" spans="1:8" x14ac:dyDescent="0.2">
      <c r="A27" s="1" t="s">
        <v>102</v>
      </c>
      <c r="B27">
        <v>8</v>
      </c>
      <c r="C27" s="9">
        <f t="shared" si="0"/>
        <v>1.3333333333333333E-3</v>
      </c>
      <c r="F27">
        <v>0.04</v>
      </c>
      <c r="G27">
        <f t="shared" si="1"/>
        <v>4.8E-9</v>
      </c>
      <c r="H27">
        <f t="shared" si="2"/>
        <v>1.3333333333333333E-3</v>
      </c>
    </row>
    <row r="28" spans="1:8" x14ac:dyDescent="0.2">
      <c r="A28" s="1" t="s">
        <v>103</v>
      </c>
      <c r="B28">
        <v>1</v>
      </c>
      <c r="C28" s="9">
        <f t="shared" si="0"/>
        <v>1.9999999999999996E-3</v>
      </c>
      <c r="F28">
        <v>0.06</v>
      </c>
      <c r="G28">
        <f t="shared" si="1"/>
        <v>7.2E-9</v>
      </c>
      <c r="H28">
        <f t="shared" si="2"/>
        <v>1.9999999999999996E-3</v>
      </c>
    </row>
    <row r="29" spans="1:8" x14ac:dyDescent="0.2">
      <c r="A29" s="1" t="s">
        <v>103</v>
      </c>
      <c r="B29">
        <v>2</v>
      </c>
      <c r="C29" s="9">
        <f t="shared" si="0"/>
        <v>1.9999999999999996E-3</v>
      </c>
      <c r="F29">
        <v>0.06</v>
      </c>
      <c r="G29">
        <f t="shared" si="1"/>
        <v>7.2E-9</v>
      </c>
      <c r="H29">
        <f t="shared" si="2"/>
        <v>1.9999999999999996E-3</v>
      </c>
    </row>
    <row r="30" spans="1:8" x14ac:dyDescent="0.2">
      <c r="A30" s="1" t="s">
        <v>103</v>
      </c>
      <c r="B30">
        <v>3</v>
      </c>
      <c r="C30" s="9">
        <f t="shared" si="0"/>
        <v>1.6666666666666668E-3</v>
      </c>
      <c r="F30">
        <v>0.05</v>
      </c>
      <c r="G30">
        <f t="shared" si="1"/>
        <v>6.0000000000000008E-9</v>
      </c>
      <c r="H30">
        <f t="shared" si="2"/>
        <v>1.6666666666666668E-3</v>
      </c>
    </row>
    <row r="31" spans="1:8" x14ac:dyDescent="0.2">
      <c r="A31" s="1" t="s">
        <v>103</v>
      </c>
      <c r="B31">
        <v>4</v>
      </c>
      <c r="C31" s="9">
        <f t="shared" si="0"/>
        <v>1.6666666666666668E-3</v>
      </c>
      <c r="F31">
        <v>0.05</v>
      </c>
      <c r="G31">
        <f t="shared" si="1"/>
        <v>6.0000000000000008E-9</v>
      </c>
      <c r="H31">
        <f t="shared" si="2"/>
        <v>1.6666666666666668E-3</v>
      </c>
    </row>
    <row r="32" spans="1:8" x14ac:dyDescent="0.2">
      <c r="A32" s="1" t="s">
        <v>103</v>
      </c>
      <c r="B32">
        <v>5</v>
      </c>
      <c r="C32" s="9">
        <f t="shared" si="0"/>
        <v>1.6666666666666668E-3</v>
      </c>
      <c r="F32">
        <v>0.05</v>
      </c>
      <c r="G32">
        <f t="shared" si="1"/>
        <v>6.0000000000000008E-9</v>
      </c>
      <c r="H32">
        <f t="shared" si="2"/>
        <v>1.6666666666666668E-3</v>
      </c>
    </row>
    <row r="33" spans="1:8" x14ac:dyDescent="0.2">
      <c r="A33" s="1" t="s">
        <v>103</v>
      </c>
      <c r="B33">
        <v>6</v>
      </c>
      <c r="C33" s="9">
        <f t="shared" si="0"/>
        <v>1.6666666666666668E-3</v>
      </c>
      <c r="F33">
        <v>0.05</v>
      </c>
      <c r="G33">
        <f t="shared" si="1"/>
        <v>6.0000000000000008E-9</v>
      </c>
      <c r="H33">
        <f t="shared" si="2"/>
        <v>1.6666666666666668E-3</v>
      </c>
    </row>
    <row r="34" spans="1:8" x14ac:dyDescent="0.2">
      <c r="A34" s="1" t="s">
        <v>103</v>
      </c>
      <c r="B34">
        <v>7</v>
      </c>
      <c r="C34" s="9">
        <f t="shared" si="0"/>
        <v>1.6666666666666668E-3</v>
      </c>
      <c r="F34">
        <v>0.05</v>
      </c>
      <c r="G34">
        <f t="shared" si="1"/>
        <v>6.0000000000000008E-9</v>
      </c>
      <c r="H34">
        <f t="shared" si="2"/>
        <v>1.6666666666666668E-3</v>
      </c>
    </row>
    <row r="35" spans="1:8" x14ac:dyDescent="0.2">
      <c r="A35" s="1" t="s">
        <v>103</v>
      </c>
      <c r="B35">
        <v>8</v>
      </c>
      <c r="C35" s="9">
        <f t="shared" si="0"/>
        <v>1.6666666666666668E-3</v>
      </c>
      <c r="F35">
        <v>0.05</v>
      </c>
      <c r="G35">
        <f t="shared" si="1"/>
        <v>6.0000000000000008E-9</v>
      </c>
      <c r="H35">
        <f t="shared" si="2"/>
        <v>1.6666666666666668E-3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Generators</vt:lpstr>
      <vt:lpstr>ProductionNodes</vt:lpstr>
      <vt:lpstr>ReformerLocations</vt:lpstr>
      <vt:lpstr>ReformerPlants</vt:lpstr>
      <vt:lpstr>ReformerCapitalCost</vt:lpstr>
      <vt:lpstr>ReformerFixedOMCost</vt:lpstr>
      <vt:lpstr>ReformerVariableOMCost</vt:lpstr>
      <vt:lpstr>ReformerEfficiency</vt:lpstr>
      <vt:lpstr>ReformerElectricityUse</vt:lpstr>
      <vt:lpstr>ReformerLifetime</vt:lpstr>
      <vt:lpstr>ReformerEmissionFactor</vt:lpstr>
      <vt:lpstr>ReformerMaxInstalledCapacity</vt:lpstr>
      <vt:lpstr>ElectrolyzerPlantCapitalCost</vt:lpstr>
      <vt:lpstr>ElectrolyzerFixedOMCost</vt:lpstr>
      <vt:lpstr>ElectrolyzerStackCapitalCost</vt:lpstr>
      <vt:lpstr>ElectrolyzerLifetime</vt:lpstr>
      <vt:lpstr>ElectrolyzerMWhPerKg</vt:lpstr>
      <vt:lpstr>Demand</vt:lpstr>
      <vt:lpstr>PipelineCapitalCost</vt:lpstr>
      <vt:lpstr>PipelineOMCostPerKM</vt:lpstr>
      <vt:lpstr>PipelineCompressorPowerUsage</vt:lpstr>
      <vt:lpstr>StorageCapitalCost</vt:lpstr>
      <vt:lpstr>StorageFixedOMCost</vt:lpstr>
      <vt:lpstr>StorageMaxCapacity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2021-09-15T10:06:39Z</dcterms:created>
  <dcterms:modified xsi:type="dcterms:W3CDTF">2022-05-12T07:39:22Z</dcterms:modified>
</cp:coreProperties>
</file>