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otebooks\personal\cursos\inter-asun\rev11\"/>
    </mc:Choice>
  </mc:AlternateContent>
  <xr:revisionPtr revIDLastSave="0" documentId="13_ncr:1_{7EEFD61D-28F5-4554-B4A3-37672A85849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 1" sheetId="1" r:id="rId1"/>
    <sheet name="Hoja 2" sheetId="2" r:id="rId2"/>
    <sheet name="Calculos" sheetId="3" r:id="rId3"/>
  </sheets>
  <definedNames>
    <definedName name="solver_adj" localSheetId="0" hidden="1">'Hoja 1'!$AR$51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'Hoja 1'!$AR$51</definedName>
    <definedName name="solver_lhs2" localSheetId="0" hidden="1">'Hoja 1'!$AR$51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'Hoja 1'!$AT$61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BO62" i="1"/>
  <c r="BM62" i="1"/>
  <c r="BO63" i="1"/>
  <c r="BM63" i="1"/>
  <c r="BG61" i="1"/>
  <c r="BC62" i="1"/>
  <c r="AX61" i="1"/>
  <c r="AT61" i="1"/>
  <c r="AT62" i="1" s="1"/>
  <c r="BE56" i="1"/>
  <c r="BF56" i="1" s="1"/>
  <c r="BG56" i="1" s="1"/>
  <c r="BE55" i="1"/>
  <c r="BF55" i="1" s="1"/>
  <c r="BG55" i="1" s="1"/>
  <c r="BE70" i="1"/>
  <c r="AV70" i="1"/>
  <c r="AV55" i="1"/>
  <c r="AW55" i="1" s="1"/>
  <c r="AX55" i="1" s="1"/>
  <c r="AV56" i="1"/>
  <c r="AW56" i="1" s="1"/>
  <c r="AX56" i="1" s="1"/>
  <c r="AV57" i="1"/>
  <c r="AW57" i="1" s="1"/>
  <c r="AX57" i="1" s="1"/>
  <c r="AV58" i="1"/>
  <c r="AW58" i="1" s="1"/>
  <c r="AX58" i="1" s="1"/>
  <c r="AF63" i="1"/>
  <c r="AG54" i="1"/>
  <c r="AC53" i="1" s="1"/>
  <c r="AC59" i="1"/>
  <c r="BA56" i="1" s="1"/>
  <c r="AC58" i="1"/>
  <c r="BA55" i="1" s="1"/>
  <c r="AC60" i="1"/>
  <c r="AR55" i="1" s="1"/>
  <c r="AC61" i="1"/>
  <c r="AR56" i="1" s="1"/>
  <c r="AC62" i="1"/>
  <c r="AR57" i="1" s="1"/>
  <c r="AR58" i="1"/>
  <c r="AL54" i="1"/>
  <c r="AC54" i="1" s="1"/>
  <c r="BB56" i="1"/>
  <c r="BB55" i="1"/>
  <c r="AS58" i="1"/>
  <c r="AS56" i="1"/>
  <c r="AS57" i="1"/>
  <c r="AS55" i="1"/>
  <c r="AL59" i="1"/>
  <c r="AL60" i="1" s="1"/>
  <c r="G115" i="1"/>
  <c r="H115" i="1" s="1"/>
  <c r="K115" i="1" s="1"/>
  <c r="B115" i="1"/>
  <c r="G113" i="1"/>
  <c r="H113" i="1" s="1"/>
  <c r="K113" i="1" s="1"/>
  <c r="G112" i="1"/>
  <c r="H112" i="1" s="1"/>
  <c r="K112" i="1" s="1"/>
  <c r="G111" i="1"/>
  <c r="H111" i="1" s="1"/>
  <c r="K111" i="1" s="1"/>
  <c r="B111" i="1"/>
  <c r="B112" i="1" s="1"/>
  <c r="B113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L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M94" i="1" s="1"/>
  <c r="G60" i="1"/>
  <c r="H60" i="1" s="1"/>
  <c r="AG59" i="1"/>
  <c r="AG60" i="1" s="1"/>
  <c r="AG61" i="1" s="1"/>
  <c r="AG62" i="1" s="1"/>
  <c r="AG63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L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36" i="1"/>
  <c r="H36" i="1" s="1"/>
  <c r="G34" i="1"/>
  <c r="H34" i="1" s="1"/>
  <c r="G33" i="1"/>
  <c r="H33" i="1" s="1"/>
  <c r="G32" i="1"/>
  <c r="H32" i="1" s="1"/>
  <c r="L102" i="1" s="1"/>
  <c r="G31" i="1"/>
  <c r="H31" i="1" s="1"/>
  <c r="G30" i="1"/>
  <c r="H30" i="1" s="1"/>
  <c r="G29" i="1"/>
  <c r="H29" i="1" s="1"/>
  <c r="G28" i="1"/>
  <c r="H28" i="1" s="1"/>
  <c r="G26" i="1"/>
  <c r="H26" i="1" s="1"/>
  <c r="G25" i="1"/>
  <c r="H25" i="1" s="1"/>
  <c r="G24" i="1"/>
  <c r="H24" i="1" s="1"/>
  <c r="AD23" i="1"/>
  <c r="AE23" i="1" s="1"/>
  <c r="G23" i="1"/>
  <c r="H23" i="1" s="1"/>
  <c r="AD21" i="1"/>
  <c r="AE21" i="1" s="1"/>
  <c r="G21" i="1"/>
  <c r="H21" i="1" s="1"/>
  <c r="AD20" i="1"/>
  <c r="AE20" i="1" s="1"/>
  <c r="G20" i="1"/>
  <c r="H20" i="1" s="1"/>
  <c r="G19" i="1"/>
  <c r="H19" i="1" s="1"/>
  <c r="L58" i="1" s="1"/>
  <c r="AD18" i="1"/>
  <c r="AE18" i="1" s="1"/>
  <c r="Y18" i="1"/>
  <c r="Y20" i="1" s="1"/>
  <c r="Y21" i="1" s="1"/>
  <c r="Y2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BG66" i="1" l="1"/>
  <c r="BG70" i="1" s="1"/>
  <c r="AX66" i="1"/>
  <c r="AX70" i="1" s="1"/>
  <c r="M95" i="1"/>
  <c r="M105" i="1"/>
  <c r="AF59" i="1"/>
  <c r="L98" i="1"/>
  <c r="AF58" i="1"/>
  <c r="AF60" i="1"/>
  <c r="M101" i="1"/>
  <c r="L56" i="1"/>
  <c r="AF62" i="1"/>
  <c r="AF61" i="1"/>
  <c r="M89" i="1"/>
  <c r="M103" i="1"/>
  <c r="M97" i="1"/>
  <c r="AT58" i="1"/>
  <c r="M102" i="1"/>
  <c r="L66" i="1"/>
  <c r="M99" i="1"/>
  <c r="AT55" i="1"/>
  <c r="BC56" i="1"/>
  <c r="L89" i="1"/>
  <c r="L87" i="1"/>
  <c r="M79" i="1"/>
  <c r="M81" i="1"/>
  <c r="L91" i="1"/>
  <c r="AT56" i="1"/>
  <c r="M83" i="1"/>
  <c r="BC55" i="1"/>
  <c r="BC61" i="1" s="1"/>
  <c r="AH61" i="1"/>
  <c r="AH60" i="1"/>
  <c r="AT57" i="1"/>
  <c r="AH58" i="1"/>
  <c r="AH59" i="1"/>
  <c r="AM60" i="1"/>
  <c r="AM58" i="1"/>
  <c r="AM59" i="1"/>
  <c r="AL61" i="1"/>
  <c r="AM61" i="1" s="1"/>
  <c r="L97" i="1"/>
  <c r="L64" i="1"/>
  <c r="K9" i="1"/>
  <c r="M82" i="1"/>
  <c r="M93" i="1"/>
  <c r="K21" i="1"/>
  <c r="L85" i="1"/>
  <c r="K12" i="1"/>
  <c r="L52" i="1"/>
  <c r="L46" i="1"/>
  <c r="L79" i="1"/>
  <c r="K6" i="1"/>
  <c r="L105" i="1"/>
  <c r="L72" i="1"/>
  <c r="K36" i="1"/>
  <c r="L94" i="1"/>
  <c r="L61" i="1"/>
  <c r="M84" i="1"/>
  <c r="K11" i="1"/>
  <c r="L48" i="1"/>
  <c r="L81" i="1"/>
  <c r="K8" i="1"/>
  <c r="L68" i="1"/>
  <c r="L101" i="1"/>
  <c r="L92" i="1"/>
  <c r="L59" i="1"/>
  <c r="K20" i="1"/>
  <c r="K7" i="1"/>
  <c r="M80" i="1"/>
  <c r="L50" i="1"/>
  <c r="L83" i="1"/>
  <c r="K10" i="1"/>
  <c r="L55" i="1"/>
  <c r="L88" i="1"/>
  <c r="L90" i="1"/>
  <c r="L57" i="1"/>
  <c r="L60" i="1"/>
  <c r="L93" i="1"/>
  <c r="L62" i="1"/>
  <c r="L95" i="1"/>
  <c r="L70" i="1"/>
  <c r="L103" i="1"/>
  <c r="AI23" i="1"/>
  <c r="K18" i="1"/>
  <c r="M90" i="1"/>
  <c r="AH62" i="1"/>
  <c r="L65" i="1"/>
  <c r="L99" i="1"/>
  <c r="L84" i="1"/>
  <c r="L51" i="1"/>
  <c r="N51" i="1" s="1"/>
  <c r="AI18" i="1"/>
  <c r="K24" i="1"/>
  <c r="K29" i="1"/>
  <c r="K33" i="1"/>
  <c r="M87" i="1"/>
  <c r="K13" i="1"/>
  <c r="K19" i="1"/>
  <c r="M91" i="1"/>
  <c r="AH63" i="1"/>
  <c r="AG64" i="1"/>
  <c r="K28" i="1"/>
  <c r="M98" i="1"/>
  <c r="M100" i="1"/>
  <c r="K30" i="1"/>
  <c r="L63" i="1"/>
  <c r="L96" i="1"/>
  <c r="L100" i="1"/>
  <c r="L67" i="1"/>
  <c r="L71" i="1"/>
  <c r="L104" i="1"/>
  <c r="L54" i="1"/>
  <c r="K34" i="1"/>
  <c r="M104" i="1"/>
  <c r="L49" i="1"/>
  <c r="L82" i="1"/>
  <c r="AI20" i="1"/>
  <c r="K16" i="1"/>
  <c r="M88" i="1"/>
  <c r="K25" i="1"/>
  <c r="M96" i="1"/>
  <c r="M86" i="1"/>
  <c r="K23" i="1"/>
  <c r="K26" i="1"/>
  <c r="K31" i="1"/>
  <c r="M85" i="1"/>
  <c r="AI21" i="1"/>
  <c r="K17" i="1"/>
  <c r="M92" i="1"/>
  <c r="K32" i="1"/>
  <c r="L69" i="1"/>
  <c r="L80" i="1"/>
  <c r="L47" i="1"/>
  <c r="AL62" i="1" l="1"/>
  <c r="AM62" i="1" s="1"/>
  <c r="AH64" i="1"/>
  <c r="AG65" i="1"/>
  <c r="N46" i="1"/>
  <c r="AL63" i="1" l="1"/>
  <c r="AM63" i="1" s="1"/>
  <c r="AH65" i="1"/>
  <c r="AG66" i="1"/>
  <c r="AL64" i="1" l="1"/>
  <c r="AM64" i="1" s="1"/>
  <c r="AG67" i="1"/>
  <c r="AH66" i="1"/>
  <c r="AL65" i="1" l="1"/>
  <c r="AM65" i="1" s="1"/>
  <c r="AH67" i="1"/>
  <c r="AG68" i="1"/>
  <c r="AL66" i="1" l="1"/>
  <c r="AM66" i="1" s="1"/>
  <c r="AH68" i="1"/>
  <c r="AG69" i="1"/>
  <c r="AL67" i="1" l="1"/>
  <c r="AM67" i="1" s="1"/>
  <c r="AH69" i="1"/>
  <c r="AG70" i="1"/>
  <c r="AL68" i="1" l="1"/>
  <c r="AM68" i="1" s="1"/>
  <c r="AG71" i="1"/>
  <c r="AH70" i="1"/>
  <c r="AL69" i="1" l="1"/>
  <c r="AM69" i="1" s="1"/>
  <c r="AH71" i="1"/>
  <c r="AG72" i="1"/>
  <c r="AL70" i="1" l="1"/>
  <c r="AM70" i="1" s="1"/>
  <c r="AG73" i="1"/>
  <c r="AH72" i="1"/>
  <c r="AL71" i="1" l="1"/>
  <c r="AM71" i="1" s="1"/>
  <c r="AH73" i="1"/>
  <c r="AG74" i="1"/>
  <c r="AL72" i="1" l="1"/>
  <c r="AM72" i="1" s="1"/>
  <c r="AG75" i="1"/>
  <c r="AH74" i="1"/>
  <c r="AL73" i="1" l="1"/>
  <c r="AM73" i="1" s="1"/>
  <c r="AG76" i="1"/>
  <c r="AH75" i="1"/>
  <c r="AL74" i="1" l="1"/>
  <c r="AM74" i="1" s="1"/>
  <c r="AG77" i="1"/>
  <c r="AH76" i="1"/>
  <c r="AL75" i="1" l="1"/>
  <c r="AM75" i="1" s="1"/>
  <c r="AH77" i="1"/>
  <c r="AG78" i="1"/>
  <c r="AL76" i="1" l="1"/>
  <c r="AM76" i="1" s="1"/>
  <c r="AG79" i="1"/>
  <c r="AH78" i="1"/>
  <c r="AL77" i="1" l="1"/>
  <c r="AM77" i="1" s="1"/>
  <c r="AG80" i="1"/>
  <c r="AH79" i="1"/>
  <c r="AL78" i="1" l="1"/>
  <c r="AM78" i="1" s="1"/>
  <c r="AH80" i="1"/>
  <c r="AG81" i="1"/>
  <c r="AL79" i="1" l="1"/>
  <c r="AM79" i="1" s="1"/>
  <c r="AH81" i="1"/>
  <c r="AG82" i="1"/>
  <c r="AH82" i="1" l="1"/>
  <c r="AG83" i="1"/>
  <c r="AL80" i="1"/>
  <c r="AM80" i="1" s="1"/>
  <c r="AG84" i="1" l="1"/>
  <c r="AH83" i="1"/>
  <c r="AL81" i="1"/>
  <c r="AM81" i="1" s="1"/>
  <c r="AG85" i="1" l="1"/>
  <c r="AH84" i="1"/>
  <c r="AL82" i="1"/>
  <c r="AM82" i="1" s="1"/>
  <c r="AH85" i="1" l="1"/>
  <c r="AG86" i="1"/>
  <c r="AL83" i="1"/>
  <c r="AM83" i="1" s="1"/>
  <c r="AG87" i="1" l="1"/>
  <c r="AH86" i="1"/>
  <c r="AL84" i="1"/>
  <c r="AM84" i="1" s="1"/>
  <c r="AH87" i="1" l="1"/>
  <c r="AG88" i="1"/>
  <c r="AL85" i="1"/>
  <c r="AM85" i="1" s="1"/>
  <c r="AH88" i="1" l="1"/>
  <c r="AG89" i="1"/>
  <c r="AL86" i="1"/>
  <c r="AM86" i="1" s="1"/>
  <c r="AG90" i="1" l="1"/>
  <c r="AH90" i="1" s="1"/>
  <c r="AH89" i="1"/>
  <c r="AL87" i="1"/>
  <c r="AM87" i="1" s="1"/>
  <c r="AL88" i="1" l="1"/>
  <c r="AM88" i="1" s="1"/>
  <c r="AL89" i="1" l="1"/>
  <c r="AM89" i="1" s="1"/>
  <c r="AL90" i="1" l="1"/>
  <c r="AL91" i="1" l="1"/>
  <c r="AM90" i="1"/>
  <c r="AM91" i="1" l="1"/>
  <c r="AL92" i="1"/>
  <c r="AM92" i="1" l="1"/>
  <c r="AL93" i="1"/>
  <c r="AM93" i="1" l="1"/>
  <c r="AL94" i="1"/>
  <c r="AL95" i="1" l="1"/>
  <c r="AM95" i="1" s="1"/>
  <c r="AM94" i="1"/>
</calcChain>
</file>

<file path=xl/sharedStrings.xml><?xml version="1.0" encoding="utf-8"?>
<sst xmlns="http://schemas.openxmlformats.org/spreadsheetml/2006/main" count="437" uniqueCount="135">
  <si>
    <t>CRITERIO</t>
  </si>
  <si>
    <t>En función de línea base</t>
  </si>
  <si>
    <t>PABLO</t>
  </si>
  <si>
    <t>No filtros, zona central, line width = 3, perpendicular</t>
  </si>
  <si>
    <t>usadas</t>
  </si>
  <si>
    <t>ESTRELLA</t>
  </si>
  <si>
    <t>Imax</t>
  </si>
  <si>
    <t>Imin_1</t>
  </si>
  <si>
    <t>Imin_2</t>
  </si>
  <si>
    <t>Imin</t>
  </si>
  <si>
    <t>V</t>
  </si>
  <si>
    <t>B (metros)</t>
  </si>
  <si>
    <t>RUIDO</t>
  </si>
  <si>
    <t>MEDIA V</t>
  </si>
  <si>
    <t>V teórica</t>
  </si>
  <si>
    <t>ok</t>
  </si>
  <si>
    <t>8Betelgeuse0012 Bx3 Halfa35nm INT-C-50mm_F_D51mm-L147mm(C)  1s19s Gmax 17-03-15 21-41-53</t>
  </si>
  <si>
    <t>BETELGEUSE</t>
  </si>
  <si>
    <t>9Betelgeuse0014 Bx3 Halfa35nm INT-4x-30mm(L+C)_B4x_D30mm-L238mm-C133mm 1s13s Gmax 17-03-15 21-51-31</t>
  </si>
  <si>
    <t>ok (x4)</t>
  </si>
  <si>
    <t>10Betelgeuse0016 Bx3 Halfa35nm INT-L-30mm_B_D30mm-L238mm  0.3s Gmax17-03-15 22-01-11</t>
  </si>
  <si>
    <t>11Betelgeuse0017 Bx3 Halfa35nm INT-C-30mm_B_D30mm-L133mm(C)  0.3s Gmax 17-03-15 22-05-53</t>
  </si>
  <si>
    <t>24Gamma Leo0003 Bx3 Halfa 35nm F _D51mm-L147mm 17-04-07 23-00-37_g4_ap11_conv-P - A</t>
  </si>
  <si>
    <t>GAMMA LEO A</t>
  </si>
  <si>
    <t>24Gamma Leo0003 Bx3 Halfa 35nm F _D51mm-L147mm 17-04-07 23-00-37_g4_ap11_conv-P - B</t>
  </si>
  <si>
    <t>GAMMA LEO B</t>
  </si>
  <si>
    <t>24Gamma Leo0003 Bx3 Halfa 35nm F 17-04-07 23-00-37_g4_ap11_conv - A</t>
  </si>
  <si>
    <t>4Rigel0002 Bx3 Halfa7nm Inter E_D50mm-L222mm_0.424s Gmax 17-03-15 20-38-22</t>
  </si>
  <si>
    <t>RIGEL</t>
  </si>
  <si>
    <t>6Rigel0008 Bx3 Halfa35nm INT-C-50mm _ F_D51mm-L147mm(C)  1s19s Gmax 17-03-15 21-14-55</t>
  </si>
  <si>
    <t>24Gamma Leo0003 Bx3 Halfa 35nm F 17-04-07 23-00-37_g4_ap11_conv - B</t>
  </si>
  <si>
    <t>7Rigel0009 Bx3 Halfa35nm INT-L-50mm_E_D51mm-L222mm(L) 1s8s Gmax 17-03-15 21-19-47</t>
  </si>
  <si>
    <t>13Rigel0004 Bx3 Halfa35nm C51mm 1s13s Gmax 17-03-23 20-46-30</t>
  </si>
  <si>
    <t>1Sirio0005 Bx3 Halfa 7 nm Inter1_I_D22mm-L220mm_2.4s Gmax 17-03-10 20-48-51</t>
  </si>
  <si>
    <t>SIRIO</t>
  </si>
  <si>
    <t>2Sirio0007 Bx3 Halfa 7 nm Inter2_H_D22mm-L158mm_2.4s Gmax 17-03-10 20-54-18</t>
  </si>
  <si>
    <t>3Sirio0011 Bx3 Halfa 7 nm InterG1_G_D61mm-L178mm_ l 1s13s Gmax17-03-10 21-05-53_g3_b3_ap6_Drizzle15</t>
  </si>
  <si>
    <t>12Sirio0006 Bx3 Halfa35nm INT-C-30mm_B_D30mm-L133mm(C) 1s9s Gmax 17-03-16 21-47-29</t>
  </si>
  <si>
    <t>14Sirio0009 Bx3 Halfa35nm L30mm_B_D30mm-L238mm 1s7s Gmax 17-03-23 21-15-50</t>
  </si>
  <si>
    <t>15Sirio0010 Bx3 Halfa35nm C30mm_B_D30mm-L133mm(C) 1s7s Gmax17-03-23 21-20-55</t>
  </si>
  <si>
    <t>16Sirio0012 Bx3 Halfa35nm C50mm_E_D50mm-L222mm 1s13s G776 17-03-23 21-29-27</t>
  </si>
  <si>
    <t>17Sirio0014 Bx3 Halfa35nm C65mm_C_D65mm-L162mm  1s13s G584 17-03-23 21-35-19</t>
  </si>
  <si>
    <t>18Sirio0016 Bx3 Hbeta 8.5nm C30mm_B_D30mm-L133mm 1s6s Gmax 17-03-23 21-44-25</t>
  </si>
  <si>
    <t>19Sirio0001 Bx3 Halfa35nm LamC-66mm_D66mm-L162mm  17-03-29 21-32-34</t>
  </si>
  <si>
    <t>20Sirio0002 Bx3 Hbeta8.5nm LamC-66mm_D66mm-L162mm 17-03-29 21-36-56</t>
  </si>
  <si>
    <t>21Sirio0004  Bx3 Halfa35nm LamD-66mm_D_D65mm-L205mm 17-03-29 21-45-14_g4_ap10_Drizzle15</t>
  </si>
  <si>
    <t>22Sirio0006  Bx3 Halfa35nm LamA-90mm _A_D90mm-L187mm 1s91s 17-03-29 21-48-54_g4_ap10_Drizzle15</t>
  </si>
  <si>
    <t>23Sirio0007 Bx3 Hbeta8.5nm LamA-90mm_A_D90mm-L187mm  17-03-29 21-51-23_g4_ap8_Drizzle15</t>
  </si>
  <si>
    <t>MIKEL</t>
  </si>
  <si>
    <t>DIFERENCIA</t>
  </si>
  <si>
    <t>MIKEL - PABLO</t>
  </si>
  <si>
    <t xml:space="preserve">MAXIMA </t>
  </si>
  <si>
    <t>24Gamma Leo0003 Bx3 Halfa 35nm F _D51mm-L147mm 17-04-07 23-00-37_g4_ap11_conv-P</t>
  </si>
  <si>
    <t>MEDIA</t>
  </si>
  <si>
    <t>0,31 %</t>
  </si>
  <si>
    <t>24Gamma Leo0003 Bx3 Halfa 35nm F 17-04-07 23-00-37_g4_ap11_conv</t>
  </si>
  <si>
    <t xml:space="preserve">Tremenda coordinacion </t>
  </si>
  <si>
    <t>ERRORES</t>
  </si>
  <si>
    <t>EN LA OBSERVACIÓN</t>
  </si>
  <si>
    <t>EN LA MEDIDA DE DATOS</t>
  </si>
  <si>
    <t>Agustín no comete errores --&gt; 0</t>
  </si>
  <si>
    <t>El error que podamos haber cometido</t>
  </si>
  <si>
    <t>Esta es la teorica</t>
  </si>
  <si>
    <t>En B el error de fabricación tapa</t>
  </si>
  <si>
    <t>Suponemos V +- 0,1 ?</t>
  </si>
  <si>
    <t>B</t>
  </si>
  <si>
    <t>Hay que cambiar ro hasta que se ajuste</t>
  </si>
  <si>
    <t xml:space="preserve">ImageJ toma cuentas con dos </t>
  </si>
  <si>
    <t>Betelgeuse</t>
  </si>
  <si>
    <t xml:space="preserve">decimales, por lo que el error es la </t>
  </si>
  <si>
    <t>Sirio</t>
  </si>
  <si>
    <t>x</t>
  </si>
  <si>
    <t>YVIENENIVAN</t>
  </si>
  <si>
    <t>Diferencia</t>
  </si>
  <si>
    <t>Pablo-Iván</t>
  </si>
  <si>
    <t>Mikel-Iván</t>
  </si>
  <si>
    <t>FILTRO Halfa-7nm</t>
  </si>
  <si>
    <t>D</t>
  </si>
  <si>
    <t>deltaLambda</t>
  </si>
  <si>
    <t>X</t>
  </si>
  <si>
    <t>B1</t>
  </si>
  <si>
    <t>DL4</t>
  </si>
  <si>
    <t>D1</t>
  </si>
  <si>
    <t>¿?</t>
  </si>
  <si>
    <t>DL3</t>
  </si>
  <si>
    <t>B3</t>
  </si>
  <si>
    <t>DL5</t>
  </si>
  <si>
    <t>¿?¿?¿?</t>
  </si>
  <si>
    <t>12 sirio</t>
  </si>
  <si>
    <t>DL1</t>
  </si>
  <si>
    <t>B2</t>
  </si>
  <si>
    <t>D3</t>
  </si>
  <si>
    <t>D2</t>
  </si>
  <si>
    <t>DL2</t>
  </si>
  <si>
    <t>4 Rigel</t>
  </si>
  <si>
    <t xml:space="preserve">D </t>
  </si>
  <si>
    <t>SIRO</t>
  </si>
  <si>
    <t>betel</t>
  </si>
  <si>
    <t>n</t>
  </si>
  <si>
    <t>ajuste sirio</t>
  </si>
  <si>
    <t>ajuste betel</t>
  </si>
  <si>
    <t>r0 (m)</t>
  </si>
  <si>
    <t>V_exp</t>
  </si>
  <si>
    <t>V_teorico</t>
  </si>
  <si>
    <t>Error</t>
  </si>
  <si>
    <t>r0</t>
  </si>
  <si>
    <t>Error total:</t>
  </si>
  <si>
    <t>r0 antiguo</t>
  </si>
  <si>
    <t>no la 23, la 22!!!</t>
  </si>
  <si>
    <t>NO OK</t>
  </si>
  <si>
    <t>ESTE SI</t>
  </si>
  <si>
    <t>orden table</t>
  </si>
  <si>
    <t>r0 minimos (intensidad</t>
  </si>
  <si>
    <t>r0 despejando</t>
  </si>
  <si>
    <t>Sirio ajuste V</t>
  </si>
  <si>
    <t>Betelg. ajuste V</t>
  </si>
  <si>
    <t>Incremento</t>
  </si>
  <si>
    <t>V(r0+da)</t>
  </si>
  <si>
    <t>dV/da</t>
  </si>
  <si>
    <t>(dV/da)^2</t>
  </si>
  <si>
    <t>desv est</t>
  </si>
  <si>
    <t>Suma dv/da^2</t>
  </si>
  <si>
    <t>Error^2</t>
  </si>
  <si>
    <t>error r0</t>
  </si>
  <si>
    <t>En cm:</t>
  </si>
  <si>
    <t>+-</t>
  </si>
  <si>
    <t>cm</t>
  </si>
  <si>
    <t>r0_Sirio</t>
  </si>
  <si>
    <t>r0_Betelgeuse</t>
  </si>
  <si>
    <t>S</t>
  </si>
  <si>
    <t>V_ivan</t>
  </si>
  <si>
    <t>V_mikel</t>
  </si>
  <si>
    <t>V_pablo</t>
  </si>
  <si>
    <t>V_media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</si>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</sst>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00"/>
  </numFmts>
  <fonts count="12" x14ac:knownFonts="1">
    <font>
      <sz val="10"/>
      <color rgb="FF000000"/>
      <name val="Arial"/>
    </font>
    <font>
      <b/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  <font>
      <b/>
      <sz val="11"/>
      <color theme="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57BB8A"/>
        <bgColor rgb="FF57BB8A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23" borderId="9" applyNumberFormat="0" applyAlignment="0" applyProtection="0"/>
  </cellStyleXfs>
  <cellXfs count="132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4" borderId="4" xfId="0" applyFont="1" applyFill="1" applyBorder="1" applyAlignment="1">
      <alignment horizontal="center"/>
    </xf>
    <xf numFmtId="0" fontId="3" fillId="0" borderId="0" xfId="0" applyFont="1" applyAlignment="1"/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6" borderId="4" xfId="0" applyFont="1" applyFill="1" applyBorder="1" applyAlignment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8" borderId="4" xfId="0" applyFont="1" applyFill="1" applyBorder="1" applyAlignment="1"/>
    <xf numFmtId="0" fontId="3" fillId="9" borderId="4" xfId="0" applyFont="1" applyFill="1" applyBorder="1" applyAlignment="1"/>
    <xf numFmtId="0" fontId="3" fillId="10" borderId="4" xfId="0" applyFont="1" applyFill="1" applyBorder="1" applyAlignment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7" borderId="4" xfId="0" applyFont="1" applyFill="1" applyBorder="1" applyAlignment="1"/>
    <xf numFmtId="0" fontId="3" fillId="11" borderId="4" xfId="0" applyFont="1" applyFill="1" applyBorder="1" applyAlignment="1"/>
    <xf numFmtId="0" fontId="3" fillId="12" borderId="4" xfId="0" applyFont="1" applyFill="1" applyBorder="1" applyAlignment="1"/>
    <xf numFmtId="0" fontId="3" fillId="12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4" xfId="0" applyFont="1" applyFill="1" applyBorder="1" applyAlignment="1"/>
    <xf numFmtId="0" fontId="3" fillId="12" borderId="4" xfId="0" applyFont="1" applyFill="1" applyBorder="1" applyAlignment="1"/>
    <xf numFmtId="0" fontId="3" fillId="12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2" fillId="0" borderId="0" xfId="0" applyFont="1" applyAlignment="1"/>
    <xf numFmtId="0" fontId="4" fillId="5" borderId="4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12" borderId="0" xfId="0" applyFont="1" applyFill="1"/>
    <xf numFmtId="0" fontId="3" fillId="12" borderId="4" xfId="0" applyFont="1" applyFill="1" applyBorder="1"/>
    <xf numFmtId="0" fontId="3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6" fillId="14" borderId="0" xfId="0" applyFont="1" applyFill="1" applyAlignment="1">
      <alignment horizontal="center"/>
    </xf>
    <xf numFmtId="0" fontId="6" fillId="12" borderId="4" xfId="0" applyFont="1" applyFill="1" applyBorder="1" applyAlignment="1"/>
    <xf numFmtId="0" fontId="6" fillId="12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4" xfId="0" applyFont="1" applyFill="1" applyBorder="1" applyAlignment="1"/>
    <xf numFmtId="0" fontId="6" fillId="12" borderId="4" xfId="0" applyFont="1" applyFill="1" applyBorder="1" applyAlignment="1"/>
    <xf numFmtId="0" fontId="6" fillId="12" borderId="0" xfId="0" applyFont="1" applyFill="1"/>
    <xf numFmtId="0" fontId="6" fillId="12" borderId="4" xfId="0" applyFont="1" applyFill="1" applyBorder="1"/>
    <xf numFmtId="0" fontId="7" fillId="0" borderId="0" xfId="0" applyFont="1"/>
    <xf numFmtId="0" fontId="3" fillId="15" borderId="0" xfId="0" applyFont="1" applyFill="1" applyAlignment="1"/>
    <xf numFmtId="0" fontId="3" fillId="16" borderId="0" xfId="0" applyFont="1" applyFill="1"/>
    <xf numFmtId="0" fontId="3" fillId="17" borderId="0" xfId="0" applyFont="1" applyFill="1"/>
    <xf numFmtId="0" fontId="3" fillId="4" borderId="0" xfId="0" applyFont="1" applyFill="1"/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8" fillId="22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0" borderId="0" xfId="0" applyFont="1" applyAlignment="1"/>
    <xf numFmtId="0" fontId="10" fillId="0" borderId="0" xfId="0" applyFont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10" xfId="0" applyFont="1" applyBorder="1" applyAlignment="1"/>
    <xf numFmtId="0" fontId="6" fillId="0" borderId="10" xfId="0" applyFont="1" applyBorder="1" applyAlignment="1"/>
    <xf numFmtId="0" fontId="3" fillId="0" borderId="10" xfId="0" applyFont="1" applyBorder="1" applyAlignment="1">
      <alignment horizontal="center"/>
    </xf>
    <xf numFmtId="0" fontId="11" fillId="23" borderId="9" xfId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0" fillId="0" borderId="12" xfId="0" applyNumberFormat="1" applyFont="1" applyBorder="1" applyAlignment="1"/>
    <xf numFmtId="164" fontId="3" fillId="0" borderId="4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0" fillId="0" borderId="0" xfId="0" applyNumberFormat="1" applyFont="1" applyAlignment="1"/>
    <xf numFmtId="11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165" fontId="0" fillId="0" borderId="0" xfId="0" applyNumberFormat="1" applyFont="1" applyAlignment="1"/>
    <xf numFmtId="0" fontId="0" fillId="0" borderId="0" xfId="0" quotePrefix="1" applyFont="1" applyAlignment="1">
      <alignment horizontal="center"/>
    </xf>
    <xf numFmtId="0" fontId="4" fillId="5" borderId="6" xfId="0" applyFont="1" applyFill="1" applyBorder="1" applyAlignment="1">
      <alignment horizontal="center"/>
    </xf>
    <xf numFmtId="166" fontId="0" fillId="0" borderId="0" xfId="0" applyNumberFormat="1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Esta es la teorica frente a Hay que cambiar ro hasta que se ajuste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1'!$AG$58:$AG$82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'Hoja 1'!$AH$58:$AH$82</c:f>
              <c:numCache>
                <c:formatCode>General</c:formatCode>
                <c:ptCount val="25"/>
                <c:pt idx="0">
                  <c:v>1</c:v>
                </c:pt>
                <c:pt idx="1">
                  <c:v>0.98708132607233512</c:v>
                </c:pt>
                <c:pt idx="2">
                  <c:v>0.95955901262630194</c:v>
                </c:pt>
                <c:pt idx="3">
                  <c:v>0.92206364638242211</c:v>
                </c:pt>
                <c:pt idx="4">
                  <c:v>0.87716472878048191</c:v>
                </c:pt>
                <c:pt idx="5">
                  <c:v>0.8268741620821366</c:v>
                </c:pt>
                <c:pt idx="6">
                  <c:v>0.77289915101333451</c:v>
                </c:pt>
                <c:pt idx="7">
                  <c:v>0.71672022784887868</c:v>
                </c:pt>
                <c:pt idx="8">
                  <c:v>0.65962020100910213</c:v>
                </c:pt>
                <c:pt idx="9">
                  <c:v>0.60269717056795136</c:v>
                </c:pt>
                <c:pt idx="10">
                  <c:v>0.5468730244152108</c:v>
                </c:pt>
                <c:pt idx="11">
                  <c:v>0.49290179151218766</c:v>
                </c:pt>
                <c:pt idx="12">
                  <c:v>0.44137946720870097</c:v>
                </c:pt>
                <c:pt idx="13">
                  <c:v>0.39275570505090163</c:v>
                </c:pt>
                <c:pt idx="14">
                  <c:v>0.34734719930284091</c:v>
                </c:pt>
                <c:pt idx="15">
                  <c:v>0.30535232302933313</c:v>
                </c:pt>
                <c:pt idx="16">
                  <c:v>0.26686649055424255</c:v>
                </c:pt>
                <c:pt idx="17">
                  <c:v>0.23189770826974335</c:v>
                </c:pt>
                <c:pt idx="18">
                  <c:v>0.20038182473625091</c:v>
                </c:pt>
                <c:pt idx="19">
                  <c:v>0.17219706612841734</c:v>
                </c:pt>
                <c:pt idx="20">
                  <c:v>0.14717753111506857</c:v>
                </c:pt>
                <c:pt idx="21">
                  <c:v>0.12512541000915442</c:v>
                </c:pt>
                <c:pt idx="22">
                  <c:v>0.10582177962868565</c:v>
                </c:pt>
                <c:pt idx="23">
                  <c:v>8.903590331667427E-2</c:v>
                </c:pt>
                <c:pt idx="24">
                  <c:v>7.4533032337384356E-2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C-466F-8E6C-9360D1D9E842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1'!$AG$58:$AG$82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'Hoja 1'!$AC$57:$AC$63</c:f>
              <c:numCache>
                <c:formatCode>0.0000</c:formatCode>
                <c:ptCount val="7"/>
                <c:pt idx="0" formatCode="General">
                  <c:v>0</c:v>
                </c:pt>
                <c:pt idx="1">
                  <c:v>0.64122191926798777</c:v>
                </c:pt>
                <c:pt idx="2">
                  <c:v>0.32258731019917403</c:v>
                </c:pt>
                <c:pt idx="3">
                  <c:v>9.4463463014631557E-2</c:v>
                </c:pt>
                <c:pt idx="4">
                  <c:v>1.510830504352241E-2</c:v>
                </c:pt>
                <c:pt idx="5">
                  <c:v>0.13837889131812967</c:v>
                </c:pt>
                <c:pt idx="6">
                  <c:v>0.22659067374333999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C-466F-8E6C-9360D1D9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85166"/>
        <c:axId val="434135398"/>
      </c:lineChart>
      <c:catAx>
        <c:axId val="9718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Hay que cambiar ro hasta que se ajuste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34135398"/>
        <c:crosses val="autoZero"/>
        <c:auto val="1"/>
        <c:lblAlgn val="ctr"/>
        <c:lblOffset val="100"/>
        <c:noMultiLvlLbl val="1"/>
      </c:catAx>
      <c:valAx>
        <c:axId val="43413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Esta es la teorica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71851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30577427821522E-2"/>
          <c:y val="0.11620370370370373"/>
          <c:w val="0.87776377952755902"/>
          <c:h val="0.680185185185185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 1'!$AG$58:$AG$90</c:f>
              <c:numCache>
                <c:formatCode>General</c:formatCode>
                <c:ptCount val="3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</c:numCache>
            </c:numRef>
          </c:xVal>
          <c:yVal>
            <c:numRef>
              <c:f>'Hoja 1'!$AH$58:$AH$90</c:f>
              <c:numCache>
                <c:formatCode>General</c:formatCode>
                <c:ptCount val="33"/>
                <c:pt idx="0">
                  <c:v>1</c:v>
                </c:pt>
                <c:pt idx="1">
                  <c:v>0.98708132607233512</c:v>
                </c:pt>
                <c:pt idx="2">
                  <c:v>0.95955901262630194</c:v>
                </c:pt>
                <c:pt idx="3">
                  <c:v>0.92206364638242211</c:v>
                </c:pt>
                <c:pt idx="4">
                  <c:v>0.87716472878048191</c:v>
                </c:pt>
                <c:pt idx="5">
                  <c:v>0.8268741620821366</c:v>
                </c:pt>
                <c:pt idx="6">
                  <c:v>0.77289915101333451</c:v>
                </c:pt>
                <c:pt idx="7">
                  <c:v>0.71672022784887868</c:v>
                </c:pt>
                <c:pt idx="8">
                  <c:v>0.65962020100910213</c:v>
                </c:pt>
                <c:pt idx="9">
                  <c:v>0.60269717056795136</c:v>
                </c:pt>
                <c:pt idx="10">
                  <c:v>0.5468730244152108</c:v>
                </c:pt>
                <c:pt idx="11">
                  <c:v>0.49290179151218766</c:v>
                </c:pt>
                <c:pt idx="12">
                  <c:v>0.44137946720870097</c:v>
                </c:pt>
                <c:pt idx="13">
                  <c:v>0.39275570505090163</c:v>
                </c:pt>
                <c:pt idx="14">
                  <c:v>0.34734719930284091</c:v>
                </c:pt>
                <c:pt idx="15">
                  <c:v>0.30535232302933313</c:v>
                </c:pt>
                <c:pt idx="16">
                  <c:v>0.26686649055424255</c:v>
                </c:pt>
                <c:pt idx="17">
                  <c:v>0.23189770826974335</c:v>
                </c:pt>
                <c:pt idx="18">
                  <c:v>0.20038182473625091</c:v>
                </c:pt>
                <c:pt idx="19">
                  <c:v>0.17219706612841734</c:v>
                </c:pt>
                <c:pt idx="20">
                  <c:v>0.14717753111506857</c:v>
                </c:pt>
                <c:pt idx="21">
                  <c:v>0.12512541000915442</c:v>
                </c:pt>
                <c:pt idx="22">
                  <c:v>0.10582177962868565</c:v>
                </c:pt>
                <c:pt idx="23">
                  <c:v>8.903590331667427E-2</c:v>
                </c:pt>
                <c:pt idx="24">
                  <c:v>7.4533032337384356E-2</c:v>
                </c:pt>
                <c:pt idx="25">
                  <c:v>6.2080759150154506E-2</c:v>
                </c:pt>
                <c:pt idx="26">
                  <c:v>5.145401467107192E-2</c:v>
                </c:pt>
                <c:pt idx="27">
                  <c:v>4.2438831155053439E-2</c:v>
                </c:pt>
                <c:pt idx="28">
                  <c:v>3.4835010893226374E-2</c:v>
                </c:pt>
                <c:pt idx="29">
                  <c:v>2.8457849985564557E-2</c:v>
                </c:pt>
                <c:pt idx="30">
                  <c:v>2.3139067647273425E-2</c:v>
                </c:pt>
                <c:pt idx="31">
                  <c:v>1.872708650446054E-2</c:v>
                </c:pt>
                <c:pt idx="32">
                  <c:v>1.5086799727921527E-2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E-41EE-8431-B3EDB18D7FA5}"/>
            </c:ext>
          </c:extLst>
        </c:ser>
        <c:ser>
          <c:idx val="1"/>
          <c:order val="1"/>
          <c:tx>
            <c:v>sirio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 1'!$AD$60:$AD$63</c:f>
              <c:numCache>
                <c:formatCode>General</c:formatCode>
                <c:ptCount val="4"/>
                <c:pt idx="0">
                  <c:v>0.22</c:v>
                </c:pt>
                <c:pt idx="1">
                  <c:v>0.23799999999999999</c:v>
                </c:pt>
                <c:pt idx="2">
                  <c:v>0.20499999999999999</c:v>
                </c:pt>
                <c:pt idx="3">
                  <c:v>0.187</c:v>
                </c:pt>
              </c:numCache>
            </c:numRef>
          </c:xVal>
          <c:yVal>
            <c:numRef>
              <c:f>'Hoja 1'!$AC$60:$AC$63</c:f>
              <c:numCache>
                <c:formatCode>0.0000</c:formatCode>
                <c:ptCount val="4"/>
                <c:pt idx="0">
                  <c:v>9.4463463014631557E-2</c:v>
                </c:pt>
                <c:pt idx="1">
                  <c:v>1.510830504352241E-2</c:v>
                </c:pt>
                <c:pt idx="2">
                  <c:v>0.13837889131812967</c:v>
                </c:pt>
                <c:pt idx="3">
                  <c:v>0.22659067374333999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E-41EE-8431-B3EDB18D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77935"/>
        <c:axId val="1437682511"/>
      </c:scatterChart>
      <c:valAx>
        <c:axId val="143767793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682511"/>
        <c:crosses val="autoZero"/>
        <c:crossBetween val="midCat"/>
      </c:valAx>
      <c:valAx>
        <c:axId val="143768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Betelgeuse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861329833770783E-2"/>
          <c:y val="0.15787037037037038"/>
          <c:w val="0.87776377952755902"/>
          <c:h val="0.666296296296296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 1'!$AL$58:$AL$90</c:f>
              <c:numCache>
                <c:formatCode>General</c:formatCode>
                <c:ptCount val="3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</c:numCache>
            </c:numRef>
          </c:xVal>
          <c:yVal>
            <c:numRef>
              <c:f>'Hoja 1'!$AM$58:$AM$95</c:f>
              <c:numCache>
                <c:formatCode>General</c:formatCode>
                <c:ptCount val="38"/>
                <c:pt idx="0">
                  <c:v>1</c:v>
                </c:pt>
                <c:pt idx="1">
                  <c:v>0.99455816932630858</c:v>
                </c:pt>
                <c:pt idx="2">
                  <c:v>0.98282528097579214</c:v>
                </c:pt>
                <c:pt idx="3">
                  <c:v>0.96652208862876721</c:v>
                </c:pt>
                <c:pt idx="4">
                  <c:v>0.94648514551558194</c:v>
                </c:pt>
                <c:pt idx="5">
                  <c:v>0.92332193638182303</c:v>
                </c:pt>
                <c:pt idx="6">
                  <c:v>0.89753282311380755</c:v>
                </c:pt>
                <c:pt idx="7">
                  <c:v>0.86955480798877027</c:v>
                </c:pt>
                <c:pt idx="8">
                  <c:v>0.8397810096813273</c:v>
                </c:pt>
                <c:pt idx="9">
                  <c:v>0.80857034962665075</c:v>
                </c:pt>
                <c:pt idx="10">
                  <c:v>0.77625269230477889</c:v>
                </c:pt>
                <c:pt idx="11">
                  <c:v>0.74313169715447813</c:v>
                </c:pt>
                <c:pt idx="12">
                  <c:v>0.70948647386987063</c:v>
                </c:pt>
                <c:pt idx="13">
                  <c:v>0.67557261332895313</c:v>
                </c:pt>
                <c:pt idx="14">
                  <c:v>0.64162291100667712</c:v>
                </c:pt>
                <c:pt idx="15">
                  <c:v>0.60784796414892173</c:v>
                </c:pt>
                <c:pt idx="16">
                  <c:v>0.57443674745761641</c:v>
                </c:pt>
                <c:pt idx="17">
                  <c:v>0.54155722666635764</c:v>
                </c:pt>
                <c:pt idx="18">
                  <c:v>0.50935704143763927</c:v>
                </c:pt>
                <c:pt idx="19">
                  <c:v>0.47796427131815622</c:v>
                </c:pt>
                <c:pt idx="20">
                  <c:v>0.44748828710978422</c:v>
                </c:pt>
                <c:pt idx="21">
                  <c:v>0.41802068268717013</c:v>
                </c:pt>
                <c:pt idx="22">
                  <c:v>0.38963627766126047</c:v>
                </c:pt>
                <c:pt idx="23">
                  <c:v>0.36239417850456679</c:v>
                </c:pt>
                <c:pt idx="24">
                  <c:v>0.33633888426884395</c:v>
                </c:pt>
                <c:pt idx="25">
                  <c:v>0.31150142246856211</c:v>
                </c:pt>
                <c:pt idx="26">
                  <c:v>0.2879005008148583</c:v>
                </c:pt>
                <c:pt idx="27">
                  <c:v>0.26554366107686833</c:v>
                </c:pt>
                <c:pt idx="28">
                  <c:v>0.24442842228035794</c:v>
                </c:pt>
                <c:pt idx="29">
                  <c:v>0.22454340162007153</c:v>
                </c:pt>
                <c:pt idx="30">
                  <c:v>0.20586940277840407</c:v>
                </c:pt>
                <c:pt idx="31">
                  <c:v>0.18838046274254958</c:v>
                </c:pt>
                <c:pt idx="32">
                  <c:v>0.1720448496424665</c:v>
                </c:pt>
                <c:pt idx="33">
                  <c:v>0.15682600555085524</c:v>
                </c:pt>
                <c:pt idx="34">
                  <c:v>0.14268342956085775</c:v>
                </c:pt>
                <c:pt idx="35">
                  <c:v>0.12957349776177804</c:v>
                </c:pt>
                <c:pt idx="36">
                  <c:v>0.11745021794857308</c:v>
                </c:pt>
                <c:pt idx="37">
                  <c:v>0.106265918013408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0-43FE-99F0-E83C3B2156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 1'!$AD$58:$AD$59</c:f>
              <c:numCache>
                <c:formatCode>General</c:formatCode>
                <c:ptCount val="2"/>
                <c:pt idx="0">
                  <c:v>0.14699999999999999</c:v>
                </c:pt>
                <c:pt idx="1">
                  <c:v>0.23799999999999999</c:v>
                </c:pt>
              </c:numCache>
            </c:numRef>
          </c:xVal>
          <c:yVal>
            <c:numRef>
              <c:f>'Hoja 1'!$AC$58:$AC$59</c:f>
              <c:numCache>
                <c:formatCode>0.0000</c:formatCode>
                <c:ptCount val="2"/>
                <c:pt idx="0">
                  <c:v>0.64122191926798777</c:v>
                </c:pt>
                <c:pt idx="1">
                  <c:v>0.32258731019917403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0-43FE-99F0-E83C3B21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77935"/>
        <c:axId val="1437682511"/>
      </c:scatterChart>
      <c:valAx>
        <c:axId val="143767793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682511"/>
        <c:crosses val="autoZero"/>
        <c:crossBetween val="midCat"/>
      </c:valAx>
      <c:valAx>
        <c:axId val="143768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5229225</xdr:colOff>
      <xdr:row>65</xdr:row>
      <xdr:rowOff>118110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47625</xdr:rowOff>
    </xdr:from>
    <xdr:ext cx="4362450" cy="303847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29</xdr:col>
      <xdr:colOff>104502</xdr:colOff>
      <xdr:row>64</xdr:row>
      <xdr:rowOff>46264</xdr:rowOff>
    </xdr:from>
    <xdr:to>
      <xdr:col>34</xdr:col>
      <xdr:colOff>973182</xdr:colOff>
      <xdr:row>78</xdr:row>
      <xdr:rowOff>15784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4F6196-9D95-4CC5-955E-FB7E9DBFA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985159</xdr:colOff>
      <xdr:row>64</xdr:row>
      <xdr:rowOff>40277</xdr:rowOff>
    </xdr:from>
    <xdr:to>
      <xdr:col>41</xdr:col>
      <xdr:colOff>604159</xdr:colOff>
      <xdr:row>78</xdr:row>
      <xdr:rowOff>9797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A26563-11E2-41FC-843A-A8B34900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P115"/>
  <sheetViews>
    <sheetView topLeftCell="A4" zoomScale="87" zoomScaleNormal="87" workbookViewId="0">
      <selection activeCell="H29" sqref="H29"/>
    </sheetView>
  </sheetViews>
  <sheetFormatPr baseColWidth="10" defaultColWidth="14.44140625" defaultRowHeight="15.75" customHeight="1" x14ac:dyDescent="0.25"/>
  <cols>
    <col min="1" max="1" width="101.88671875" customWidth="1"/>
    <col min="3" max="3" width="16.88671875" customWidth="1"/>
    <col min="8" max="8" width="16.33203125" customWidth="1"/>
    <col min="16" max="16" width="22.109375" customWidth="1"/>
    <col min="18" max="18" width="19.33203125" customWidth="1"/>
    <col min="24" max="24" width="99.88671875" customWidth="1"/>
    <col min="25" max="25" width="5.44140625" customWidth="1"/>
    <col min="26" max="26" width="16.5546875" customWidth="1"/>
    <col min="31" max="31" width="21.5546875" bestFit="1" customWidth="1"/>
    <col min="32" max="32" width="17.44140625" style="104" customWidth="1"/>
    <col min="34" max="34" width="10.6640625" customWidth="1"/>
    <col min="39" max="39" width="16.109375" customWidth="1"/>
    <col min="50" max="50" width="17.109375" bestFit="1" customWidth="1"/>
    <col min="65" max="65" width="7" customWidth="1"/>
    <col min="66" max="66" width="2.77734375" bestFit="1" customWidth="1"/>
    <col min="67" max="67" width="6.5546875" customWidth="1"/>
  </cols>
  <sheetData>
    <row r="2" spans="1:35" ht="13.2" x14ac:dyDescent="0.25">
      <c r="F2" s="124" t="s">
        <v>0</v>
      </c>
      <c r="G2" s="125"/>
      <c r="H2" s="123"/>
      <c r="X2" s="130" t="s">
        <v>1</v>
      </c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</row>
    <row r="3" spans="1:35" ht="13.2" x14ac:dyDescent="0.25">
      <c r="B3" s="1"/>
      <c r="C3" s="1"/>
      <c r="D3" s="2"/>
      <c r="E3" s="3" t="s">
        <v>2</v>
      </c>
      <c r="F3" s="126" t="s">
        <v>3</v>
      </c>
      <c r="G3" s="125"/>
      <c r="H3" s="123"/>
      <c r="I3" s="1"/>
      <c r="J3" s="1"/>
    </row>
    <row r="4" spans="1:35" ht="13.2" x14ac:dyDescent="0.25">
      <c r="B4" s="1"/>
      <c r="C4" s="2"/>
      <c r="D4" s="2"/>
      <c r="E4" s="2"/>
      <c r="F4" s="2"/>
      <c r="G4" s="2"/>
      <c r="H4" s="2"/>
      <c r="I4" s="1"/>
      <c r="J4" s="2"/>
      <c r="W4" s="4" t="s">
        <v>4</v>
      </c>
      <c r="Z4" s="5" t="s">
        <v>5</v>
      </c>
      <c r="AA4" s="6" t="s">
        <v>6</v>
      </c>
      <c r="AB4" s="6" t="s">
        <v>7</v>
      </c>
      <c r="AC4" s="6" t="s">
        <v>8</v>
      </c>
      <c r="AD4" s="6" t="s">
        <v>9</v>
      </c>
      <c r="AE4" s="5" t="s">
        <v>10</v>
      </c>
      <c r="AF4" s="7"/>
      <c r="AG4" s="6" t="s">
        <v>11</v>
      </c>
      <c r="AH4" s="5" t="s">
        <v>12</v>
      </c>
      <c r="AI4" s="7" t="s">
        <v>13</v>
      </c>
    </row>
    <row r="5" spans="1:35" ht="13.2" x14ac:dyDescent="0.25">
      <c r="B5" s="2"/>
      <c r="C5" s="5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5" t="s">
        <v>10</v>
      </c>
      <c r="I5" s="6" t="s">
        <v>11</v>
      </c>
      <c r="J5" s="5" t="s">
        <v>12</v>
      </c>
      <c r="K5" s="7" t="s">
        <v>13</v>
      </c>
      <c r="O5" s="7" t="s">
        <v>14</v>
      </c>
      <c r="W5" s="4" t="s">
        <v>15</v>
      </c>
      <c r="X5" s="8" t="s">
        <v>16</v>
      </c>
      <c r="Y5" s="9">
        <v>1</v>
      </c>
      <c r="Z5" s="10" t="s">
        <v>17</v>
      </c>
      <c r="AA5" s="11">
        <v>61586</v>
      </c>
      <c r="AB5" s="11">
        <v>13387</v>
      </c>
      <c r="AC5" s="11">
        <v>12917</v>
      </c>
      <c r="AD5" s="12">
        <v>13152</v>
      </c>
      <c r="AE5" s="12">
        <v>0.64805052316090872</v>
      </c>
      <c r="AF5" s="27"/>
      <c r="AG5" s="11">
        <v>0.14699999999999999</v>
      </c>
      <c r="AH5" s="11">
        <v>0</v>
      </c>
      <c r="AI5" s="12">
        <v>0.64122191926798777</v>
      </c>
    </row>
    <row r="6" spans="1:35" ht="13.2" x14ac:dyDescent="0.25">
      <c r="A6" s="13" t="s">
        <v>16</v>
      </c>
      <c r="B6" s="14">
        <v>8</v>
      </c>
      <c r="C6" s="15" t="s">
        <v>17</v>
      </c>
      <c r="D6" s="16">
        <v>61586</v>
      </c>
      <c r="E6" s="16">
        <v>13387</v>
      </c>
      <c r="F6" s="16">
        <v>12917</v>
      </c>
      <c r="G6" s="2">
        <f t="shared" ref="G6:G12" si="0">(E6+F6)/2</f>
        <v>13152</v>
      </c>
      <c r="H6" s="2">
        <f t="shared" ref="H6:H12" si="1">(D6-G6)/(D6+G6)</f>
        <v>0.64805052316090872</v>
      </c>
      <c r="I6" s="16">
        <v>0.14699999999999999</v>
      </c>
      <c r="J6" s="16">
        <v>0</v>
      </c>
      <c r="K6" s="12">
        <f t="shared" ref="K6:K12" si="2">(H46+H6+H79)/3</f>
        <v>0.64122191926798777</v>
      </c>
      <c r="O6" s="17"/>
      <c r="Y6" s="18"/>
      <c r="Z6" s="19"/>
      <c r="AA6" s="20"/>
      <c r="AB6" s="20"/>
      <c r="AC6" s="20"/>
      <c r="AD6" s="20"/>
      <c r="AE6" s="20"/>
      <c r="AF6" s="105"/>
      <c r="AG6" s="20"/>
      <c r="AH6" s="20"/>
      <c r="AI6" s="20"/>
    </row>
    <row r="7" spans="1:35" ht="13.2" x14ac:dyDescent="0.25">
      <c r="A7" s="13" t="s">
        <v>18</v>
      </c>
      <c r="B7" s="14">
        <v>9</v>
      </c>
      <c r="C7" s="15" t="s">
        <v>17</v>
      </c>
      <c r="D7" s="16">
        <v>52916</v>
      </c>
      <c r="E7" s="16">
        <v>17439</v>
      </c>
      <c r="F7" s="16">
        <v>17726</v>
      </c>
      <c r="G7" s="2">
        <f t="shared" si="0"/>
        <v>17582.5</v>
      </c>
      <c r="H7" s="2">
        <f t="shared" si="1"/>
        <v>0.50119506088782029</v>
      </c>
      <c r="I7" s="2"/>
      <c r="J7" s="16">
        <v>0</v>
      </c>
      <c r="K7" s="12">
        <f t="shared" si="2"/>
        <v>0.48388512828357211</v>
      </c>
      <c r="O7" s="17"/>
      <c r="W7" s="4" t="s">
        <v>19</v>
      </c>
      <c r="X7" s="21" t="s">
        <v>18</v>
      </c>
      <c r="Y7" s="9">
        <v>2</v>
      </c>
      <c r="Z7" s="10" t="s">
        <v>17</v>
      </c>
      <c r="AA7" s="11">
        <v>52916</v>
      </c>
      <c r="AB7" s="11">
        <v>17439</v>
      </c>
      <c r="AC7" s="11">
        <v>17726</v>
      </c>
      <c r="AD7" s="12">
        <v>17582.5</v>
      </c>
      <c r="AE7" s="12">
        <v>0.50119506088782029</v>
      </c>
      <c r="AF7" s="27"/>
      <c r="AG7" s="12"/>
      <c r="AH7" s="11">
        <v>0</v>
      </c>
      <c r="AI7" s="12">
        <v>0.48388512828357211</v>
      </c>
    </row>
    <row r="8" spans="1:35" ht="13.2" x14ac:dyDescent="0.25">
      <c r="A8" s="13" t="s">
        <v>20</v>
      </c>
      <c r="B8" s="14">
        <v>10</v>
      </c>
      <c r="C8" s="15" t="s">
        <v>17</v>
      </c>
      <c r="D8" s="16">
        <v>56681</v>
      </c>
      <c r="E8" s="16">
        <v>28968</v>
      </c>
      <c r="F8" s="16">
        <v>29644</v>
      </c>
      <c r="G8" s="2">
        <f t="shared" si="0"/>
        <v>29306</v>
      </c>
      <c r="H8" s="2">
        <f t="shared" si="1"/>
        <v>0.31836207798853317</v>
      </c>
      <c r="I8" s="16">
        <v>0.23799999999999999</v>
      </c>
      <c r="J8" s="16">
        <v>0</v>
      </c>
      <c r="K8" s="12">
        <f t="shared" si="2"/>
        <v>0.32258731019917403</v>
      </c>
      <c r="O8" s="17"/>
      <c r="Y8" s="18"/>
      <c r="Z8" s="19"/>
      <c r="AA8" s="20"/>
      <c r="AB8" s="20"/>
      <c r="AC8" s="20"/>
      <c r="AD8" s="20"/>
      <c r="AE8" s="20"/>
      <c r="AF8" s="105"/>
      <c r="AG8" s="20"/>
      <c r="AH8" s="20"/>
      <c r="AI8" s="20"/>
    </row>
    <row r="9" spans="1:35" ht="13.2" x14ac:dyDescent="0.25">
      <c r="A9" s="13" t="s">
        <v>21</v>
      </c>
      <c r="B9" s="14">
        <v>11</v>
      </c>
      <c r="C9" s="15" t="s">
        <v>17</v>
      </c>
      <c r="D9" s="16">
        <v>48445</v>
      </c>
      <c r="E9" s="16">
        <v>32207</v>
      </c>
      <c r="F9" s="16">
        <v>31769</v>
      </c>
      <c r="G9" s="2">
        <f t="shared" si="0"/>
        <v>31988</v>
      </c>
      <c r="H9" s="2">
        <f t="shared" si="1"/>
        <v>0.20460507503139258</v>
      </c>
      <c r="I9" s="16">
        <v>0.13300000000000001</v>
      </c>
      <c r="J9" s="16">
        <v>0</v>
      </c>
      <c r="K9" s="12">
        <f t="shared" si="2"/>
        <v>0.21197883888664548</v>
      </c>
      <c r="O9" s="17"/>
      <c r="W9" s="4" t="s">
        <v>15</v>
      </c>
      <c r="X9" s="22" t="s">
        <v>20</v>
      </c>
      <c r="Y9" s="9">
        <v>3</v>
      </c>
      <c r="Z9" s="10" t="s">
        <v>17</v>
      </c>
      <c r="AA9" s="11">
        <v>56681</v>
      </c>
      <c r="AB9" s="11">
        <v>28968</v>
      </c>
      <c r="AC9" s="11">
        <v>29644</v>
      </c>
      <c r="AD9" s="12">
        <v>29306</v>
      </c>
      <c r="AE9" s="12">
        <v>0.31836207798853317</v>
      </c>
      <c r="AF9" s="27"/>
      <c r="AG9" s="11">
        <v>0.23799999999999999</v>
      </c>
      <c r="AH9" s="11">
        <v>0</v>
      </c>
      <c r="AI9" s="12">
        <v>0.32258731019917403</v>
      </c>
    </row>
    <row r="10" spans="1:35" ht="13.2" x14ac:dyDescent="0.25">
      <c r="A10" s="13" t="s">
        <v>22</v>
      </c>
      <c r="B10" s="14">
        <v>24</v>
      </c>
      <c r="C10" s="15" t="s">
        <v>23</v>
      </c>
      <c r="D10" s="13">
        <v>177.22</v>
      </c>
      <c r="E10" s="13">
        <v>152</v>
      </c>
      <c r="F10" s="13">
        <v>152</v>
      </c>
      <c r="G10" s="17">
        <f t="shared" si="0"/>
        <v>152</v>
      </c>
      <c r="H10" s="2">
        <f t="shared" si="1"/>
        <v>7.6605309519470255E-2</v>
      </c>
      <c r="I10" s="2"/>
      <c r="J10" s="16">
        <v>0</v>
      </c>
      <c r="K10" s="12">
        <f t="shared" si="2"/>
        <v>7.7579831554065073E-2</v>
      </c>
      <c r="O10" s="17"/>
      <c r="X10" s="22" t="s">
        <v>21</v>
      </c>
      <c r="Y10" s="9">
        <v>4</v>
      </c>
      <c r="Z10" s="10" t="s">
        <v>17</v>
      </c>
      <c r="AA10" s="11">
        <v>48445</v>
      </c>
      <c r="AB10" s="11">
        <v>32207</v>
      </c>
      <c r="AC10" s="11">
        <v>31769</v>
      </c>
      <c r="AD10" s="12">
        <v>31988</v>
      </c>
      <c r="AE10" s="12">
        <v>0.20460507503139258</v>
      </c>
      <c r="AF10" s="27"/>
      <c r="AG10" s="11">
        <v>0.13300000000000001</v>
      </c>
      <c r="AH10" s="11">
        <v>0</v>
      </c>
      <c r="AI10" s="12">
        <v>0.21197883888664548</v>
      </c>
    </row>
    <row r="11" spans="1:35" ht="13.2" x14ac:dyDescent="0.25">
      <c r="A11" s="13" t="s">
        <v>24</v>
      </c>
      <c r="B11" s="14">
        <v>24</v>
      </c>
      <c r="C11" s="15" t="s">
        <v>25</v>
      </c>
      <c r="D11" s="16">
        <v>62.07</v>
      </c>
      <c r="E11" s="16">
        <v>38.6</v>
      </c>
      <c r="F11" s="16">
        <v>29.2</v>
      </c>
      <c r="G11" s="2">
        <f t="shared" si="0"/>
        <v>33.9</v>
      </c>
      <c r="H11" s="2">
        <f t="shared" si="1"/>
        <v>0.29352922788371366</v>
      </c>
      <c r="I11" s="2"/>
      <c r="J11" s="16">
        <v>0</v>
      </c>
      <c r="K11" s="12">
        <f t="shared" si="2"/>
        <v>0.26941828075338403</v>
      </c>
      <c r="O11" s="17"/>
      <c r="Y11" s="18"/>
      <c r="Z11" s="19"/>
      <c r="AA11" s="20"/>
      <c r="AB11" s="20"/>
      <c r="AC11" s="20"/>
      <c r="AD11" s="20"/>
      <c r="AE11" s="20"/>
      <c r="AF11" s="105"/>
      <c r="AG11" s="20"/>
      <c r="AH11" s="20"/>
      <c r="AI11" s="20"/>
    </row>
    <row r="12" spans="1:35" ht="13.2" x14ac:dyDescent="0.25">
      <c r="A12" s="13" t="s">
        <v>26</v>
      </c>
      <c r="B12" s="14">
        <v>24</v>
      </c>
      <c r="C12" s="15" t="s">
        <v>23</v>
      </c>
      <c r="D12" s="16">
        <v>36035</v>
      </c>
      <c r="E12" s="16">
        <v>33135</v>
      </c>
      <c r="F12" s="16">
        <v>33135</v>
      </c>
      <c r="G12" s="2">
        <f t="shared" si="0"/>
        <v>33135</v>
      </c>
      <c r="H12" s="2">
        <f t="shared" si="1"/>
        <v>4.1925690328176952E-2</v>
      </c>
      <c r="I12" s="2"/>
      <c r="J12" s="16">
        <v>0</v>
      </c>
      <c r="K12" s="12">
        <f t="shared" si="2"/>
        <v>4.187773903523509E-2</v>
      </c>
      <c r="O12" s="17"/>
      <c r="X12" s="23" t="s">
        <v>22</v>
      </c>
      <c r="Y12" s="24">
        <v>5</v>
      </c>
      <c r="Z12" s="25" t="s">
        <v>23</v>
      </c>
      <c r="AA12" s="26">
        <v>177.22</v>
      </c>
      <c r="AB12" s="26">
        <v>152</v>
      </c>
      <c r="AC12" s="26">
        <v>152</v>
      </c>
      <c r="AD12" s="12">
        <v>152</v>
      </c>
      <c r="AE12" s="27">
        <v>7.6605309519470255E-2</v>
      </c>
      <c r="AF12" s="27"/>
      <c r="AG12" s="15">
        <v>0.14699999999999999</v>
      </c>
      <c r="AH12" s="15">
        <v>0</v>
      </c>
      <c r="AI12" s="12">
        <v>7.7579831554065073E-2</v>
      </c>
    </row>
    <row r="13" spans="1:35" ht="13.2" x14ac:dyDescent="0.25">
      <c r="A13" s="28" t="s">
        <v>27</v>
      </c>
      <c r="B13" s="29">
        <v>4</v>
      </c>
      <c r="C13" s="11" t="s">
        <v>28</v>
      </c>
      <c r="D13" s="30">
        <v>38292.6</v>
      </c>
      <c r="E13" s="30">
        <v>32508.73</v>
      </c>
      <c r="F13" s="30">
        <v>30354.74</v>
      </c>
      <c r="G13" s="31">
        <v>31431.735000000001</v>
      </c>
      <c r="H13" s="31">
        <v>9.8399862831248214E-2</v>
      </c>
      <c r="I13" s="12"/>
      <c r="J13" s="28">
        <v>0</v>
      </c>
      <c r="K13" s="12">
        <f>(H54+H13+H87)/3</f>
        <v>9.6562863979042943E-2</v>
      </c>
      <c r="O13" s="17"/>
      <c r="X13" s="23" t="s">
        <v>26</v>
      </c>
      <c r="Y13" s="24">
        <v>7</v>
      </c>
      <c r="Z13" s="25" t="s">
        <v>23</v>
      </c>
      <c r="AA13" s="15">
        <v>36035</v>
      </c>
      <c r="AB13" s="15">
        <v>33135</v>
      </c>
      <c r="AC13" s="15">
        <v>33135</v>
      </c>
      <c r="AD13" s="27">
        <v>33135</v>
      </c>
      <c r="AE13" s="27">
        <v>4.1925690328176952E-2</v>
      </c>
      <c r="AF13" s="27"/>
      <c r="AG13" s="27"/>
      <c r="AH13" s="15">
        <v>0</v>
      </c>
      <c r="AI13" s="12">
        <v>4.187773903523509E-2</v>
      </c>
    </row>
    <row r="14" spans="1:35" ht="13.2" x14ac:dyDescent="0.25">
      <c r="A14" s="28"/>
      <c r="B14" s="29"/>
      <c r="C14" s="11"/>
      <c r="D14" s="30"/>
      <c r="E14" s="30"/>
      <c r="F14" s="30"/>
      <c r="G14" s="31"/>
      <c r="H14" s="31"/>
      <c r="I14" s="12"/>
      <c r="J14" s="28"/>
      <c r="K14" s="12"/>
      <c r="O14" s="17"/>
      <c r="X14" s="13"/>
      <c r="Y14" s="24"/>
      <c r="Z14" s="25"/>
      <c r="AA14" s="15"/>
      <c r="AB14" s="15"/>
      <c r="AC14" s="15"/>
      <c r="AD14" s="27"/>
      <c r="AE14" s="27"/>
      <c r="AF14" s="27"/>
      <c r="AG14" s="27"/>
      <c r="AH14" s="15"/>
      <c r="AI14" s="12"/>
    </row>
    <row r="15" spans="1:35" ht="13.2" x14ac:dyDescent="0.25">
      <c r="A15" s="28"/>
      <c r="B15" s="29"/>
      <c r="C15" s="11"/>
      <c r="D15" s="30"/>
      <c r="E15" s="30"/>
      <c r="F15" s="30"/>
      <c r="G15" s="31"/>
      <c r="H15" s="31"/>
      <c r="I15" s="12"/>
      <c r="J15" s="28"/>
      <c r="K15" s="12"/>
      <c r="O15" s="17"/>
      <c r="X15" s="23" t="s">
        <v>24</v>
      </c>
      <c r="Y15" s="24">
        <v>6</v>
      </c>
      <c r="Z15" s="25" t="s">
        <v>25</v>
      </c>
      <c r="AA15" s="15">
        <v>62.07</v>
      </c>
      <c r="AB15" s="15">
        <v>38.6</v>
      </c>
      <c r="AC15" s="15">
        <v>29.2</v>
      </c>
      <c r="AD15" s="27">
        <v>33.9</v>
      </c>
      <c r="AE15" s="27">
        <v>0.29352922788371366</v>
      </c>
      <c r="AF15" s="27"/>
      <c r="AG15" s="15">
        <v>0.14699999999999999</v>
      </c>
      <c r="AH15" s="15">
        <v>0</v>
      </c>
      <c r="AI15" s="12">
        <v>0.26941828075338403</v>
      </c>
    </row>
    <row r="16" spans="1:35" ht="13.2" x14ac:dyDescent="0.25">
      <c r="A16" s="28" t="s">
        <v>29</v>
      </c>
      <c r="B16" s="29">
        <v>6</v>
      </c>
      <c r="C16" s="11" t="s">
        <v>28</v>
      </c>
      <c r="D16" s="30">
        <v>31046.639999999999</v>
      </c>
      <c r="E16" s="30">
        <v>12255.49</v>
      </c>
      <c r="F16" s="30">
        <v>11653.42</v>
      </c>
      <c r="G16" s="31">
        <v>11954.455</v>
      </c>
      <c r="H16" s="31">
        <v>0.44399299599231129</v>
      </c>
      <c r="I16" s="12"/>
      <c r="J16" s="28">
        <v>0</v>
      </c>
      <c r="K16" s="12">
        <f t="shared" ref="K16:K21" si="3">(H55+H16+H88)/3</f>
        <v>0.43945447599189241</v>
      </c>
      <c r="O16" s="17"/>
      <c r="X16" s="23" t="s">
        <v>30</v>
      </c>
      <c r="Y16" s="24">
        <v>8</v>
      </c>
      <c r="Z16" s="25" t="s">
        <v>25</v>
      </c>
      <c r="AA16" s="15">
        <v>13230</v>
      </c>
      <c r="AB16" s="15">
        <v>9243</v>
      </c>
      <c r="AC16" s="15">
        <v>9243</v>
      </c>
      <c r="AD16" s="27">
        <v>9243</v>
      </c>
      <c r="AE16" s="27">
        <v>0.17741289547456948</v>
      </c>
      <c r="AF16" s="27"/>
      <c r="AG16" s="27"/>
      <c r="AH16" s="15">
        <v>0</v>
      </c>
      <c r="AI16" s="12">
        <v>0.15503204651256275</v>
      </c>
    </row>
    <row r="17" spans="1:35" ht="13.2" x14ac:dyDescent="0.25">
      <c r="A17" s="28" t="s">
        <v>31</v>
      </c>
      <c r="B17" s="29">
        <v>7</v>
      </c>
      <c r="C17" s="11" t="s">
        <v>28</v>
      </c>
      <c r="D17" s="30">
        <v>47611.46</v>
      </c>
      <c r="E17" s="30">
        <v>35280.769999999997</v>
      </c>
      <c r="F17" s="30">
        <v>36631.599999999999</v>
      </c>
      <c r="G17" s="31">
        <v>35956.184999999998</v>
      </c>
      <c r="H17" s="31">
        <v>0.13947114340723618</v>
      </c>
      <c r="I17" s="12"/>
      <c r="J17" s="28">
        <v>0</v>
      </c>
      <c r="K17" s="12">
        <f t="shared" si="3"/>
        <v>0.14409963910307685</v>
      </c>
      <c r="O17" s="17"/>
      <c r="X17" s="32"/>
      <c r="Y17" s="20"/>
      <c r="Z17" s="33"/>
      <c r="AA17" s="32"/>
      <c r="AB17" s="32"/>
      <c r="AC17" s="32"/>
      <c r="AD17" s="20"/>
      <c r="AE17" s="20"/>
      <c r="AF17" s="105"/>
      <c r="AG17" s="20"/>
      <c r="AH17" s="32"/>
      <c r="AI17" s="20"/>
    </row>
    <row r="18" spans="1:35" ht="13.2" x14ac:dyDescent="0.25">
      <c r="A18" s="28" t="s">
        <v>32</v>
      </c>
      <c r="B18" s="29">
        <v>13</v>
      </c>
      <c r="C18" s="11" t="s">
        <v>28</v>
      </c>
      <c r="D18" s="30">
        <v>64588</v>
      </c>
      <c r="E18" s="30">
        <v>33116.6</v>
      </c>
      <c r="F18" s="30">
        <v>35481.78</v>
      </c>
      <c r="G18" s="31">
        <v>34299.19</v>
      </c>
      <c r="H18" s="31">
        <v>0.30629659918539498</v>
      </c>
      <c r="I18" s="12"/>
      <c r="J18" s="28">
        <v>0</v>
      </c>
      <c r="K18" s="12">
        <f t="shared" si="3"/>
        <v>0.30824913020823214</v>
      </c>
      <c r="O18" s="17"/>
      <c r="X18" s="34" t="s">
        <v>27</v>
      </c>
      <c r="Y18" s="24" t="e">
        <f>#REF!+1</f>
        <v>#REF!</v>
      </c>
      <c r="Z18" s="25" t="s">
        <v>28</v>
      </c>
      <c r="AA18" s="15">
        <v>38000</v>
      </c>
      <c r="AB18" s="15">
        <v>29825</v>
      </c>
      <c r="AC18" s="15">
        <v>32391</v>
      </c>
      <c r="AD18" s="27">
        <f>(AB18+AC18)/2</f>
        <v>31108</v>
      </c>
      <c r="AE18" s="27">
        <f>(AA18-AD18)/(AA18+AD18)</f>
        <v>9.9727962030445094E-2</v>
      </c>
      <c r="AF18" s="27"/>
      <c r="AG18" s="15">
        <v>0.222</v>
      </c>
      <c r="AH18" s="15">
        <v>0</v>
      </c>
      <c r="AI18" s="12">
        <f>(H54+AE18+H87)/3</f>
        <v>9.7005563712108556E-2</v>
      </c>
    </row>
    <row r="19" spans="1:35" ht="13.2" x14ac:dyDescent="0.25">
      <c r="A19" s="13" t="s">
        <v>33</v>
      </c>
      <c r="B19" s="14">
        <v>1</v>
      </c>
      <c r="C19" s="15" t="s">
        <v>34</v>
      </c>
      <c r="D19" s="16">
        <v>30252</v>
      </c>
      <c r="E19" s="16">
        <v>24617</v>
      </c>
      <c r="F19" s="16">
        <v>24428</v>
      </c>
      <c r="G19" s="2">
        <f t="shared" ref="G19:G21" si="4">(E19+F19)/2</f>
        <v>24522.5</v>
      </c>
      <c r="H19" s="2">
        <f t="shared" ref="H19:H21" si="5">(D19-G19)/(D19+G19)</f>
        <v>0.10460159380733736</v>
      </c>
      <c r="I19" s="2"/>
      <c r="J19" s="16">
        <v>0</v>
      </c>
      <c r="K19" s="12">
        <f t="shared" si="3"/>
        <v>9.4463463014631557E-2</v>
      </c>
      <c r="O19" s="17"/>
      <c r="Y19" s="18"/>
      <c r="Z19" s="19"/>
      <c r="AA19" s="20"/>
      <c r="AB19" s="20"/>
      <c r="AC19" s="20"/>
      <c r="AD19" s="20"/>
      <c r="AE19" s="20"/>
      <c r="AF19" s="105"/>
      <c r="AG19" s="20"/>
      <c r="AH19" s="20"/>
      <c r="AI19" s="20"/>
    </row>
    <row r="20" spans="1:35" ht="13.2" x14ac:dyDescent="0.25">
      <c r="A20" s="13" t="s">
        <v>35</v>
      </c>
      <c r="B20" s="14">
        <v>2</v>
      </c>
      <c r="C20" s="15" t="s">
        <v>34</v>
      </c>
      <c r="D20" s="16">
        <v>31006</v>
      </c>
      <c r="E20" s="16">
        <v>28137</v>
      </c>
      <c r="F20" s="16">
        <v>28633</v>
      </c>
      <c r="G20" s="2">
        <f t="shared" si="4"/>
        <v>28385</v>
      </c>
      <c r="H20" s="2">
        <f t="shared" si="5"/>
        <v>4.4131265679985182E-2</v>
      </c>
      <c r="I20" s="2"/>
      <c r="J20" s="16">
        <v>0</v>
      </c>
      <c r="K20" s="12">
        <f t="shared" si="3"/>
        <v>3.3638936610235308E-2</v>
      </c>
      <c r="O20" s="17"/>
      <c r="X20" s="35" t="s">
        <v>29</v>
      </c>
      <c r="Y20" s="24" t="e">
        <f>Y18+1</f>
        <v>#REF!</v>
      </c>
      <c r="Z20" s="25" t="s">
        <v>28</v>
      </c>
      <c r="AA20" s="15">
        <v>31304</v>
      </c>
      <c r="AB20" s="15">
        <v>13075</v>
      </c>
      <c r="AC20" s="15">
        <v>11903</v>
      </c>
      <c r="AD20" s="27">
        <f t="shared" ref="AD20:AD21" si="6">(AB20+AC20)/2</f>
        <v>12489</v>
      </c>
      <c r="AE20" s="27">
        <f>(AA20-AD20)/(AA20+AD20)</f>
        <v>0.42963487315324367</v>
      </c>
      <c r="AF20" s="27"/>
      <c r="AG20" s="15">
        <v>0.14699999999999999</v>
      </c>
      <c r="AH20" s="15">
        <v>0</v>
      </c>
      <c r="AI20" s="12">
        <f>(H55+AE20+H88)/3</f>
        <v>0.43466843504553659</v>
      </c>
    </row>
    <row r="21" spans="1:35" ht="13.2" x14ac:dyDescent="0.25">
      <c r="A21" s="13" t="s">
        <v>36</v>
      </c>
      <c r="B21" s="14">
        <v>3</v>
      </c>
      <c r="C21" s="15" t="s">
        <v>34</v>
      </c>
      <c r="D21" s="16">
        <v>47987</v>
      </c>
      <c r="E21" s="16">
        <v>25185</v>
      </c>
      <c r="F21" s="16">
        <v>28901</v>
      </c>
      <c r="G21" s="2">
        <f t="shared" si="4"/>
        <v>27043</v>
      </c>
      <c r="H21" s="2">
        <f t="shared" si="5"/>
        <v>0.27914167666266826</v>
      </c>
      <c r="I21" s="2"/>
      <c r="J21" s="16">
        <v>0</v>
      </c>
      <c r="K21" s="12">
        <f t="shared" si="3"/>
        <v>0.27788464577651217</v>
      </c>
      <c r="O21" s="17"/>
      <c r="X21" s="35" t="s">
        <v>31</v>
      </c>
      <c r="Y21" s="24" t="e">
        <f>Y20+1</f>
        <v>#REF!</v>
      </c>
      <c r="Z21" s="25" t="s">
        <v>28</v>
      </c>
      <c r="AA21" s="15">
        <v>47853</v>
      </c>
      <c r="AB21" s="15">
        <v>37429</v>
      </c>
      <c r="AC21" s="15">
        <v>35508</v>
      </c>
      <c r="AD21" s="27">
        <f t="shared" si="6"/>
        <v>36468.5</v>
      </c>
      <c r="AE21" s="27">
        <f>(AA21-AD21)/(AA21+AD21)</f>
        <v>0.13501301566030016</v>
      </c>
      <c r="AF21" s="27"/>
      <c r="AG21" s="15">
        <v>0.222</v>
      </c>
      <c r="AH21" s="15">
        <v>0</v>
      </c>
      <c r="AI21" s="12">
        <f>(H56+AE21+H89)/3</f>
        <v>0.1426135965207648</v>
      </c>
    </row>
    <row r="22" spans="1:35" ht="13.2" x14ac:dyDescent="0.25">
      <c r="A22" s="13"/>
      <c r="B22" s="14"/>
      <c r="C22" s="15"/>
      <c r="D22" s="16"/>
      <c r="E22" s="16"/>
      <c r="F22" s="16"/>
      <c r="G22" s="2"/>
      <c r="H22" s="2"/>
      <c r="I22" s="2"/>
      <c r="J22" s="16"/>
      <c r="K22" s="12"/>
      <c r="O22" s="17"/>
      <c r="X22" s="13"/>
      <c r="Y22" s="24"/>
      <c r="Z22" s="25"/>
      <c r="AA22" s="15"/>
      <c r="AB22" s="15"/>
      <c r="AC22" s="15"/>
      <c r="AD22" s="27"/>
      <c r="AE22" s="27"/>
      <c r="AF22" s="27"/>
      <c r="AG22" s="15"/>
      <c r="AH22" s="15"/>
      <c r="AI22" s="12"/>
    </row>
    <row r="23" spans="1:35" ht="13.2" x14ac:dyDescent="0.25">
      <c r="A23" s="36" t="s">
        <v>27</v>
      </c>
      <c r="B23" s="37">
        <v>4</v>
      </c>
      <c r="C23" s="38" t="s">
        <v>34</v>
      </c>
      <c r="D23" s="39">
        <v>38621</v>
      </c>
      <c r="E23" s="39">
        <v>31958</v>
      </c>
      <c r="F23" s="39">
        <v>29825</v>
      </c>
      <c r="G23" s="40">
        <f t="shared" ref="G23:G26" si="7">(E23+F23)/2</f>
        <v>30891.5</v>
      </c>
      <c r="H23" s="40">
        <f t="shared" ref="H23:H26" si="8">(D23-G23)/(D23+G23)</f>
        <v>0.11119582808847329</v>
      </c>
      <c r="I23" s="40"/>
      <c r="J23" s="39">
        <v>0</v>
      </c>
      <c r="K23" s="41">
        <f t="shared" ref="K23:K26" si="9">(H61+H23+H94)/3</f>
        <v>0.10214894402876738</v>
      </c>
      <c r="O23" s="17"/>
      <c r="X23" s="35" t="s">
        <v>32</v>
      </c>
      <c r="Y23" s="24" t="e">
        <f>Y21+1</f>
        <v>#REF!</v>
      </c>
      <c r="Z23" s="25" t="s">
        <v>28</v>
      </c>
      <c r="AA23" s="15">
        <v>64585</v>
      </c>
      <c r="AB23" s="15">
        <v>34049</v>
      </c>
      <c r="AC23" s="15">
        <v>46012</v>
      </c>
      <c r="AD23" s="27">
        <f>(AB23+AC23)/2</f>
        <v>40030.5</v>
      </c>
      <c r="AE23" s="27">
        <f>(AA23-AD23)/(AA23+AD23)</f>
        <v>0.2347118734795513</v>
      </c>
      <c r="AF23" s="27"/>
      <c r="AG23" s="27"/>
      <c r="AH23" s="15">
        <v>0</v>
      </c>
      <c r="AI23" s="12">
        <f>(H57+AE23+H90)/3</f>
        <v>0.28438755497295093</v>
      </c>
    </row>
    <row r="24" spans="1:35" ht="13.2" x14ac:dyDescent="0.25">
      <c r="A24" s="13" t="s">
        <v>37</v>
      </c>
      <c r="B24" s="14">
        <v>12</v>
      </c>
      <c r="C24" s="15" t="s">
        <v>34</v>
      </c>
      <c r="D24" s="16">
        <v>56456</v>
      </c>
      <c r="E24" s="16">
        <v>27789</v>
      </c>
      <c r="F24" s="16">
        <v>27460</v>
      </c>
      <c r="G24" s="2">
        <f t="shared" si="7"/>
        <v>27624.5</v>
      </c>
      <c r="H24" s="2">
        <f t="shared" si="8"/>
        <v>0.34290352697712312</v>
      </c>
      <c r="I24" s="2"/>
      <c r="J24" s="16">
        <v>0</v>
      </c>
      <c r="K24" s="12">
        <f t="shared" si="9"/>
        <v>0.34258336312856091</v>
      </c>
      <c r="O24" s="17"/>
      <c r="Z24" s="19"/>
      <c r="AA24" s="20"/>
      <c r="AB24" s="20"/>
      <c r="AC24" s="20"/>
      <c r="AD24" s="20"/>
      <c r="AE24" s="20"/>
      <c r="AF24" s="105"/>
      <c r="AG24" s="20"/>
      <c r="AH24" s="20"/>
      <c r="AI24" s="20"/>
    </row>
    <row r="25" spans="1:35" ht="13.2" x14ac:dyDescent="0.25">
      <c r="A25" s="13" t="s">
        <v>38</v>
      </c>
      <c r="B25" s="14">
        <v>14</v>
      </c>
      <c r="C25" s="15" t="s">
        <v>34</v>
      </c>
      <c r="D25" s="13">
        <v>62000</v>
      </c>
      <c r="E25" s="13">
        <v>60850</v>
      </c>
      <c r="F25" s="13">
        <v>59984</v>
      </c>
      <c r="G25" s="2">
        <f t="shared" si="7"/>
        <v>60417</v>
      </c>
      <c r="H25" s="2">
        <f t="shared" si="8"/>
        <v>1.2931210534484589E-2</v>
      </c>
      <c r="I25" s="17"/>
      <c r="J25" s="16">
        <v>0</v>
      </c>
      <c r="K25" s="12">
        <f t="shared" si="9"/>
        <v>1.510830504352241E-2</v>
      </c>
      <c r="O25" s="17"/>
      <c r="W25" s="4" t="s">
        <v>15</v>
      </c>
      <c r="X25" s="42" t="s">
        <v>33</v>
      </c>
      <c r="Y25" s="9">
        <v>13</v>
      </c>
      <c r="Z25" s="10" t="s">
        <v>34</v>
      </c>
      <c r="AA25" s="11">
        <v>30252</v>
      </c>
      <c r="AB25" s="11">
        <v>24617</v>
      </c>
      <c r="AC25" s="11">
        <v>24428</v>
      </c>
      <c r="AD25" s="12">
        <v>24522.5</v>
      </c>
      <c r="AE25" s="12">
        <v>0.10460159380733736</v>
      </c>
      <c r="AF25" s="27"/>
      <c r="AG25" s="26">
        <v>0.22</v>
      </c>
      <c r="AH25" s="11">
        <v>0</v>
      </c>
      <c r="AI25" s="12">
        <v>9.4463463014631557E-2</v>
      </c>
    </row>
    <row r="26" spans="1:35" ht="13.2" x14ac:dyDescent="0.25">
      <c r="A26" s="13" t="s">
        <v>39</v>
      </c>
      <c r="B26" s="14">
        <v>15</v>
      </c>
      <c r="C26" s="26" t="s">
        <v>34</v>
      </c>
      <c r="D26" s="13">
        <v>43393</v>
      </c>
      <c r="E26" s="13">
        <v>25850</v>
      </c>
      <c r="F26" s="13">
        <v>25856</v>
      </c>
      <c r="G26" s="2">
        <f t="shared" si="7"/>
        <v>25853</v>
      </c>
      <c r="H26" s="2">
        <f t="shared" si="8"/>
        <v>0.25329982959304509</v>
      </c>
      <c r="I26" s="17"/>
      <c r="J26" s="16">
        <v>0</v>
      </c>
      <c r="K26" s="12">
        <f t="shared" si="9"/>
        <v>0.26886850280346225</v>
      </c>
      <c r="O26" s="17"/>
      <c r="X26" s="42" t="s">
        <v>35</v>
      </c>
      <c r="Y26" s="9">
        <v>14</v>
      </c>
      <c r="Z26" s="10" t="s">
        <v>34</v>
      </c>
      <c r="AA26" s="11">
        <v>31006</v>
      </c>
      <c r="AB26" s="11">
        <v>28137</v>
      </c>
      <c r="AC26" s="11">
        <v>28633</v>
      </c>
      <c r="AD26" s="12">
        <v>28385</v>
      </c>
      <c r="AE26" s="12">
        <v>4.4131265679985182E-2</v>
      </c>
      <c r="AF26" s="27"/>
      <c r="AG26" s="26">
        <v>0.158</v>
      </c>
      <c r="AH26" s="11">
        <v>0</v>
      </c>
      <c r="AI26" s="12">
        <v>3.3638936610235308E-2</v>
      </c>
    </row>
    <row r="27" spans="1:35" ht="13.2" x14ac:dyDescent="0.25">
      <c r="A27" s="13"/>
      <c r="B27" s="14"/>
      <c r="C27" s="26"/>
      <c r="D27" s="13"/>
      <c r="E27" s="13"/>
      <c r="F27" s="13"/>
      <c r="G27" s="2"/>
      <c r="H27" s="2"/>
      <c r="I27" s="17"/>
      <c r="J27" s="16"/>
      <c r="K27" s="12"/>
      <c r="O27" s="17"/>
      <c r="X27" s="11"/>
      <c r="Y27" s="9"/>
      <c r="Z27" s="10"/>
      <c r="AA27" s="11"/>
      <c r="AB27" s="11"/>
      <c r="AC27" s="11"/>
      <c r="AD27" s="12"/>
      <c r="AE27" s="12"/>
      <c r="AF27" s="27"/>
      <c r="AG27" s="26"/>
      <c r="AH27" s="11"/>
      <c r="AI27" s="12"/>
    </row>
    <row r="28" spans="1:35" ht="13.2" x14ac:dyDescent="0.25">
      <c r="A28" s="13" t="s">
        <v>40</v>
      </c>
      <c r="B28" s="14">
        <v>16</v>
      </c>
      <c r="C28" s="26" t="s">
        <v>34</v>
      </c>
      <c r="D28" s="13">
        <v>56205</v>
      </c>
      <c r="E28" s="13">
        <v>46500</v>
      </c>
      <c r="F28" s="13">
        <v>40916</v>
      </c>
      <c r="G28" s="2">
        <f t="shared" ref="G28:G34" si="10">(E28+F28)/2</f>
        <v>43708</v>
      </c>
      <c r="H28" s="2">
        <f t="shared" ref="H28:H34" si="11">(D28-G28)/(D28+G28)</f>
        <v>0.12507881857215777</v>
      </c>
      <c r="I28" s="17"/>
      <c r="J28" s="16">
        <v>0</v>
      </c>
      <c r="K28" s="12">
        <f t="shared" ref="K28:K34" si="12">(H65+H28+H98)/3</f>
        <v>0.13999134077058825</v>
      </c>
      <c r="O28" s="17"/>
      <c r="X28" s="42" t="s">
        <v>36</v>
      </c>
      <c r="Y28" s="9">
        <v>15</v>
      </c>
      <c r="Z28" s="10" t="s">
        <v>34</v>
      </c>
      <c r="AA28" s="11">
        <v>47987</v>
      </c>
      <c r="AB28" s="11">
        <v>25185</v>
      </c>
      <c r="AC28" s="11">
        <v>28901</v>
      </c>
      <c r="AD28" s="12">
        <v>27043</v>
      </c>
      <c r="AE28" s="12">
        <v>0.27914167666266826</v>
      </c>
      <c r="AF28" s="27"/>
      <c r="AG28" s="26">
        <v>0.17799999999999999</v>
      </c>
      <c r="AH28" s="11">
        <v>0</v>
      </c>
      <c r="AI28" s="12">
        <v>0.27788464577651217</v>
      </c>
    </row>
    <row r="29" spans="1:35" ht="13.2" x14ac:dyDescent="0.25">
      <c r="A29" s="13" t="s">
        <v>41</v>
      </c>
      <c r="B29" s="14">
        <v>17</v>
      </c>
      <c r="C29" s="26" t="s">
        <v>34</v>
      </c>
      <c r="D29" s="13">
        <v>59374</v>
      </c>
      <c r="E29" s="13">
        <v>41600</v>
      </c>
      <c r="F29" s="13">
        <v>27489</v>
      </c>
      <c r="G29" s="2">
        <f t="shared" si="10"/>
        <v>34544.5</v>
      </c>
      <c r="H29" s="2">
        <f t="shared" si="11"/>
        <v>0.26437283389321592</v>
      </c>
      <c r="I29" s="17"/>
      <c r="J29" s="16">
        <v>0</v>
      </c>
      <c r="K29" s="12">
        <f t="shared" si="12"/>
        <v>0.20560912547534363</v>
      </c>
      <c r="O29" s="17"/>
      <c r="X29" s="11"/>
      <c r="Y29" s="9"/>
      <c r="Z29" s="10"/>
      <c r="AA29" s="11"/>
      <c r="AB29" s="11"/>
      <c r="AC29" s="11"/>
      <c r="AD29" s="12"/>
      <c r="AE29" s="12"/>
      <c r="AF29" s="27"/>
      <c r="AG29" s="12"/>
      <c r="AH29" s="11"/>
      <c r="AI29" s="12"/>
    </row>
    <row r="30" spans="1:35" ht="13.2" x14ac:dyDescent="0.25">
      <c r="A30" s="13" t="s">
        <v>42</v>
      </c>
      <c r="B30" s="14">
        <v>18</v>
      </c>
      <c r="C30" s="26" t="s">
        <v>34</v>
      </c>
      <c r="D30" s="13">
        <v>20748</v>
      </c>
      <c r="E30" s="13">
        <v>18428</v>
      </c>
      <c r="F30" s="13">
        <v>18094</v>
      </c>
      <c r="G30" s="2">
        <f t="shared" si="10"/>
        <v>18261</v>
      </c>
      <c r="H30" s="2">
        <f t="shared" si="11"/>
        <v>6.375451818811044E-2</v>
      </c>
      <c r="I30" s="17"/>
      <c r="J30" s="16">
        <v>0</v>
      </c>
      <c r="K30" s="12">
        <f t="shared" si="12"/>
        <v>6.0419016861707697E-2</v>
      </c>
      <c r="O30" s="17"/>
      <c r="X30" s="43" t="s">
        <v>37</v>
      </c>
      <c r="Y30" s="9">
        <v>17</v>
      </c>
      <c r="Z30" s="10" t="s">
        <v>34</v>
      </c>
      <c r="AA30" s="11">
        <v>56456</v>
      </c>
      <c r="AB30" s="11">
        <v>27789</v>
      </c>
      <c r="AC30" s="11">
        <v>27460</v>
      </c>
      <c r="AD30" s="12">
        <v>27624.5</v>
      </c>
      <c r="AE30" s="12">
        <v>0.34290352697712312</v>
      </c>
      <c r="AF30" s="27"/>
      <c r="AG30" s="26">
        <v>0.13300000000000001</v>
      </c>
      <c r="AH30" s="11">
        <v>0</v>
      </c>
      <c r="AI30" s="12">
        <v>0.34258336312856091</v>
      </c>
    </row>
    <row r="31" spans="1:35" ht="13.2" x14ac:dyDescent="0.25">
      <c r="A31" s="13" t="s">
        <v>43</v>
      </c>
      <c r="B31" s="14">
        <v>19</v>
      </c>
      <c r="C31" s="26" t="s">
        <v>34</v>
      </c>
      <c r="D31" s="13">
        <v>64079</v>
      </c>
      <c r="E31" s="13">
        <v>25937</v>
      </c>
      <c r="F31" s="13">
        <v>30320</v>
      </c>
      <c r="G31" s="2">
        <f t="shared" si="10"/>
        <v>28128.5</v>
      </c>
      <c r="H31" s="2">
        <f t="shared" si="11"/>
        <v>0.38988693978255567</v>
      </c>
      <c r="I31" s="17"/>
      <c r="J31" s="16">
        <v>0</v>
      </c>
      <c r="K31" s="12">
        <f t="shared" si="12"/>
        <v>0.37213122808299043</v>
      </c>
      <c r="O31" s="17"/>
      <c r="W31" s="4" t="s">
        <v>15</v>
      </c>
      <c r="X31" s="43" t="s">
        <v>38</v>
      </c>
      <c r="Y31" s="9">
        <v>18</v>
      </c>
      <c r="Z31" s="10" t="s">
        <v>34</v>
      </c>
      <c r="AA31" s="11">
        <v>62000</v>
      </c>
      <c r="AB31" s="11">
        <v>60850</v>
      </c>
      <c r="AC31" s="11">
        <v>59984</v>
      </c>
      <c r="AD31" s="12">
        <v>60417</v>
      </c>
      <c r="AE31" s="12">
        <v>1.2931210534484589E-2</v>
      </c>
      <c r="AF31" s="27"/>
      <c r="AG31" s="26">
        <v>0.23799999999999999</v>
      </c>
      <c r="AH31" s="11">
        <v>0</v>
      </c>
      <c r="AI31" s="12">
        <v>1.510830504352241E-2</v>
      </c>
    </row>
    <row r="32" spans="1:35" ht="13.2" x14ac:dyDescent="0.25">
      <c r="A32" s="13" t="s">
        <v>44</v>
      </c>
      <c r="B32" s="14">
        <v>20</v>
      </c>
      <c r="C32" s="26" t="s">
        <v>34</v>
      </c>
      <c r="D32" s="13">
        <v>55271</v>
      </c>
      <c r="E32" s="13">
        <v>48182</v>
      </c>
      <c r="F32" s="13">
        <v>48182</v>
      </c>
      <c r="G32" s="2">
        <f t="shared" si="10"/>
        <v>48182</v>
      </c>
      <c r="H32" s="2">
        <f t="shared" si="11"/>
        <v>6.8523870743236057E-2</v>
      </c>
      <c r="I32" s="17"/>
      <c r="J32" s="16">
        <v>0</v>
      </c>
      <c r="K32" s="12">
        <f t="shared" si="12"/>
        <v>7.2809432213633313E-2</v>
      </c>
      <c r="O32" s="17"/>
      <c r="X32" s="43" t="s">
        <v>39</v>
      </c>
      <c r="Y32" s="9">
        <v>19</v>
      </c>
      <c r="Z32" s="10" t="s">
        <v>34</v>
      </c>
      <c r="AA32" s="11">
        <v>43393</v>
      </c>
      <c r="AB32" s="11">
        <v>25850</v>
      </c>
      <c r="AC32" s="11">
        <v>25856</v>
      </c>
      <c r="AD32" s="12">
        <v>25853</v>
      </c>
      <c r="AE32" s="12">
        <v>0.25329982959304509</v>
      </c>
      <c r="AF32" s="27"/>
      <c r="AG32" s="26">
        <v>0.13300000000000001</v>
      </c>
      <c r="AH32" s="11">
        <v>0</v>
      </c>
      <c r="AI32" s="12">
        <v>0.26886850280346225</v>
      </c>
    </row>
    <row r="33" spans="1:35" ht="13.2" x14ac:dyDescent="0.25">
      <c r="A33" s="13" t="s">
        <v>45</v>
      </c>
      <c r="B33" s="14">
        <v>21</v>
      </c>
      <c r="C33" s="26" t="s">
        <v>34</v>
      </c>
      <c r="D33" s="13">
        <v>59709</v>
      </c>
      <c r="E33" s="13">
        <v>47161</v>
      </c>
      <c r="F33" s="13">
        <v>43664</v>
      </c>
      <c r="G33" s="2">
        <f t="shared" si="10"/>
        <v>45412.5</v>
      </c>
      <c r="H33" s="2">
        <f t="shared" si="11"/>
        <v>0.13599977169275554</v>
      </c>
      <c r="I33" s="17"/>
      <c r="J33" s="16">
        <v>0</v>
      </c>
      <c r="K33" s="12">
        <f t="shared" si="12"/>
        <v>0.13837889131812967</v>
      </c>
      <c r="O33" s="17"/>
      <c r="Y33" s="18"/>
      <c r="Z33" s="19"/>
      <c r="AA33" s="20"/>
      <c r="AB33" s="20"/>
      <c r="AC33" s="20"/>
      <c r="AD33" s="20"/>
      <c r="AE33" s="20"/>
      <c r="AF33" s="105"/>
      <c r="AG33" s="20"/>
      <c r="AH33" s="20"/>
      <c r="AI33" s="20"/>
    </row>
    <row r="34" spans="1:35" ht="13.2" x14ac:dyDescent="0.25">
      <c r="A34" s="13" t="s">
        <v>46</v>
      </c>
      <c r="B34" s="14">
        <v>22</v>
      </c>
      <c r="C34" s="26" t="s">
        <v>34</v>
      </c>
      <c r="D34" s="13">
        <v>57175</v>
      </c>
      <c r="E34" s="13">
        <v>35647</v>
      </c>
      <c r="F34" s="13">
        <v>36100</v>
      </c>
      <c r="G34" s="2">
        <f t="shared" si="10"/>
        <v>35873.5</v>
      </c>
      <c r="H34" s="2">
        <f t="shared" si="11"/>
        <v>0.22892899939278979</v>
      </c>
      <c r="I34" s="17"/>
      <c r="J34" s="16">
        <v>0</v>
      </c>
      <c r="K34" s="12">
        <f t="shared" si="12"/>
        <v>0.22659067374334008</v>
      </c>
      <c r="O34" s="17"/>
      <c r="X34" s="43" t="s">
        <v>40</v>
      </c>
      <c r="Y34" s="9">
        <v>20</v>
      </c>
      <c r="Z34" s="10" t="s">
        <v>34</v>
      </c>
      <c r="AA34" s="11">
        <v>56205</v>
      </c>
      <c r="AB34" s="11">
        <v>46500</v>
      </c>
      <c r="AC34" s="11">
        <v>40916</v>
      </c>
      <c r="AD34" s="12">
        <v>43708</v>
      </c>
      <c r="AE34" s="12">
        <v>0.12507881857215777</v>
      </c>
      <c r="AF34" s="27"/>
      <c r="AG34" s="26">
        <v>0.222</v>
      </c>
      <c r="AH34" s="11">
        <v>0</v>
      </c>
      <c r="AI34" s="12">
        <v>0.13999134077058825</v>
      </c>
    </row>
    <row r="35" spans="1:35" ht="13.2" x14ac:dyDescent="0.25">
      <c r="A35" s="13"/>
      <c r="B35" s="14"/>
      <c r="C35" s="26"/>
      <c r="D35" s="13"/>
      <c r="E35" s="13"/>
      <c r="F35" s="13"/>
      <c r="G35" s="2"/>
      <c r="H35" s="2"/>
      <c r="I35" s="17"/>
      <c r="J35" s="16"/>
      <c r="K35" s="12"/>
      <c r="O35" s="17"/>
      <c r="X35" s="11"/>
      <c r="Y35" s="9"/>
      <c r="Z35" s="10"/>
      <c r="AA35" s="11"/>
      <c r="AB35" s="11"/>
      <c r="AC35" s="11"/>
      <c r="AD35" s="12"/>
      <c r="AE35" s="12"/>
      <c r="AF35" s="27"/>
      <c r="AG35" s="26"/>
      <c r="AH35" s="11"/>
      <c r="AI35" s="12"/>
    </row>
    <row r="36" spans="1:35" ht="13.2" x14ac:dyDescent="0.25">
      <c r="A36" s="13" t="s">
        <v>47</v>
      </c>
      <c r="B36" s="14">
        <v>23</v>
      </c>
      <c r="C36" s="26" t="s">
        <v>34</v>
      </c>
      <c r="D36" s="13">
        <v>44745</v>
      </c>
      <c r="E36" s="13">
        <v>32157</v>
      </c>
      <c r="F36" s="13">
        <v>35200</v>
      </c>
      <c r="G36" s="2">
        <f>(E36+F36)/2</f>
        <v>33678.5</v>
      </c>
      <c r="H36" s="2">
        <f>(D36-G36)/(D36+G36)</f>
        <v>0.14111203912092676</v>
      </c>
      <c r="I36" s="17"/>
      <c r="J36" s="16">
        <v>0</v>
      </c>
      <c r="K36" s="12">
        <f>(H72+H36+H105)/3</f>
        <v>0.13963505949272481</v>
      </c>
      <c r="O36" s="17"/>
      <c r="X36" s="43" t="s">
        <v>41</v>
      </c>
      <c r="Y36" s="9">
        <v>21</v>
      </c>
      <c r="Z36" s="10" t="s">
        <v>34</v>
      </c>
      <c r="AA36" s="11">
        <v>59374</v>
      </c>
      <c r="AB36" s="11">
        <v>41600</v>
      </c>
      <c r="AC36" s="11">
        <v>27489</v>
      </c>
      <c r="AD36" s="12">
        <v>34544.5</v>
      </c>
      <c r="AE36" s="12">
        <v>0.26437283389321592</v>
      </c>
      <c r="AF36" s="27"/>
      <c r="AG36" s="26">
        <v>0.16200000000000001</v>
      </c>
      <c r="AH36" s="11">
        <v>0</v>
      </c>
      <c r="AI36" s="12">
        <v>0.20560912547534363</v>
      </c>
    </row>
    <row r="37" spans="1:35" ht="13.2" x14ac:dyDescent="0.25">
      <c r="X37" s="43" t="s">
        <v>43</v>
      </c>
      <c r="Y37" s="9">
        <v>23</v>
      </c>
      <c r="Z37" s="10" t="s">
        <v>34</v>
      </c>
      <c r="AA37" s="11">
        <v>64079</v>
      </c>
      <c r="AB37" s="11">
        <v>25937</v>
      </c>
      <c r="AC37" s="11">
        <v>30320</v>
      </c>
      <c r="AD37" s="12">
        <v>28128.5</v>
      </c>
      <c r="AE37" s="12">
        <v>0.38988693978255567</v>
      </c>
      <c r="AF37" s="27"/>
      <c r="AG37" s="26">
        <v>0.16200000000000001</v>
      </c>
      <c r="AH37" s="11">
        <v>0</v>
      </c>
      <c r="AI37" s="12">
        <v>0.37213122808299043</v>
      </c>
    </row>
    <row r="38" spans="1:35" ht="13.2" x14ac:dyDescent="0.25">
      <c r="B38" s="1"/>
      <c r="C38" s="1"/>
      <c r="D38" s="1"/>
      <c r="E38" s="1"/>
      <c r="F38" s="1"/>
      <c r="G38" s="1"/>
      <c r="H38" s="1"/>
      <c r="I38" s="1"/>
      <c r="J38" s="1"/>
      <c r="W38" s="4" t="s">
        <v>15</v>
      </c>
      <c r="X38" s="43" t="s">
        <v>45</v>
      </c>
      <c r="Y38" s="9">
        <v>25</v>
      </c>
      <c r="Z38" s="10" t="s">
        <v>34</v>
      </c>
      <c r="AA38" s="11">
        <v>59709</v>
      </c>
      <c r="AB38" s="11">
        <v>47161</v>
      </c>
      <c r="AC38" s="11">
        <v>43664</v>
      </c>
      <c r="AD38" s="12">
        <v>45412.5</v>
      </c>
      <c r="AE38" s="12">
        <v>0.13599977169275554</v>
      </c>
      <c r="AF38" s="27"/>
      <c r="AG38" s="26">
        <v>0.20499999999999999</v>
      </c>
      <c r="AH38" s="11">
        <v>0</v>
      </c>
      <c r="AI38" s="12">
        <v>0.13837889131812967</v>
      </c>
    </row>
    <row r="39" spans="1:35" ht="13.2" x14ac:dyDescent="0.25">
      <c r="B39" s="1"/>
      <c r="C39" s="1"/>
      <c r="D39" s="1"/>
      <c r="E39" s="1"/>
      <c r="F39" s="1"/>
      <c r="G39" s="1"/>
      <c r="H39" s="1"/>
      <c r="I39" s="1"/>
      <c r="J39" s="1"/>
      <c r="X39" s="11"/>
      <c r="Y39" s="9"/>
      <c r="Z39" s="10"/>
      <c r="AA39" s="11"/>
      <c r="AB39" s="11"/>
      <c r="AC39" s="11"/>
      <c r="AD39" s="12"/>
      <c r="AE39" s="12"/>
      <c r="AF39" s="27"/>
      <c r="AG39" s="26"/>
      <c r="AH39" s="11"/>
      <c r="AI39" s="12"/>
    </row>
    <row r="40" spans="1:35" ht="13.2" x14ac:dyDescent="0.25">
      <c r="B40" s="1"/>
      <c r="C40" s="1"/>
      <c r="D40" s="1"/>
      <c r="E40" s="2"/>
      <c r="F40" s="1"/>
      <c r="G40" s="1"/>
      <c r="H40" s="1"/>
      <c r="I40" s="1"/>
      <c r="J40" s="1"/>
      <c r="W40" s="95" t="s">
        <v>110</v>
      </c>
      <c r="X40" s="43" t="s">
        <v>46</v>
      </c>
      <c r="Y40" s="9">
        <v>26</v>
      </c>
      <c r="Z40" s="10" t="s">
        <v>34</v>
      </c>
      <c r="AA40" s="11">
        <v>57175</v>
      </c>
      <c r="AB40" s="11">
        <v>35647</v>
      </c>
      <c r="AC40" s="11">
        <v>36100</v>
      </c>
      <c r="AD40" s="12">
        <v>35873.5</v>
      </c>
      <c r="AE40" s="12">
        <v>0.22892899939278979</v>
      </c>
      <c r="AF40" s="27"/>
      <c r="AG40" s="26">
        <v>0.187</v>
      </c>
      <c r="AH40" s="11">
        <v>0</v>
      </c>
      <c r="AI40" s="12">
        <v>0.22659067374334008</v>
      </c>
    </row>
    <row r="41" spans="1:35" ht="13.2" x14ac:dyDescent="0.25">
      <c r="B41" s="1"/>
      <c r="C41" s="1"/>
      <c r="D41" s="2"/>
      <c r="E41" s="3" t="s">
        <v>48</v>
      </c>
      <c r="F41" s="124" t="s">
        <v>0</v>
      </c>
      <c r="G41" s="125"/>
      <c r="H41" s="123"/>
      <c r="I41" s="1"/>
      <c r="J41" s="1"/>
      <c r="Y41" s="18"/>
      <c r="Z41" s="19"/>
      <c r="AA41" s="20"/>
      <c r="AB41" s="20"/>
      <c r="AC41" s="20"/>
      <c r="AD41" s="20"/>
      <c r="AE41" s="20"/>
      <c r="AF41" s="105"/>
      <c r="AG41" s="20"/>
      <c r="AH41" s="20"/>
      <c r="AI41" s="20"/>
    </row>
    <row r="42" spans="1:35" ht="13.2" x14ac:dyDescent="0.25">
      <c r="B42" s="1"/>
      <c r="C42" s="2"/>
      <c r="D42" s="2"/>
      <c r="E42" s="2"/>
      <c r="F42" s="126" t="s">
        <v>3</v>
      </c>
      <c r="G42" s="125"/>
      <c r="H42" s="123"/>
      <c r="I42" s="1"/>
      <c r="J42" s="2"/>
      <c r="L42" s="44" t="s">
        <v>49</v>
      </c>
      <c r="N42" s="44" t="s">
        <v>49</v>
      </c>
      <c r="X42" s="45" t="s">
        <v>42</v>
      </c>
      <c r="Y42" s="46">
        <v>22</v>
      </c>
      <c r="Z42" s="47" t="s">
        <v>34</v>
      </c>
      <c r="AA42" s="48">
        <v>20748</v>
      </c>
      <c r="AB42" s="48">
        <v>18428</v>
      </c>
      <c r="AC42" s="48">
        <v>18094</v>
      </c>
      <c r="AD42" s="48">
        <v>18261</v>
      </c>
      <c r="AE42" s="48">
        <v>6.375451818811044E-2</v>
      </c>
      <c r="AF42" s="49"/>
      <c r="AG42" s="49">
        <v>0.13300000000000001</v>
      </c>
      <c r="AH42" s="48">
        <v>0</v>
      </c>
      <c r="AI42" s="48">
        <v>6.0419016861707697E-2</v>
      </c>
    </row>
    <row r="43" spans="1:35" ht="13.2" x14ac:dyDescent="0.25">
      <c r="B43" s="1"/>
      <c r="C43" s="2"/>
      <c r="D43" s="2"/>
      <c r="E43" s="2"/>
      <c r="F43" s="16"/>
      <c r="G43" s="16"/>
      <c r="H43" s="16"/>
      <c r="I43" s="1"/>
      <c r="J43" s="2"/>
      <c r="L43" s="50"/>
      <c r="N43" s="50"/>
      <c r="X43" s="51"/>
      <c r="Y43" s="52"/>
      <c r="Z43" s="53"/>
      <c r="AA43" s="54"/>
      <c r="AB43" s="54"/>
      <c r="AC43" s="54"/>
      <c r="AD43" s="54"/>
      <c r="AE43" s="54"/>
      <c r="AF43" s="55"/>
      <c r="AG43" s="55"/>
      <c r="AH43" s="54"/>
      <c r="AI43" s="54"/>
    </row>
    <row r="44" spans="1:35" ht="13.2" x14ac:dyDescent="0.25">
      <c r="B44" s="2"/>
      <c r="C44" s="5" t="s">
        <v>5</v>
      </c>
      <c r="D44" s="6" t="s">
        <v>6</v>
      </c>
      <c r="E44" s="6" t="s">
        <v>7</v>
      </c>
      <c r="F44" s="6" t="s">
        <v>8</v>
      </c>
      <c r="G44" s="6" t="s">
        <v>9</v>
      </c>
      <c r="H44" s="5" t="s">
        <v>10</v>
      </c>
      <c r="I44" s="6" t="s">
        <v>11</v>
      </c>
      <c r="J44" s="5" t="s">
        <v>12</v>
      </c>
      <c r="L44" s="56" t="s">
        <v>50</v>
      </c>
      <c r="N44" s="56" t="s">
        <v>51</v>
      </c>
      <c r="X44" s="57" t="s">
        <v>44</v>
      </c>
      <c r="Y44" s="52">
        <v>24</v>
      </c>
      <c r="Z44" s="53" t="s">
        <v>34</v>
      </c>
      <c r="AA44" s="54">
        <v>55271</v>
      </c>
      <c r="AB44" s="54">
        <v>48182</v>
      </c>
      <c r="AC44" s="54">
        <v>48182</v>
      </c>
      <c r="AD44" s="54">
        <v>48182</v>
      </c>
      <c r="AE44" s="54">
        <v>6.8523870743236057E-2</v>
      </c>
      <c r="AF44" s="55"/>
      <c r="AG44" s="55">
        <v>0.16200000000000001</v>
      </c>
      <c r="AH44" s="54">
        <v>0</v>
      </c>
      <c r="AI44" s="54">
        <v>7.2809432213633313E-2</v>
      </c>
    </row>
    <row r="45" spans="1:35" ht="13.2" x14ac:dyDescent="0.25">
      <c r="B45" s="2"/>
      <c r="C45" s="5"/>
      <c r="D45" s="6"/>
      <c r="E45" s="6"/>
      <c r="F45" s="6"/>
      <c r="G45" s="6"/>
      <c r="H45" s="5"/>
      <c r="I45" s="6"/>
      <c r="J45" s="5"/>
      <c r="L45" s="56"/>
      <c r="N45" s="56"/>
      <c r="X45" s="51"/>
      <c r="Y45" s="52"/>
      <c r="Z45" s="53"/>
      <c r="AA45" s="54"/>
      <c r="AB45" s="54"/>
      <c r="AC45" s="54"/>
      <c r="AD45" s="54"/>
      <c r="AE45" s="54"/>
      <c r="AF45" s="55"/>
      <c r="AG45" s="55"/>
      <c r="AH45" s="54"/>
      <c r="AI45" s="54"/>
    </row>
    <row r="46" spans="1:35" ht="13.2" x14ac:dyDescent="0.25">
      <c r="A46" s="13" t="s">
        <v>16</v>
      </c>
      <c r="B46" s="14">
        <v>8</v>
      </c>
      <c r="C46" s="15" t="s">
        <v>17</v>
      </c>
      <c r="D46" s="16">
        <v>62563.89</v>
      </c>
      <c r="E46" s="16">
        <v>12512.22</v>
      </c>
      <c r="F46" s="16">
        <v>15741.36</v>
      </c>
      <c r="G46" s="2">
        <f t="shared" ref="G46:G72" si="13">(E46+F46)/2</f>
        <v>14126.79</v>
      </c>
      <c r="H46" s="2">
        <f t="shared" ref="H46:H72" si="14">(D46-G46)/(D46+G46)</f>
        <v>0.63159043576090346</v>
      </c>
      <c r="I46" s="2"/>
      <c r="J46" s="16">
        <v>0</v>
      </c>
      <c r="L46" s="17">
        <f t="shared" ref="L46:L52" si="15">H6-H46</f>
        <v>1.6460087400005263E-2</v>
      </c>
      <c r="N46" s="12" t="e">
        <f>MAX(L46:L72)</f>
        <v>#REF!</v>
      </c>
      <c r="W46" s="4" t="s">
        <v>109</v>
      </c>
      <c r="X46" s="57" t="s">
        <v>47</v>
      </c>
      <c r="Y46" s="52">
        <v>27</v>
      </c>
      <c r="Z46" s="53" t="s">
        <v>34</v>
      </c>
      <c r="AA46" s="54">
        <v>44745</v>
      </c>
      <c r="AB46" s="54">
        <v>32157</v>
      </c>
      <c r="AC46" s="54">
        <v>35200</v>
      </c>
      <c r="AD46" s="54">
        <v>33678.5</v>
      </c>
      <c r="AE46" s="54">
        <v>0.14111203912092676</v>
      </c>
      <c r="AF46" s="55"/>
      <c r="AG46" s="55">
        <v>0.187</v>
      </c>
      <c r="AH46" s="54">
        <v>0</v>
      </c>
      <c r="AI46" s="54">
        <v>0.13963505949272481</v>
      </c>
    </row>
    <row r="47" spans="1:35" ht="13.2" x14ac:dyDescent="0.25">
      <c r="A47" s="13" t="s">
        <v>18</v>
      </c>
      <c r="B47" s="14">
        <v>9</v>
      </c>
      <c r="C47" s="15" t="s">
        <v>17</v>
      </c>
      <c r="D47" s="16">
        <v>50439.29</v>
      </c>
      <c r="E47" s="16">
        <v>17361.669999999998</v>
      </c>
      <c r="F47" s="16">
        <v>18369.669999999998</v>
      </c>
      <c r="G47" s="2">
        <f t="shared" si="13"/>
        <v>17865.669999999998</v>
      </c>
      <c r="H47" s="2">
        <f t="shared" si="14"/>
        <v>0.47688513396391718</v>
      </c>
      <c r="I47" s="2"/>
      <c r="J47" s="16">
        <v>0</v>
      </c>
      <c r="L47" s="17">
        <f t="shared" si="15"/>
        <v>2.4309926923903102E-2</v>
      </c>
    </row>
    <row r="48" spans="1:35" ht="13.8" thickBot="1" x14ac:dyDescent="0.3">
      <c r="A48" s="13" t="s">
        <v>20</v>
      </c>
      <c r="B48" s="14">
        <v>10</v>
      </c>
      <c r="C48" s="15" t="s">
        <v>17</v>
      </c>
      <c r="D48" s="16">
        <v>57168.71</v>
      </c>
      <c r="E48" s="16">
        <v>28957.1</v>
      </c>
      <c r="F48" s="16">
        <v>29195.68</v>
      </c>
      <c r="G48" s="2">
        <f t="shared" si="13"/>
        <v>29076.39</v>
      </c>
      <c r="H48" s="2">
        <f t="shared" si="14"/>
        <v>0.32572656301633368</v>
      </c>
      <c r="I48" s="2"/>
      <c r="J48" s="16">
        <v>0</v>
      </c>
      <c r="L48" s="17">
        <f t="shared" si="15"/>
        <v>-7.3644850278005158E-3</v>
      </c>
    </row>
    <row r="49" spans="1:68" ht="15" thickTop="1" thickBot="1" x14ac:dyDescent="0.3">
      <c r="A49" s="13" t="s">
        <v>21</v>
      </c>
      <c r="B49" s="14">
        <v>11</v>
      </c>
      <c r="C49" s="15" t="s">
        <v>17</v>
      </c>
      <c r="D49" s="16">
        <v>50592.39</v>
      </c>
      <c r="E49" s="16">
        <v>30363.759999999998</v>
      </c>
      <c r="F49" s="16">
        <v>32548.68</v>
      </c>
      <c r="G49" s="2">
        <f t="shared" si="13"/>
        <v>31456.22</v>
      </c>
      <c r="H49" s="2">
        <f t="shared" si="14"/>
        <v>0.23322966714487908</v>
      </c>
      <c r="I49" s="2"/>
      <c r="J49" s="16">
        <v>0</v>
      </c>
      <c r="L49" s="17">
        <f t="shared" si="15"/>
        <v>-2.8624592113486502E-2</v>
      </c>
      <c r="N49" s="44" t="s">
        <v>49</v>
      </c>
      <c r="AQ49" s="103" t="s">
        <v>107</v>
      </c>
      <c r="AR49" s="103">
        <v>27</v>
      </c>
      <c r="AS49" s="103"/>
      <c r="AT49" s="103"/>
      <c r="AZ49" s="103"/>
      <c r="BA49" s="103">
        <v>0.48</v>
      </c>
      <c r="BC49" s="96"/>
    </row>
    <row r="50" spans="1:68" ht="13.8" thickTop="1" x14ac:dyDescent="0.25">
      <c r="A50" s="13" t="s">
        <v>52</v>
      </c>
      <c r="B50" s="14">
        <v>24</v>
      </c>
      <c r="C50" s="15" t="s">
        <v>23</v>
      </c>
      <c r="D50" s="16">
        <v>174.25</v>
      </c>
      <c r="E50" s="16">
        <v>149.76</v>
      </c>
      <c r="F50" s="16">
        <v>149.76</v>
      </c>
      <c r="G50" s="2">
        <f t="shared" si="13"/>
        <v>149.76</v>
      </c>
      <c r="H50" s="2">
        <f t="shared" si="14"/>
        <v>7.5584086910897838E-2</v>
      </c>
      <c r="I50" s="2"/>
      <c r="J50" s="16">
        <v>0</v>
      </c>
      <c r="L50" s="17">
        <f t="shared" si="15"/>
        <v>1.0212226085724169E-3</v>
      </c>
      <c r="N50" s="56" t="s">
        <v>53</v>
      </c>
    </row>
    <row r="51" spans="1:68" ht="13.2" x14ac:dyDescent="0.25">
      <c r="A51" s="13" t="s">
        <v>52</v>
      </c>
      <c r="B51" s="14">
        <v>24</v>
      </c>
      <c r="C51" s="15" t="s">
        <v>25</v>
      </c>
      <c r="D51" s="16">
        <v>60.97</v>
      </c>
      <c r="E51" s="16">
        <v>37.799999999999997</v>
      </c>
      <c r="F51" s="16">
        <v>28.68</v>
      </c>
      <c r="G51" s="2">
        <f t="shared" si="13"/>
        <v>33.239999999999995</v>
      </c>
      <c r="H51" s="2">
        <f t="shared" si="14"/>
        <v>0.29434242649400283</v>
      </c>
      <c r="I51" s="2"/>
      <c r="J51" s="16">
        <v>0</v>
      </c>
      <c r="L51" s="17">
        <f t="shared" si="15"/>
        <v>-8.1319861028916751E-4</v>
      </c>
      <c r="N51" s="12" t="e">
        <f>AVERAGE(L51:L73)</f>
        <v>#REF!</v>
      </c>
      <c r="O51" s="13" t="s">
        <v>54</v>
      </c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Q51" s="95" t="s">
        <v>105</v>
      </c>
      <c r="AR51">
        <v>0.28412668220346465</v>
      </c>
      <c r="AZ51" s="95" t="s">
        <v>105</v>
      </c>
      <c r="BA51" s="100">
        <v>0.47838486484004095</v>
      </c>
    </row>
    <row r="52" spans="1:68" ht="13.2" x14ac:dyDescent="0.25">
      <c r="A52" s="13" t="s">
        <v>55</v>
      </c>
      <c r="B52" s="14">
        <v>24</v>
      </c>
      <c r="C52" s="15" t="s">
        <v>23</v>
      </c>
      <c r="D52" s="16">
        <v>35181.550000000003</v>
      </c>
      <c r="E52" s="16">
        <v>32498.04</v>
      </c>
      <c r="F52" s="16">
        <v>32498.04</v>
      </c>
      <c r="G52" s="2">
        <f t="shared" si="13"/>
        <v>32498.04</v>
      </c>
      <c r="H52" s="2">
        <f t="shared" si="14"/>
        <v>3.9650210646961691E-2</v>
      </c>
      <c r="I52" s="2"/>
      <c r="J52" s="16">
        <v>0</v>
      </c>
      <c r="L52" s="17">
        <f t="shared" si="15"/>
        <v>2.2754796812152617E-3</v>
      </c>
      <c r="AC52" t="s">
        <v>105</v>
      </c>
      <c r="AZ52" s="100"/>
    </row>
    <row r="53" spans="1:68" ht="13.2" x14ac:dyDescent="0.25">
      <c r="A53" s="13" t="s">
        <v>55</v>
      </c>
      <c r="B53" s="14">
        <v>24</v>
      </c>
      <c r="C53" s="15" t="s">
        <v>25</v>
      </c>
      <c r="D53" s="16">
        <v>12795.97</v>
      </c>
      <c r="E53" s="16">
        <v>9529.4699999999993</v>
      </c>
      <c r="F53" s="16">
        <v>9529.4699999999993</v>
      </c>
      <c r="G53" s="2">
        <f t="shared" si="13"/>
        <v>9529.4699999999993</v>
      </c>
      <c r="H53" s="2">
        <f t="shared" si="14"/>
        <v>0.14631290581507017</v>
      </c>
      <c r="I53" s="2"/>
      <c r="J53" s="16">
        <v>0</v>
      </c>
      <c r="L53" s="17" t="e">
        <f>#REF!-H53</f>
        <v>#REF!</v>
      </c>
      <c r="N53" s="122" t="s">
        <v>56</v>
      </c>
      <c r="O53" s="123"/>
      <c r="AB53" t="s">
        <v>115</v>
      </c>
      <c r="AC53" s="114">
        <f>AG54</f>
        <v>0.28412668220346465</v>
      </c>
      <c r="AG53" s="58" t="s">
        <v>101</v>
      </c>
      <c r="AH53" s="95" t="s">
        <v>96</v>
      </c>
      <c r="AI53" s="96"/>
      <c r="AL53" s="58" t="s">
        <v>101</v>
      </c>
      <c r="AM53" s="95" t="s">
        <v>97</v>
      </c>
      <c r="AQ53" s="97" t="s">
        <v>99</v>
      </c>
      <c r="AR53" s="98"/>
      <c r="AS53" s="98"/>
      <c r="AT53" s="98"/>
      <c r="AZ53" s="101" t="s">
        <v>100</v>
      </c>
      <c r="BA53" s="98"/>
      <c r="BB53" s="98"/>
      <c r="BC53" s="98"/>
    </row>
    <row r="54" spans="1:68" ht="13.2" x14ac:dyDescent="0.25">
      <c r="A54" s="13" t="s">
        <v>27</v>
      </c>
      <c r="B54" s="14">
        <v>4</v>
      </c>
      <c r="C54" s="15" t="s">
        <v>28</v>
      </c>
      <c r="D54" s="16">
        <v>38292.6</v>
      </c>
      <c r="E54" s="16">
        <v>32508.73</v>
      </c>
      <c r="F54" s="16">
        <v>30354.74</v>
      </c>
      <c r="G54" s="2">
        <f t="shared" si="13"/>
        <v>31431.735000000001</v>
      </c>
      <c r="H54" s="2">
        <f t="shared" si="14"/>
        <v>9.8399862831248214E-2</v>
      </c>
      <c r="I54" s="2"/>
      <c r="J54" s="16">
        <v>0</v>
      </c>
      <c r="L54" s="17">
        <f>AE18-H54</f>
        <v>1.3280991991968805E-3</v>
      </c>
      <c r="AB54" t="s">
        <v>114</v>
      </c>
      <c r="AC54" s="114">
        <f>AL54</f>
        <v>0.47838486484004095</v>
      </c>
      <c r="AG54" s="4">
        <f>AR51</f>
        <v>0.28412668220346465</v>
      </c>
      <c r="AL54" s="4">
        <f>BA51</f>
        <v>0.47838486484004095</v>
      </c>
      <c r="AQ54" s="97" t="s">
        <v>65</v>
      </c>
      <c r="AR54" s="97" t="s">
        <v>102</v>
      </c>
      <c r="AS54" s="97" t="s">
        <v>103</v>
      </c>
      <c r="AT54" s="97" t="s">
        <v>122</v>
      </c>
      <c r="AU54" t="s">
        <v>116</v>
      </c>
      <c r="AV54" t="s">
        <v>117</v>
      </c>
      <c r="AW54" t="s">
        <v>118</v>
      </c>
      <c r="AX54" t="s">
        <v>119</v>
      </c>
      <c r="AZ54" s="101" t="s">
        <v>65</v>
      </c>
      <c r="BA54" s="97" t="s">
        <v>102</v>
      </c>
      <c r="BB54" s="97" t="s">
        <v>103</v>
      </c>
      <c r="BC54" s="97" t="s">
        <v>104</v>
      </c>
      <c r="BD54" s="104" t="s">
        <v>116</v>
      </c>
      <c r="BE54" s="104" t="s">
        <v>117</v>
      </c>
      <c r="BF54" s="104" t="s">
        <v>118</v>
      </c>
      <c r="BG54" s="104" t="s">
        <v>119</v>
      </c>
    </row>
    <row r="55" spans="1:68" ht="13.2" x14ac:dyDescent="0.25">
      <c r="A55" s="13" t="s">
        <v>29</v>
      </c>
      <c r="B55" s="14">
        <v>6</v>
      </c>
      <c r="C55" s="15" t="s">
        <v>28</v>
      </c>
      <c r="D55" s="16">
        <v>31046.639999999999</v>
      </c>
      <c r="E55" s="16">
        <v>12255.49</v>
      </c>
      <c r="F55" s="16">
        <v>11653.42</v>
      </c>
      <c r="G55" s="2">
        <f t="shared" si="13"/>
        <v>11954.455</v>
      </c>
      <c r="H55" s="2">
        <f t="shared" si="14"/>
        <v>0.44399299599231129</v>
      </c>
      <c r="I55" s="2"/>
      <c r="J55" s="16">
        <v>0</v>
      </c>
      <c r="L55" s="17">
        <f>AE20-H55</f>
        <v>-1.4358122839067622E-2</v>
      </c>
      <c r="N55" s="59" t="s">
        <v>57</v>
      </c>
      <c r="O55" s="127" t="s">
        <v>58</v>
      </c>
      <c r="P55" s="123"/>
      <c r="Q55" s="127" t="s">
        <v>59</v>
      </c>
      <c r="R55" s="123"/>
      <c r="AB55" s="96"/>
      <c r="AL55" s="96"/>
      <c r="AQ55" s="99">
        <v>0.22</v>
      </c>
      <c r="AR55" s="99">
        <f>AC60</f>
        <v>9.4463463014631557E-2</v>
      </c>
      <c r="AS55" s="61">
        <f>EXP(-3.44*(AQ55/$AR$51)^(5/3))</f>
        <v>0.10582177962868575</v>
      </c>
      <c r="AT55" s="98">
        <f>(AS55-AR55)^2</f>
        <v>1.2901135630509944E-4</v>
      </c>
      <c r="AU55" s="115">
        <v>1E-8</v>
      </c>
      <c r="AV55">
        <f>EXP(-3.44*(AQ55/($AR$51+$AU$55))^(5/3))</f>
        <v>0.10582179357056573</v>
      </c>
      <c r="AW55">
        <f>(AV55-AS55)/$AU$55</f>
        <v>1.3941879983825345</v>
      </c>
      <c r="AX55">
        <f>AW55^2</f>
        <v>1.943760174833898</v>
      </c>
      <c r="AZ55" s="102">
        <v>0.14699999999999999</v>
      </c>
      <c r="BA55" s="99">
        <f>AC58</f>
        <v>0.64122191926798777</v>
      </c>
      <c r="BB55" s="61">
        <f>EXP(-3.44*(AZ55/$BA$51)^(5/3))</f>
        <v>0.61795044293196699</v>
      </c>
      <c r="BC55" s="98">
        <f>(BB55-BA55)^2</f>
        <v>5.4156161085797518E-4</v>
      </c>
      <c r="BD55" s="115">
        <v>1E-8</v>
      </c>
      <c r="BE55" s="104">
        <f>EXP(-3.44*(AZ55/($BA$51+$BD$55))^(5/3))</f>
        <v>0.61795045329491305</v>
      </c>
      <c r="BF55" s="115">
        <f>(BE55-BB55)/$BD$55</f>
        <v>1.0362946056829969</v>
      </c>
      <c r="BG55" s="104">
        <f>BF55^2</f>
        <v>1.0739065097676781</v>
      </c>
    </row>
    <row r="56" spans="1:68" ht="13.2" x14ac:dyDescent="0.25">
      <c r="A56" s="13" t="s">
        <v>31</v>
      </c>
      <c r="B56" s="14">
        <v>7</v>
      </c>
      <c r="C56" s="15" t="s">
        <v>28</v>
      </c>
      <c r="D56" s="16">
        <v>47611.46</v>
      </c>
      <c r="E56" s="16">
        <v>35280.769999999997</v>
      </c>
      <c r="F56" s="16">
        <v>36631.599999999999</v>
      </c>
      <c r="G56" s="2">
        <f t="shared" si="13"/>
        <v>35956.184999999998</v>
      </c>
      <c r="H56" s="2">
        <f t="shared" si="14"/>
        <v>0.13947114340723618</v>
      </c>
      <c r="I56" s="2"/>
      <c r="J56" s="16">
        <v>0</v>
      </c>
      <c r="L56" s="17">
        <f>AE21-H56</f>
        <v>-4.4581277469360192E-3</v>
      </c>
      <c r="O56" s="122" t="s">
        <v>60</v>
      </c>
      <c r="P56" s="123"/>
      <c r="Q56" s="122" t="s">
        <v>61</v>
      </c>
      <c r="R56" s="123"/>
      <c r="AH56" s="4" t="s">
        <v>62</v>
      </c>
      <c r="AM56" s="4" t="s">
        <v>62</v>
      </c>
      <c r="AQ56" s="99">
        <v>0.23799999999999999</v>
      </c>
      <c r="AR56" s="99">
        <f>AC61</f>
        <v>1.510830504352241E-2</v>
      </c>
      <c r="AS56" s="61">
        <f>EXP(-3.44*(AQ56/$AR$51)^(5/3))</f>
        <v>7.7262199508933774E-2</v>
      </c>
      <c r="AT56" s="98">
        <f t="shared" ref="AT56:AT58" si="16">(AS56-AR56)^2</f>
        <v>3.8631065972174932E-3</v>
      </c>
      <c r="AV56" s="104">
        <f t="shared" ref="AV56:AV58" si="17">EXP(-3.44*(AQ56/($AR$51+$AU$55))^(5/3))</f>
        <v>7.7262211113720072E-2</v>
      </c>
      <c r="AW56" s="104">
        <f t="shared" ref="AW56:AW58" si="18">(AV56-AS56)/$AU$55</f>
        <v>1.1604786298580194</v>
      </c>
      <c r="AX56" s="104">
        <f t="shared" ref="AX56:AX58" si="19">AW56^2</f>
        <v>1.346710650357146</v>
      </c>
      <c r="AZ56" s="102">
        <v>0.23799999999999999</v>
      </c>
      <c r="BA56" s="99">
        <f>AC59</f>
        <v>0.32258731019917403</v>
      </c>
      <c r="BB56" s="61">
        <f>EXP(-3.44*(AZ56/$BA$51)^(5/3))</f>
        <v>0.34145332467473699</v>
      </c>
      <c r="BC56" s="98">
        <f>(BB56-BA56)^2</f>
        <v>3.5592650219215131E-4</v>
      </c>
      <c r="BD56" s="104"/>
      <c r="BE56" s="104">
        <f>EXP(-3.44*(AZ56/($BA$51+$BD$55))^(5/3))</f>
        <v>0.34145333745756601</v>
      </c>
      <c r="BF56" s="115">
        <f>(BE56-BB56)/$BD$55</f>
        <v>1.2782829017510267</v>
      </c>
      <c r="BG56" s="104">
        <f t="shared" ref="BG56" si="20">BF56^2</f>
        <v>1.634007176909025</v>
      </c>
    </row>
    <row r="57" spans="1:68" ht="13.2" x14ac:dyDescent="0.25">
      <c r="A57" s="13" t="s">
        <v>32</v>
      </c>
      <c r="B57" s="14">
        <v>13</v>
      </c>
      <c r="C57" s="15" t="s">
        <v>28</v>
      </c>
      <c r="D57" s="16">
        <v>64588</v>
      </c>
      <c r="E57" s="16">
        <v>33116.6</v>
      </c>
      <c r="F57" s="16">
        <v>35481.78</v>
      </c>
      <c r="G57" s="2">
        <f t="shared" si="13"/>
        <v>34299.19</v>
      </c>
      <c r="H57" s="2">
        <f t="shared" si="14"/>
        <v>0.30629659918539498</v>
      </c>
      <c r="I57" s="2"/>
      <c r="J57" s="16">
        <v>0</v>
      </c>
      <c r="L57" s="17">
        <f>AE23-H57</f>
        <v>-7.1584725705843677E-2</v>
      </c>
      <c r="O57" s="122" t="s">
        <v>63</v>
      </c>
      <c r="P57" s="123"/>
      <c r="Q57" s="122" t="s">
        <v>64</v>
      </c>
      <c r="R57" s="123"/>
      <c r="Y57" s="95" t="s">
        <v>111</v>
      </c>
      <c r="AA57" s="106" t="s">
        <v>98</v>
      </c>
      <c r="AC57" s="4" t="s">
        <v>10</v>
      </c>
      <c r="AD57" s="4" t="s">
        <v>65</v>
      </c>
      <c r="AE57" s="95" t="s">
        <v>112</v>
      </c>
      <c r="AF57" s="95" t="s">
        <v>113</v>
      </c>
      <c r="AG57" s="4" t="s">
        <v>66</v>
      </c>
      <c r="AH57" s="58"/>
      <c r="AL57" s="4" t="s">
        <v>66</v>
      </c>
      <c r="AM57" s="58"/>
      <c r="AQ57" s="99">
        <v>0.20499999999999999</v>
      </c>
      <c r="AR57" s="99">
        <f>AC62</f>
        <v>0.13837889131812967</v>
      </c>
      <c r="AS57" s="61">
        <f>EXP(-3.44*(AQ57/$AR$51)^(5/3))</f>
        <v>0.13579384803269648</v>
      </c>
      <c r="AT57" s="98">
        <f t="shared" si="16"/>
        <v>6.6824487875632013E-6</v>
      </c>
      <c r="AV57" s="104">
        <f t="shared" si="17"/>
        <v>0.13579386393689083</v>
      </c>
      <c r="AW57" s="104">
        <f t="shared" si="18"/>
        <v>1.5904194350380152</v>
      </c>
      <c r="AX57" s="104">
        <f t="shared" si="19"/>
        <v>2.5294339793466394</v>
      </c>
      <c r="AZ57" s="100"/>
      <c r="BA57" s="98"/>
      <c r="BB57" s="98"/>
      <c r="BC57" s="98"/>
      <c r="BD57" s="104"/>
      <c r="BE57" s="104"/>
      <c r="BF57" s="104"/>
      <c r="BG57" s="104"/>
    </row>
    <row r="58" spans="1:68" ht="13.2" x14ac:dyDescent="0.25">
      <c r="A58" s="13" t="s">
        <v>33</v>
      </c>
      <c r="B58" s="14">
        <v>1</v>
      </c>
      <c r="C58" s="15" t="s">
        <v>34</v>
      </c>
      <c r="D58" s="16">
        <v>30150.07</v>
      </c>
      <c r="E58" s="16">
        <v>24999.13</v>
      </c>
      <c r="F58" s="16">
        <v>23872.37</v>
      </c>
      <c r="G58" s="2">
        <f t="shared" si="13"/>
        <v>24435.75</v>
      </c>
      <c r="H58" s="2">
        <f t="shared" si="14"/>
        <v>0.10468506289728724</v>
      </c>
      <c r="I58" s="2"/>
      <c r="J58" s="16">
        <v>0</v>
      </c>
      <c r="L58" s="17">
        <f t="shared" ref="L58:L60" si="21">H19-H58</f>
        <v>-8.3469089949883557E-5</v>
      </c>
      <c r="Q58" s="60" t="s">
        <v>67</v>
      </c>
      <c r="R58" s="60"/>
      <c r="Y58">
        <v>1</v>
      </c>
      <c r="AA58" s="106">
        <v>8</v>
      </c>
      <c r="AB58" s="4" t="s">
        <v>68</v>
      </c>
      <c r="AC58" s="111">
        <f>AI5</f>
        <v>0.64122191926798777</v>
      </c>
      <c r="AD58" s="108">
        <v>0.14699999999999999</v>
      </c>
      <c r="AE58" s="110">
        <v>0.43706499999999998</v>
      </c>
      <c r="AF58" s="110">
        <f>AD58*(-LN(AC58)/3.44)^(-3/5)</f>
        <v>0.50187999920911486</v>
      </c>
      <c r="AG58" s="4">
        <v>0</v>
      </c>
      <c r="AH58" s="61">
        <f t="shared" ref="AH58:AH82" si="22">EXP(-3.44*(AG58/$AG$54)^(5/3))</f>
        <v>1</v>
      </c>
      <c r="AL58" s="4">
        <v>0</v>
      </c>
      <c r="AM58" s="61">
        <f t="shared" ref="AM58:AM95" si="23">EXP(-3.44*(AL58/$AL$54)^(5/3))</f>
        <v>1</v>
      </c>
      <c r="AQ58" s="99">
        <v>0.187</v>
      </c>
      <c r="AR58" s="99">
        <f>AC63</f>
        <v>0.22659067374333999</v>
      </c>
      <c r="AS58" s="61">
        <f>EXP(-3.44*(AQ58/$AR$51)^(5/3))</f>
        <v>0.18031187649578004</v>
      </c>
      <c r="AT58" s="98">
        <f t="shared" si="16"/>
        <v>2.1417270746807628E-3</v>
      </c>
      <c r="AV58" s="104">
        <f t="shared" si="17"/>
        <v>0.18031189461483255</v>
      </c>
      <c r="AW58" s="104">
        <f t="shared" si="18"/>
        <v>1.8119052508369649</v>
      </c>
      <c r="AX58" s="104">
        <f t="shared" si="19"/>
        <v>3.2830006380105647</v>
      </c>
      <c r="AZ58" s="100"/>
      <c r="BA58" s="98"/>
      <c r="BB58" s="98"/>
      <c r="BC58" s="98"/>
      <c r="BD58" s="104"/>
      <c r="BE58" s="104"/>
      <c r="BF58" s="104"/>
      <c r="BG58" s="104"/>
    </row>
    <row r="59" spans="1:68" ht="13.2" x14ac:dyDescent="0.25">
      <c r="A59" s="13" t="s">
        <v>35</v>
      </c>
      <c r="B59" s="14">
        <v>2</v>
      </c>
      <c r="C59" s="15" t="s">
        <v>34</v>
      </c>
      <c r="D59" s="16">
        <v>30547.5</v>
      </c>
      <c r="E59" s="16">
        <v>29538.28</v>
      </c>
      <c r="F59" s="16">
        <v>29538.28</v>
      </c>
      <c r="G59" s="2">
        <f t="shared" si="13"/>
        <v>29538.28</v>
      </c>
      <c r="H59" s="2">
        <f t="shared" si="14"/>
        <v>1.6796320194229004E-2</v>
      </c>
      <c r="I59" s="2"/>
      <c r="J59" s="16">
        <v>0</v>
      </c>
      <c r="L59" s="17">
        <f t="shared" si="21"/>
        <v>2.7334945485756178E-2</v>
      </c>
      <c r="Q59" s="128" t="s">
        <v>69</v>
      </c>
      <c r="R59" s="121"/>
      <c r="Y59" s="107">
        <v>2</v>
      </c>
      <c r="AA59" s="106">
        <v>10</v>
      </c>
      <c r="AB59" s="4" t="s">
        <v>68</v>
      </c>
      <c r="AC59" s="112">
        <f>AI9</f>
        <v>0.32258731019917403</v>
      </c>
      <c r="AD59" s="109">
        <v>0.23799999999999999</v>
      </c>
      <c r="AE59" s="110">
        <v>0.45096999999999998</v>
      </c>
      <c r="AF59" s="110">
        <f t="shared" ref="AF59:AF63" si="24">AD59*(-LN(AC59)/3.44)^(-3/5)</f>
        <v>0.46381692285371068</v>
      </c>
      <c r="AG59" s="61">
        <f t="shared" ref="AG59:AG90" si="25">AG58+0.01</f>
        <v>0.01</v>
      </c>
      <c r="AH59" s="61">
        <f t="shared" si="22"/>
        <v>0.98708132607233512</v>
      </c>
      <c r="AL59" s="61">
        <f t="shared" ref="AL59:AL95" si="26">AL58+0.01</f>
        <v>0.01</v>
      </c>
      <c r="AM59" s="61">
        <f t="shared" si="23"/>
        <v>0.99455816932630858</v>
      </c>
      <c r="AQ59" s="98"/>
      <c r="AR59" s="98"/>
      <c r="AT59" s="98"/>
      <c r="AZ59" s="100"/>
      <c r="BA59" s="98"/>
      <c r="BC59" s="98"/>
      <c r="BD59" s="104"/>
      <c r="BE59" s="104"/>
      <c r="BF59" s="104"/>
      <c r="BG59" s="104"/>
    </row>
    <row r="60" spans="1:68" ht="13.2" x14ac:dyDescent="0.25">
      <c r="A60" s="13" t="s">
        <v>36</v>
      </c>
      <c r="B60" s="14">
        <v>3</v>
      </c>
      <c r="C60" s="15" t="s">
        <v>34</v>
      </c>
      <c r="D60" s="16">
        <v>48040.42</v>
      </c>
      <c r="E60" s="16">
        <v>28849.87</v>
      </c>
      <c r="F60" s="16">
        <v>25733.16</v>
      </c>
      <c r="G60" s="2">
        <f t="shared" si="13"/>
        <v>27291.514999999999</v>
      </c>
      <c r="H60" s="2">
        <f t="shared" si="14"/>
        <v>0.27543305505161919</v>
      </c>
      <c r="I60" s="2"/>
      <c r="J60" s="16">
        <v>0</v>
      </c>
      <c r="L60" s="17">
        <f t="shared" si="21"/>
        <v>3.7086216110490677E-3</v>
      </c>
      <c r="Q60" s="129"/>
      <c r="R60" s="121"/>
      <c r="Y60">
        <v>1</v>
      </c>
      <c r="AA60" s="106">
        <v>1</v>
      </c>
      <c r="AB60" s="4" t="s">
        <v>70</v>
      </c>
      <c r="AC60" s="112">
        <f>AI25</f>
        <v>9.4463463014631557E-2</v>
      </c>
      <c r="AD60" s="109">
        <v>0.22</v>
      </c>
      <c r="AE60" s="110">
        <v>0.23471</v>
      </c>
      <c r="AF60" s="110">
        <f t="shared" si="24"/>
        <v>0.27584245032545102</v>
      </c>
      <c r="AG60" s="61">
        <f t="shared" si="25"/>
        <v>0.02</v>
      </c>
      <c r="AH60" s="61">
        <f t="shared" si="22"/>
        <v>0.95955901262630194</v>
      </c>
      <c r="AL60" s="61">
        <f t="shared" si="26"/>
        <v>0.02</v>
      </c>
      <c r="AM60" s="61">
        <f t="shared" si="23"/>
        <v>0.98282528097579214</v>
      </c>
      <c r="AZ60" s="100"/>
      <c r="BD60" s="104"/>
      <c r="BE60" s="104"/>
      <c r="BF60" s="104"/>
      <c r="BG60" s="104"/>
    </row>
    <row r="61" spans="1:68" ht="13.2" x14ac:dyDescent="0.25">
      <c r="A61" s="36" t="s">
        <v>27</v>
      </c>
      <c r="B61" s="37">
        <v>4</v>
      </c>
      <c r="C61" s="38" t="s">
        <v>34</v>
      </c>
      <c r="D61" s="39">
        <v>38054.35</v>
      </c>
      <c r="E61" s="39">
        <v>31934.32</v>
      </c>
      <c r="F61" s="39">
        <v>30240.73</v>
      </c>
      <c r="G61" s="40">
        <f t="shared" si="13"/>
        <v>31087.525000000001</v>
      </c>
      <c r="H61" s="40">
        <f t="shared" si="14"/>
        <v>0.10076129697090218</v>
      </c>
      <c r="I61" s="40"/>
      <c r="J61" s="39">
        <v>0</v>
      </c>
      <c r="K61" s="62"/>
      <c r="L61" s="63">
        <f t="shared" ref="L61:L64" si="27">H23-H61</f>
        <v>1.0434531117571116E-2</v>
      </c>
      <c r="Q61" s="4"/>
      <c r="R61" s="4"/>
      <c r="Y61">
        <v>3</v>
      </c>
      <c r="AA61" s="106">
        <v>14</v>
      </c>
      <c r="AB61" s="4" t="s">
        <v>70</v>
      </c>
      <c r="AC61" s="112">
        <f>AI31</f>
        <v>1.510830504352241E-2</v>
      </c>
      <c r="AD61" s="109">
        <v>0.23799999999999999</v>
      </c>
      <c r="AE61" s="110">
        <v>0.19268199999999999</v>
      </c>
      <c r="AF61" s="110">
        <f t="shared" si="24"/>
        <v>0.21136229495098441</v>
      </c>
      <c r="AG61" s="61">
        <f t="shared" si="25"/>
        <v>0.03</v>
      </c>
      <c r="AH61" s="61">
        <f t="shared" si="22"/>
        <v>0.92206364638242211</v>
      </c>
      <c r="AL61" s="61">
        <f t="shared" si="26"/>
        <v>0.03</v>
      </c>
      <c r="AM61" s="61">
        <f t="shared" si="23"/>
        <v>0.96652208862876721</v>
      </c>
      <c r="AS61" s="97" t="s">
        <v>106</v>
      </c>
      <c r="AT61">
        <f>SUM(AT55:AT59)</f>
        <v>6.1405274769909188E-3</v>
      </c>
      <c r="AW61" t="s">
        <v>121</v>
      </c>
      <c r="AX61">
        <f>SUM(AX55:AX58)</f>
        <v>9.1029054425482485</v>
      </c>
      <c r="AZ61" s="100"/>
      <c r="BB61" s="97" t="s">
        <v>106</v>
      </c>
      <c r="BC61">
        <f>SUM(BC55:BC58)</f>
        <v>8.9748811305012644E-4</v>
      </c>
      <c r="BD61" s="104"/>
      <c r="BE61" s="104"/>
      <c r="BF61" s="104" t="s">
        <v>121</v>
      </c>
      <c r="BG61" s="104">
        <f>SUM(BG55:BG58)</f>
        <v>2.7079136866767031</v>
      </c>
      <c r="BL61" s="104"/>
      <c r="BM61" s="104"/>
      <c r="BN61" s="104"/>
      <c r="BO61" s="104"/>
      <c r="BP61" s="104"/>
    </row>
    <row r="62" spans="1:68" ht="13.2" x14ac:dyDescent="0.25">
      <c r="A62" s="13" t="s">
        <v>37</v>
      </c>
      <c r="B62" s="14">
        <v>12</v>
      </c>
      <c r="C62" s="15" t="s">
        <v>34</v>
      </c>
      <c r="D62" s="16">
        <v>56185.43</v>
      </c>
      <c r="E62" s="16">
        <v>27461.85</v>
      </c>
      <c r="F62" s="16">
        <v>27582.16</v>
      </c>
      <c r="G62" s="2">
        <f t="shared" si="13"/>
        <v>27522.004999999997</v>
      </c>
      <c r="H62" s="2">
        <f t="shared" si="14"/>
        <v>0.34242388385213335</v>
      </c>
      <c r="I62" s="2"/>
      <c r="J62" s="16">
        <v>0</v>
      </c>
      <c r="L62" s="17">
        <f t="shared" si="27"/>
        <v>4.7964312498977035E-4</v>
      </c>
      <c r="Y62">
        <v>2</v>
      </c>
      <c r="AA62" s="106">
        <v>21</v>
      </c>
      <c r="AB62" s="4" t="s">
        <v>70</v>
      </c>
      <c r="AC62" s="112">
        <f>AI38</f>
        <v>0.13837889131812967</v>
      </c>
      <c r="AD62" s="109">
        <v>0.20499999999999999</v>
      </c>
      <c r="AE62" s="110">
        <v>1.04E-2</v>
      </c>
      <c r="AF62" s="110">
        <f t="shared" si="24"/>
        <v>0.28574905569621506</v>
      </c>
      <c r="AG62" s="61">
        <f t="shared" si="25"/>
        <v>0.04</v>
      </c>
      <c r="AH62" s="61">
        <f t="shared" si="22"/>
        <v>0.87716472878048191</v>
      </c>
      <c r="AL62" s="61">
        <f t="shared" si="26"/>
        <v>0.04</v>
      </c>
      <c r="AM62" s="61">
        <f t="shared" si="23"/>
        <v>0.94648514551558194</v>
      </c>
      <c r="AS62" t="s">
        <v>120</v>
      </c>
      <c r="AT62">
        <f>(AT61/(COUNT(AT55:AT58)-1))^0.5</f>
        <v>4.5242043414619397E-2</v>
      </c>
      <c r="AZ62" s="100"/>
      <c r="BB62" s="104" t="s">
        <v>120</v>
      </c>
      <c r="BC62" s="104">
        <f>(BC61/(COUNT(BC55:BC56)-1))^0.5</f>
        <v>2.9958105965666896E-2</v>
      </c>
      <c r="BD62" s="104"/>
      <c r="BE62" s="104"/>
      <c r="BF62" s="104"/>
      <c r="BG62" s="104"/>
      <c r="BL62" s="104" t="s">
        <v>127</v>
      </c>
      <c r="BM62" s="117">
        <f>AV70</f>
        <v>28.412668220346465</v>
      </c>
      <c r="BN62" s="118" t="s">
        <v>125</v>
      </c>
      <c r="BO62" s="116">
        <f>AX70</f>
        <v>1.4995197715784525</v>
      </c>
      <c r="BP62" s="104" t="s">
        <v>126</v>
      </c>
    </row>
    <row r="63" spans="1:68" ht="13.2" x14ac:dyDescent="0.25">
      <c r="A63" s="13" t="s">
        <v>38</v>
      </c>
      <c r="B63" s="14">
        <v>14</v>
      </c>
      <c r="C63" s="15" t="s">
        <v>34</v>
      </c>
      <c r="D63" s="16">
        <v>62186.28</v>
      </c>
      <c r="E63" s="16">
        <v>59741.24</v>
      </c>
      <c r="F63" s="16">
        <v>60662.1</v>
      </c>
      <c r="G63" s="2">
        <f t="shared" si="13"/>
        <v>60201.67</v>
      </c>
      <c r="H63" s="2">
        <f t="shared" si="14"/>
        <v>1.6215730388490047E-2</v>
      </c>
      <c r="I63" s="2"/>
      <c r="J63" s="16">
        <v>0</v>
      </c>
      <c r="L63" s="17">
        <f t="shared" si="27"/>
        <v>-3.284519854005458E-3</v>
      </c>
      <c r="Y63">
        <v>4</v>
      </c>
      <c r="Z63" s="95" t="s">
        <v>108</v>
      </c>
      <c r="AA63" s="106">
        <v>22</v>
      </c>
      <c r="AB63" s="4" t="s">
        <v>70</v>
      </c>
      <c r="AC63" s="113">
        <v>0.22659067374333999</v>
      </c>
      <c r="AD63" s="109">
        <v>0.187</v>
      </c>
      <c r="AE63" s="110">
        <v>0.18013000000000001</v>
      </c>
      <c r="AF63" s="110">
        <f t="shared" si="24"/>
        <v>0.30960589956684298</v>
      </c>
      <c r="AG63" s="61">
        <f t="shared" si="25"/>
        <v>0.05</v>
      </c>
      <c r="AH63" s="61">
        <f t="shared" si="22"/>
        <v>0.8268741620821366</v>
      </c>
      <c r="AL63" s="61">
        <f t="shared" si="26"/>
        <v>0.05</v>
      </c>
      <c r="AM63" s="61">
        <f t="shared" si="23"/>
        <v>0.92332193638182303</v>
      </c>
      <c r="AZ63" s="100"/>
      <c r="BD63" s="104"/>
      <c r="BE63" s="104"/>
      <c r="BF63" s="104"/>
      <c r="BG63" s="104"/>
      <c r="BL63" s="104" t="s">
        <v>128</v>
      </c>
      <c r="BM63" s="117">
        <f>BE70</f>
        <v>47.838486484004093</v>
      </c>
      <c r="BN63" s="118" t="s">
        <v>125</v>
      </c>
      <c r="BO63" s="116">
        <f>BG70</f>
        <v>1.8205262439920582</v>
      </c>
      <c r="BP63" s="104" t="s">
        <v>126</v>
      </c>
    </row>
    <row r="64" spans="1:68" ht="13.2" x14ac:dyDescent="0.25">
      <c r="A64" s="13" t="s">
        <v>39</v>
      </c>
      <c r="B64" s="14">
        <v>15</v>
      </c>
      <c r="C64" s="26" t="s">
        <v>34</v>
      </c>
      <c r="D64" s="13">
        <v>44284.73</v>
      </c>
      <c r="E64" s="13">
        <v>24364.26</v>
      </c>
      <c r="F64" s="13">
        <v>25452.94</v>
      </c>
      <c r="G64" s="2">
        <f t="shared" si="13"/>
        <v>24908.6</v>
      </c>
      <c r="H64" s="2">
        <f t="shared" si="14"/>
        <v>0.28002886983470809</v>
      </c>
      <c r="I64" s="17"/>
      <c r="J64" s="16">
        <v>0</v>
      </c>
      <c r="L64" s="17">
        <f t="shared" si="27"/>
        <v>-2.6729040241663005E-2</v>
      </c>
      <c r="AG64" s="61">
        <f t="shared" si="25"/>
        <v>6.0000000000000005E-2</v>
      </c>
      <c r="AH64" s="61">
        <f t="shared" si="22"/>
        <v>0.77289915101333451</v>
      </c>
      <c r="AL64" s="61">
        <f t="shared" si="26"/>
        <v>6.0000000000000005E-2</v>
      </c>
      <c r="AM64" s="61">
        <f t="shared" si="23"/>
        <v>0.89753282311380755</v>
      </c>
      <c r="AZ64" s="100"/>
      <c r="BD64" s="104"/>
      <c r="BE64" s="104"/>
      <c r="BF64" s="104"/>
      <c r="BG64" s="104"/>
    </row>
    <row r="65" spans="1:60" ht="13.2" x14ac:dyDescent="0.25">
      <c r="A65" s="13" t="s">
        <v>40</v>
      </c>
      <c r="B65" s="14">
        <v>16</v>
      </c>
      <c r="C65" s="26" t="s">
        <v>34</v>
      </c>
      <c r="D65" s="13">
        <v>56081.61</v>
      </c>
      <c r="E65" s="13">
        <v>46149.05</v>
      </c>
      <c r="F65" s="13">
        <v>40058.99</v>
      </c>
      <c r="G65" s="2">
        <f t="shared" si="13"/>
        <v>43104.020000000004</v>
      </c>
      <c r="H65" s="2">
        <f t="shared" si="14"/>
        <v>0.13084143338102502</v>
      </c>
      <c r="I65" s="17"/>
      <c r="J65" s="16">
        <v>0</v>
      </c>
      <c r="L65" s="17">
        <f t="shared" ref="L65:L71" si="28">H28-H65</f>
        <v>-5.7626148088672502E-3</v>
      </c>
      <c r="AG65" s="61">
        <f t="shared" si="25"/>
        <v>7.0000000000000007E-2</v>
      </c>
      <c r="AH65" s="61">
        <f t="shared" si="22"/>
        <v>0.71672022784887868</v>
      </c>
      <c r="AL65" s="61">
        <f t="shared" si="26"/>
        <v>7.0000000000000007E-2</v>
      </c>
      <c r="AM65" s="61">
        <f t="shared" si="23"/>
        <v>0.86955480798877027</v>
      </c>
      <c r="AZ65" s="100"/>
      <c r="BD65" s="104"/>
      <c r="BE65" s="104"/>
      <c r="BF65" s="104"/>
      <c r="BG65" s="104"/>
    </row>
    <row r="66" spans="1:60" ht="13.2" x14ac:dyDescent="0.25">
      <c r="A66" s="13" t="s">
        <v>41</v>
      </c>
      <c r="B66" s="14">
        <v>17</v>
      </c>
      <c r="C66" s="26" t="s">
        <v>34</v>
      </c>
      <c r="D66" s="13">
        <v>58706.52</v>
      </c>
      <c r="E66" s="13">
        <v>41576.269999999997</v>
      </c>
      <c r="F66" s="13">
        <v>41576.269999999997</v>
      </c>
      <c r="G66" s="2">
        <f t="shared" si="13"/>
        <v>41576.269999999997</v>
      </c>
      <c r="H66" s="2">
        <f t="shared" si="14"/>
        <v>0.17081943970645413</v>
      </c>
      <c r="I66" s="17"/>
      <c r="J66" s="16">
        <v>0</v>
      </c>
      <c r="L66" s="17">
        <f t="shared" si="28"/>
        <v>9.3553394186761785E-2</v>
      </c>
      <c r="M66" s="4" t="s">
        <v>71</v>
      </c>
      <c r="AG66" s="61">
        <f t="shared" si="25"/>
        <v>0.08</v>
      </c>
      <c r="AH66" s="61">
        <f t="shared" si="22"/>
        <v>0.65962020100910213</v>
      </c>
      <c r="AL66" s="61">
        <f t="shared" si="26"/>
        <v>0.08</v>
      </c>
      <c r="AM66" s="61">
        <f t="shared" si="23"/>
        <v>0.8397810096813273</v>
      </c>
      <c r="AW66" t="s">
        <v>123</v>
      </c>
      <c r="AX66">
        <f>AT62/(AX61)^0.5</f>
        <v>1.4995197715784525E-2</v>
      </c>
      <c r="AZ66" s="100"/>
      <c r="BD66" s="104"/>
      <c r="BE66" s="104"/>
      <c r="BF66" s="104" t="s">
        <v>123</v>
      </c>
      <c r="BG66" s="104">
        <f>BC62/(BG61)^0.5</f>
        <v>1.8205262439920582E-2</v>
      </c>
    </row>
    <row r="67" spans="1:60" ht="13.2" x14ac:dyDescent="0.25">
      <c r="A67" s="13" t="s">
        <v>42</v>
      </c>
      <c r="B67" s="14">
        <v>18</v>
      </c>
      <c r="C67" s="26" t="s">
        <v>34</v>
      </c>
      <c r="D67" s="13">
        <v>20656.830000000002</v>
      </c>
      <c r="E67" s="13">
        <v>18487.62</v>
      </c>
      <c r="F67" s="13">
        <v>18250.5</v>
      </c>
      <c r="G67" s="2">
        <f t="shared" si="13"/>
        <v>18369.059999999998</v>
      </c>
      <c r="H67" s="2">
        <f t="shared" si="14"/>
        <v>5.8621853338898973E-2</v>
      </c>
      <c r="I67" s="17"/>
      <c r="J67" s="16">
        <v>0</v>
      </c>
      <c r="L67" s="17">
        <f t="shared" si="28"/>
        <v>5.1326648492114671E-3</v>
      </c>
      <c r="AG67" s="61">
        <f t="shared" si="25"/>
        <v>0.09</v>
      </c>
      <c r="AH67" s="61">
        <f t="shared" si="22"/>
        <v>0.60269717056795136</v>
      </c>
      <c r="AL67" s="61">
        <f t="shared" si="26"/>
        <v>0.09</v>
      </c>
      <c r="AM67" s="61">
        <f t="shared" si="23"/>
        <v>0.80857034962665075</v>
      </c>
      <c r="AZ67" s="100"/>
      <c r="BD67" s="104"/>
      <c r="BE67" s="104"/>
      <c r="BF67" s="104"/>
      <c r="BG67" s="104"/>
    </row>
    <row r="68" spans="1:60" ht="13.2" x14ac:dyDescent="0.25">
      <c r="A68" s="13" t="s">
        <v>43</v>
      </c>
      <c r="B68" s="14">
        <v>19</v>
      </c>
      <c r="C68" s="26" t="s">
        <v>34</v>
      </c>
      <c r="D68" s="13">
        <v>63584.43</v>
      </c>
      <c r="E68" s="13">
        <v>26231.74</v>
      </c>
      <c r="F68" s="13">
        <v>31927.360000000001</v>
      </c>
      <c r="G68" s="2">
        <f t="shared" si="13"/>
        <v>29079.550000000003</v>
      </c>
      <c r="H68" s="2">
        <f t="shared" si="14"/>
        <v>0.37236561606786145</v>
      </c>
      <c r="I68" s="17"/>
      <c r="J68" s="16">
        <v>0</v>
      </c>
      <c r="L68" s="17">
        <f t="shared" si="28"/>
        <v>1.7521323714694226E-2</v>
      </c>
      <c r="AG68" s="61">
        <f t="shared" si="25"/>
        <v>9.9999999999999992E-2</v>
      </c>
      <c r="AH68" s="61">
        <f t="shared" si="22"/>
        <v>0.5468730244152108</v>
      </c>
      <c r="AL68" s="61">
        <f t="shared" si="26"/>
        <v>9.9999999999999992E-2</v>
      </c>
      <c r="AM68" s="61">
        <f t="shared" si="23"/>
        <v>0.77625269230477889</v>
      </c>
      <c r="AZ68" s="100"/>
      <c r="BD68" s="104"/>
      <c r="BE68" s="104"/>
      <c r="BF68" s="104"/>
      <c r="BG68" s="104"/>
    </row>
    <row r="69" spans="1:60" ht="13.2" x14ac:dyDescent="0.25">
      <c r="A69" s="13" t="s">
        <v>44</v>
      </c>
      <c r="B69" s="14">
        <v>20</v>
      </c>
      <c r="C69" s="26" t="s">
        <v>34</v>
      </c>
      <c r="D69" s="13">
        <v>55675.75</v>
      </c>
      <c r="E69" s="13">
        <v>48136.74</v>
      </c>
      <c r="F69" s="13">
        <v>48136.74</v>
      </c>
      <c r="G69" s="2">
        <f t="shared" si="13"/>
        <v>48136.74</v>
      </c>
      <c r="H69" s="2">
        <f t="shared" si="14"/>
        <v>7.2621415785326049E-2</v>
      </c>
      <c r="I69" s="17"/>
      <c r="J69" s="16">
        <v>0</v>
      </c>
      <c r="L69" s="17">
        <f t="shared" si="28"/>
        <v>-4.0975450420899923E-3</v>
      </c>
      <c r="Y69" s="18"/>
      <c r="Z69" s="20"/>
      <c r="AA69" s="20"/>
      <c r="AB69" s="20"/>
      <c r="AC69" s="20"/>
      <c r="AD69" s="20"/>
      <c r="AE69" s="20"/>
      <c r="AF69" s="105"/>
      <c r="AG69" s="61">
        <f t="shared" si="25"/>
        <v>0.10999999999999999</v>
      </c>
      <c r="AH69" s="61">
        <f t="shared" si="22"/>
        <v>0.49290179151218766</v>
      </c>
      <c r="AI69" s="20"/>
      <c r="AL69" s="61">
        <f t="shared" si="26"/>
        <v>0.10999999999999999</v>
      </c>
      <c r="AM69" s="61">
        <f t="shared" si="23"/>
        <v>0.74313169715447813</v>
      </c>
      <c r="AV69" t="s">
        <v>124</v>
      </c>
      <c r="AZ69" s="100"/>
      <c r="BD69" s="104"/>
      <c r="BE69" s="104" t="s">
        <v>124</v>
      </c>
      <c r="BF69" s="104"/>
      <c r="BG69" s="104"/>
    </row>
    <row r="70" spans="1:60" ht="13.2" x14ac:dyDescent="0.25">
      <c r="A70" s="13" t="s">
        <v>45</v>
      </c>
      <c r="B70" s="14">
        <v>21</v>
      </c>
      <c r="C70" s="26" t="s">
        <v>34</v>
      </c>
      <c r="D70" s="13">
        <v>59674.14</v>
      </c>
      <c r="E70" s="13">
        <v>43627.35</v>
      </c>
      <c r="F70" s="13">
        <v>47027.6</v>
      </c>
      <c r="G70" s="2">
        <f t="shared" si="13"/>
        <v>45327.474999999999</v>
      </c>
      <c r="H70" s="2">
        <f t="shared" si="14"/>
        <v>0.1366328032192648</v>
      </c>
      <c r="I70" s="17"/>
      <c r="J70" s="16">
        <v>0</v>
      </c>
      <c r="L70" s="17">
        <f t="shared" si="28"/>
        <v>-6.3303152650925898E-4</v>
      </c>
      <c r="AG70" s="61">
        <f t="shared" si="25"/>
        <v>0.11999999999999998</v>
      </c>
      <c r="AH70" s="61">
        <f t="shared" si="22"/>
        <v>0.44137946720870097</v>
      </c>
      <c r="AL70" s="61">
        <f t="shared" si="26"/>
        <v>0.11999999999999998</v>
      </c>
      <c r="AM70" s="61">
        <f t="shared" si="23"/>
        <v>0.70948647386987063</v>
      </c>
      <c r="AU70" t="s">
        <v>127</v>
      </c>
      <c r="AV70" s="117">
        <f>AR51*100</f>
        <v>28.412668220346465</v>
      </c>
      <c r="AW70" s="118" t="s">
        <v>125</v>
      </c>
      <c r="AX70" s="116">
        <f>AX66*100</f>
        <v>1.4995197715784525</v>
      </c>
      <c r="AY70" t="s">
        <v>126</v>
      </c>
      <c r="AZ70" s="100"/>
      <c r="BD70" s="104" t="s">
        <v>128</v>
      </c>
      <c r="BE70" s="117">
        <f>BA51*100</f>
        <v>47.838486484004093</v>
      </c>
      <c r="BF70" s="118" t="s">
        <v>125</v>
      </c>
      <c r="BG70" s="116">
        <f>BG66*100</f>
        <v>1.8205262439920582</v>
      </c>
      <c r="BH70" t="s">
        <v>126</v>
      </c>
    </row>
    <row r="71" spans="1:60" ht="13.2" x14ac:dyDescent="0.25">
      <c r="A71" s="13" t="s">
        <v>46</v>
      </c>
      <c r="B71" s="14">
        <v>22</v>
      </c>
      <c r="C71" s="26" t="s">
        <v>34</v>
      </c>
      <c r="D71" s="13">
        <v>57265.24</v>
      </c>
      <c r="E71" s="13">
        <v>36381.230000000003</v>
      </c>
      <c r="F71" s="13">
        <v>35867.69</v>
      </c>
      <c r="G71" s="2">
        <f t="shared" si="13"/>
        <v>36124.460000000006</v>
      </c>
      <c r="H71" s="2">
        <f t="shared" si="14"/>
        <v>0.22637164483877761</v>
      </c>
      <c r="I71" s="17"/>
      <c r="J71" s="16">
        <v>0</v>
      </c>
      <c r="L71" s="17">
        <f t="shared" si="28"/>
        <v>2.5573545540121811E-3</v>
      </c>
      <c r="AG71" s="61">
        <f t="shared" si="25"/>
        <v>0.12999999999999998</v>
      </c>
      <c r="AH71" s="61">
        <f t="shared" si="22"/>
        <v>0.39275570505090163</v>
      </c>
      <c r="AL71" s="61">
        <f t="shared" si="26"/>
        <v>0.12999999999999998</v>
      </c>
      <c r="AM71" s="61">
        <f t="shared" si="23"/>
        <v>0.67557261332895313</v>
      </c>
      <c r="AZ71" s="100"/>
    </row>
    <row r="72" spans="1:60" ht="13.2" x14ac:dyDescent="0.25">
      <c r="A72" s="13" t="s">
        <v>47</v>
      </c>
      <c r="B72" s="14">
        <v>23</v>
      </c>
      <c r="C72" s="26" t="s">
        <v>34</v>
      </c>
      <c r="D72" s="13">
        <v>44274.21</v>
      </c>
      <c r="E72" s="13">
        <v>34404.69</v>
      </c>
      <c r="F72" s="13">
        <v>32783.050000000003</v>
      </c>
      <c r="G72" s="2">
        <f t="shared" si="13"/>
        <v>33593.870000000003</v>
      </c>
      <c r="H72" s="2">
        <f t="shared" si="14"/>
        <v>0.13715941114767433</v>
      </c>
      <c r="I72" s="17"/>
      <c r="J72" s="16">
        <v>0</v>
      </c>
      <c r="L72" s="17">
        <f>H36-H72</f>
        <v>3.9526279732524372E-3</v>
      </c>
      <c r="AG72" s="61">
        <f t="shared" si="25"/>
        <v>0.13999999999999999</v>
      </c>
      <c r="AH72" s="61">
        <f t="shared" si="22"/>
        <v>0.34734719930284091</v>
      </c>
      <c r="AL72" s="61">
        <f t="shared" si="26"/>
        <v>0.13999999999999999</v>
      </c>
      <c r="AM72" s="61">
        <f t="shared" si="23"/>
        <v>0.64162291100667712</v>
      </c>
      <c r="AZ72" s="100"/>
    </row>
    <row r="73" spans="1:60" ht="13.2" x14ac:dyDescent="0.25">
      <c r="B73" s="64"/>
      <c r="AG73" s="61">
        <f t="shared" si="25"/>
        <v>0.15</v>
      </c>
      <c r="AH73" s="61">
        <f t="shared" si="22"/>
        <v>0.30535232302933313</v>
      </c>
      <c r="AL73" s="61">
        <f t="shared" si="26"/>
        <v>0.15</v>
      </c>
      <c r="AM73" s="61">
        <f t="shared" si="23"/>
        <v>0.60784796414892173</v>
      </c>
      <c r="AZ73" s="100"/>
    </row>
    <row r="74" spans="1:60" ht="13.2" x14ac:dyDescent="0.25">
      <c r="AG74" s="61">
        <f t="shared" si="25"/>
        <v>0.16</v>
      </c>
      <c r="AH74" s="61">
        <f t="shared" si="22"/>
        <v>0.26686649055424255</v>
      </c>
      <c r="AL74" s="61">
        <f t="shared" si="26"/>
        <v>0.16</v>
      </c>
      <c r="AM74" s="61">
        <f t="shared" si="23"/>
        <v>0.57443674745761641</v>
      </c>
      <c r="AZ74" s="100"/>
    </row>
    <row r="75" spans="1:60" ht="13.2" x14ac:dyDescent="0.25">
      <c r="B75" s="1"/>
      <c r="C75" s="1"/>
      <c r="D75" s="1"/>
      <c r="E75" s="2"/>
      <c r="F75" s="1"/>
      <c r="G75" s="1"/>
      <c r="H75" s="1"/>
      <c r="I75" s="1"/>
      <c r="J75" s="1"/>
      <c r="AG75" s="61">
        <f t="shared" si="25"/>
        <v>0.17</v>
      </c>
      <c r="AH75" s="61">
        <f t="shared" si="22"/>
        <v>0.23189770826974335</v>
      </c>
      <c r="AL75" s="61">
        <f t="shared" si="26"/>
        <v>0.17</v>
      </c>
      <c r="AM75" s="61">
        <f t="shared" si="23"/>
        <v>0.54155722666635764</v>
      </c>
    </row>
    <row r="76" spans="1:60" ht="13.2" x14ac:dyDescent="0.25">
      <c r="B76" s="1"/>
      <c r="C76" s="1"/>
      <c r="D76" s="2"/>
      <c r="E76" s="65" t="s">
        <v>72</v>
      </c>
      <c r="F76" s="124" t="s">
        <v>0</v>
      </c>
      <c r="G76" s="125"/>
      <c r="H76" s="123"/>
      <c r="I76" s="1"/>
      <c r="J76" s="1"/>
      <c r="AG76" s="61">
        <f t="shared" si="25"/>
        <v>0.18000000000000002</v>
      </c>
      <c r="AH76" s="61">
        <f t="shared" si="22"/>
        <v>0.20038182473625091</v>
      </c>
      <c r="AL76" s="61">
        <f t="shared" si="26"/>
        <v>0.18000000000000002</v>
      </c>
      <c r="AM76" s="61">
        <f t="shared" si="23"/>
        <v>0.50935704143763927</v>
      </c>
      <c r="AU76" s="96"/>
    </row>
    <row r="77" spans="1:60" ht="13.2" x14ac:dyDescent="0.25">
      <c r="B77" s="1"/>
      <c r="C77" s="2"/>
      <c r="D77" s="2"/>
      <c r="E77" s="2"/>
      <c r="F77" s="126"/>
      <c r="G77" s="125"/>
      <c r="H77" s="123"/>
      <c r="I77" s="1"/>
      <c r="J77" s="2"/>
      <c r="L77" s="66" t="s">
        <v>73</v>
      </c>
      <c r="M77" s="66" t="s">
        <v>73</v>
      </c>
      <c r="AG77" s="61">
        <f t="shared" si="25"/>
        <v>0.19000000000000003</v>
      </c>
      <c r="AH77" s="61">
        <f t="shared" si="22"/>
        <v>0.17219706612841734</v>
      </c>
      <c r="AL77" s="61">
        <f t="shared" si="26"/>
        <v>0.19000000000000003</v>
      </c>
      <c r="AM77" s="61">
        <f t="shared" si="23"/>
        <v>0.47796427131815622</v>
      </c>
    </row>
    <row r="78" spans="1:60" ht="13.2" x14ac:dyDescent="0.25">
      <c r="B78" s="2"/>
      <c r="C78" s="5" t="s">
        <v>5</v>
      </c>
      <c r="D78" s="6" t="s">
        <v>6</v>
      </c>
      <c r="E78" s="6" t="s">
        <v>7</v>
      </c>
      <c r="F78" s="6" t="s">
        <v>8</v>
      </c>
      <c r="G78" s="6" t="s">
        <v>9</v>
      </c>
      <c r="H78" s="5" t="s">
        <v>10</v>
      </c>
      <c r="I78" s="6" t="s">
        <v>11</v>
      </c>
      <c r="J78" s="5" t="s">
        <v>12</v>
      </c>
      <c r="L78" s="66" t="s">
        <v>74</v>
      </c>
      <c r="M78" s="66" t="s">
        <v>75</v>
      </c>
      <c r="AG78" s="61">
        <f t="shared" si="25"/>
        <v>0.20000000000000004</v>
      </c>
      <c r="AH78" s="61">
        <f t="shared" si="22"/>
        <v>0.14717753111506857</v>
      </c>
      <c r="AL78" s="61">
        <f t="shared" si="26"/>
        <v>0.20000000000000004</v>
      </c>
      <c r="AM78" s="61">
        <f t="shared" si="23"/>
        <v>0.44748828710978422</v>
      </c>
    </row>
    <row r="79" spans="1:60" ht="13.2" x14ac:dyDescent="0.25">
      <c r="A79" s="13" t="s">
        <v>16</v>
      </c>
      <c r="B79" s="14">
        <v>8</v>
      </c>
      <c r="C79" s="15" t="s">
        <v>17</v>
      </c>
      <c r="D79" s="16">
        <v>60593</v>
      </c>
      <c r="E79" s="16">
        <v>14100</v>
      </c>
      <c r="F79" s="16">
        <v>12140</v>
      </c>
      <c r="G79" s="2">
        <f t="shared" ref="G79:G105" si="29">(E79+F79)/2</f>
        <v>13120</v>
      </c>
      <c r="H79" s="2">
        <f t="shared" ref="H79:H105" si="30">(D79-G79)/(D79+G79)</f>
        <v>0.64402479888215103</v>
      </c>
      <c r="J79" s="2"/>
      <c r="L79" s="17">
        <f t="shared" ref="L79:L85" si="31">H6-H79</f>
        <v>4.0257242787576919E-3</v>
      </c>
      <c r="M79" s="17">
        <f t="shared" ref="M79:M105" si="32">H46-H79</f>
        <v>-1.2434363121247571E-2</v>
      </c>
      <c r="AG79" s="61">
        <f t="shared" si="25"/>
        <v>0.21000000000000005</v>
      </c>
      <c r="AH79" s="61">
        <f t="shared" si="22"/>
        <v>0.12512541000915442</v>
      </c>
      <c r="AL79" s="61">
        <f t="shared" si="26"/>
        <v>0.21000000000000005</v>
      </c>
      <c r="AM79" s="61">
        <f t="shared" si="23"/>
        <v>0.41802068268717013</v>
      </c>
    </row>
    <row r="80" spans="1:60" ht="13.2" x14ac:dyDescent="0.25">
      <c r="A80" s="13" t="s">
        <v>18</v>
      </c>
      <c r="B80" s="14">
        <v>9</v>
      </c>
      <c r="C80" s="15" t="s">
        <v>17</v>
      </c>
      <c r="D80" s="16">
        <v>50509</v>
      </c>
      <c r="E80" s="16">
        <v>18568</v>
      </c>
      <c r="F80" s="16">
        <v>17520</v>
      </c>
      <c r="G80" s="2">
        <f t="shared" si="29"/>
        <v>18044</v>
      </c>
      <c r="H80" s="2">
        <f t="shared" si="30"/>
        <v>0.47357518999897891</v>
      </c>
      <c r="J80" s="2"/>
      <c r="L80" s="17">
        <f t="shared" si="31"/>
        <v>2.761987088884138E-2</v>
      </c>
      <c r="M80" s="17">
        <f t="shared" si="32"/>
        <v>3.3099439649382778E-3</v>
      </c>
      <c r="AG80" s="61">
        <f t="shared" si="25"/>
        <v>0.22000000000000006</v>
      </c>
      <c r="AH80" s="61">
        <f t="shared" si="22"/>
        <v>0.10582177962868565</v>
      </c>
      <c r="AL80" s="61">
        <f t="shared" si="26"/>
        <v>0.22000000000000006</v>
      </c>
      <c r="AM80" s="61">
        <f t="shared" si="23"/>
        <v>0.38963627766126047</v>
      </c>
    </row>
    <row r="81" spans="1:39" ht="13.2" x14ac:dyDescent="0.25">
      <c r="A81" s="13" t="s">
        <v>20</v>
      </c>
      <c r="B81" s="14">
        <v>10</v>
      </c>
      <c r="C81" s="15" t="s">
        <v>17</v>
      </c>
      <c r="D81" s="67">
        <v>57094</v>
      </c>
      <c r="E81" s="16">
        <v>28770</v>
      </c>
      <c r="F81" s="16">
        <v>29574</v>
      </c>
      <c r="G81" s="2">
        <f t="shared" si="29"/>
        <v>29172</v>
      </c>
      <c r="H81" s="2">
        <f t="shared" si="30"/>
        <v>0.32367328959265529</v>
      </c>
      <c r="J81" s="2"/>
      <c r="L81" s="17">
        <f t="shared" si="31"/>
        <v>-5.3112116041221236E-3</v>
      </c>
      <c r="M81" s="17">
        <f t="shared" si="32"/>
        <v>2.0532734236783923E-3</v>
      </c>
      <c r="AG81" s="61">
        <f t="shared" si="25"/>
        <v>0.23000000000000007</v>
      </c>
      <c r="AH81" s="61">
        <f t="shared" si="22"/>
        <v>8.903590331667427E-2</v>
      </c>
      <c r="AL81" s="61">
        <f t="shared" si="26"/>
        <v>0.23000000000000007</v>
      </c>
      <c r="AM81" s="61">
        <f t="shared" si="23"/>
        <v>0.36239417850456679</v>
      </c>
    </row>
    <row r="82" spans="1:39" ht="13.2" x14ac:dyDescent="0.25">
      <c r="A82" s="13" t="s">
        <v>21</v>
      </c>
      <c r="B82" s="14">
        <v>11</v>
      </c>
      <c r="C82" s="15" t="s">
        <v>17</v>
      </c>
      <c r="D82" s="67">
        <v>46959</v>
      </c>
      <c r="E82" s="15">
        <v>31360</v>
      </c>
      <c r="F82" s="68">
        <v>31500</v>
      </c>
      <c r="G82" s="2">
        <f t="shared" si="29"/>
        <v>31430</v>
      </c>
      <c r="H82" s="2">
        <f t="shared" si="30"/>
        <v>0.19810177448366481</v>
      </c>
      <c r="J82" s="2"/>
      <c r="L82" s="17">
        <f t="shared" si="31"/>
        <v>6.5033005477277694E-3</v>
      </c>
      <c r="M82" s="17">
        <f t="shared" si="32"/>
        <v>3.5127892661214272E-2</v>
      </c>
      <c r="AG82" s="61">
        <f t="shared" si="25"/>
        <v>0.24000000000000007</v>
      </c>
      <c r="AH82" s="61">
        <f t="shared" si="22"/>
        <v>7.4533032337384356E-2</v>
      </c>
      <c r="AL82" s="61">
        <f t="shared" si="26"/>
        <v>0.24000000000000007</v>
      </c>
      <c r="AM82" s="61">
        <f t="shared" si="23"/>
        <v>0.33633888426884395</v>
      </c>
    </row>
    <row r="83" spans="1:39" ht="13.2" x14ac:dyDescent="0.25">
      <c r="A83" s="13" t="s">
        <v>52</v>
      </c>
      <c r="B83" s="14">
        <v>24</v>
      </c>
      <c r="C83" s="15" t="s">
        <v>23</v>
      </c>
      <c r="D83" s="16">
        <v>165</v>
      </c>
      <c r="E83" s="69">
        <v>140.4</v>
      </c>
      <c r="F83" s="16">
        <v>140.4</v>
      </c>
      <c r="G83" s="2">
        <f t="shared" si="29"/>
        <v>140.4</v>
      </c>
      <c r="H83" s="2">
        <f t="shared" si="30"/>
        <v>8.05500982318271E-2</v>
      </c>
      <c r="I83" s="2"/>
      <c r="J83" s="2"/>
      <c r="L83" s="17">
        <f t="shared" si="31"/>
        <v>-3.9447887123568448E-3</v>
      </c>
      <c r="M83" s="17">
        <f t="shared" si="32"/>
        <v>-4.9660113209292617E-3</v>
      </c>
      <c r="AG83" s="61">
        <f t="shared" si="25"/>
        <v>0.25000000000000006</v>
      </c>
      <c r="AH83" s="61">
        <f t="shared" ref="AH83:AH90" si="33">EXP(-3.44*(AG83/$AG$54)^(5/3))</f>
        <v>6.2080759150154506E-2</v>
      </c>
      <c r="AL83" s="61">
        <f t="shared" si="26"/>
        <v>0.25000000000000006</v>
      </c>
      <c r="AM83" s="61">
        <f t="shared" si="23"/>
        <v>0.31150142246856211</v>
      </c>
    </row>
    <row r="84" spans="1:39" ht="13.2" x14ac:dyDescent="0.25">
      <c r="A84" s="13" t="s">
        <v>52</v>
      </c>
      <c r="B84" s="14">
        <v>24</v>
      </c>
      <c r="C84" s="15" t="s">
        <v>25</v>
      </c>
      <c r="D84" s="16">
        <v>60.83</v>
      </c>
      <c r="E84" s="16">
        <v>38.86</v>
      </c>
      <c r="F84" s="16">
        <v>38.86</v>
      </c>
      <c r="G84" s="2">
        <f t="shared" si="29"/>
        <v>38.86</v>
      </c>
      <c r="H84" s="2">
        <f t="shared" si="30"/>
        <v>0.22038318788243555</v>
      </c>
      <c r="I84" s="2"/>
      <c r="J84" s="2"/>
      <c r="L84" s="17">
        <f t="shared" si="31"/>
        <v>7.3146040001278112E-2</v>
      </c>
      <c r="M84" s="17">
        <f t="shared" si="32"/>
        <v>7.395923861156728E-2</v>
      </c>
      <c r="AG84" s="61">
        <f t="shared" si="25"/>
        <v>0.26000000000000006</v>
      </c>
      <c r="AH84" s="61">
        <f t="shared" si="33"/>
        <v>5.145401467107192E-2</v>
      </c>
      <c r="AL84" s="61">
        <f t="shared" si="26"/>
        <v>0.26000000000000006</v>
      </c>
      <c r="AM84" s="61">
        <f t="shared" si="23"/>
        <v>0.2879005008148583</v>
      </c>
    </row>
    <row r="85" spans="1:39" ht="13.2" x14ac:dyDescent="0.25">
      <c r="A85" s="13" t="s">
        <v>55</v>
      </c>
      <c r="B85" s="14">
        <v>24</v>
      </c>
      <c r="C85" s="15" t="s">
        <v>23</v>
      </c>
      <c r="D85" s="16">
        <v>35120</v>
      </c>
      <c r="E85" s="16">
        <v>32156</v>
      </c>
      <c r="F85" s="16">
        <v>32156</v>
      </c>
      <c r="G85" s="2">
        <f t="shared" si="29"/>
        <v>32156</v>
      </c>
      <c r="H85" s="2">
        <f t="shared" si="30"/>
        <v>4.4057316130566619E-2</v>
      </c>
      <c r="I85" s="2"/>
      <c r="J85" s="2"/>
      <c r="L85" s="17">
        <f t="shared" si="31"/>
        <v>-2.1316258023896667E-3</v>
      </c>
      <c r="M85" s="17">
        <f t="shared" si="32"/>
        <v>-4.4071054836049284E-3</v>
      </c>
      <c r="AG85" s="61">
        <f t="shared" si="25"/>
        <v>0.27000000000000007</v>
      </c>
      <c r="AH85" s="61">
        <f t="shared" si="33"/>
        <v>4.2438831155053439E-2</v>
      </c>
      <c r="AL85" s="61">
        <f t="shared" si="26"/>
        <v>0.27000000000000007</v>
      </c>
      <c r="AM85" s="61">
        <f t="shared" si="23"/>
        <v>0.26554366107686833</v>
      </c>
    </row>
    <row r="86" spans="1:39" ht="13.2" x14ac:dyDescent="0.25">
      <c r="A86" s="13" t="s">
        <v>55</v>
      </c>
      <c r="B86" s="14">
        <v>24</v>
      </c>
      <c r="C86" s="15" t="s">
        <v>25</v>
      </c>
      <c r="D86" s="16">
        <v>12502</v>
      </c>
      <c r="E86" s="16">
        <v>9405</v>
      </c>
      <c r="F86" s="16">
        <v>9405</v>
      </c>
      <c r="G86" s="2">
        <f t="shared" si="29"/>
        <v>9405</v>
      </c>
      <c r="H86" s="2">
        <f t="shared" si="30"/>
        <v>0.14137033824804857</v>
      </c>
      <c r="I86" s="2"/>
      <c r="J86" s="2"/>
      <c r="L86" s="17" t="e">
        <f>#REF!-H86</f>
        <v>#REF!</v>
      </c>
      <c r="M86" s="17">
        <f t="shared" si="32"/>
        <v>4.9425675670216052E-3</v>
      </c>
      <c r="AG86" s="61">
        <f t="shared" si="25"/>
        <v>0.28000000000000008</v>
      </c>
      <c r="AH86" s="61">
        <f t="shared" si="33"/>
        <v>3.4835010893226374E-2</v>
      </c>
      <c r="AL86" s="61">
        <f t="shared" si="26"/>
        <v>0.28000000000000008</v>
      </c>
      <c r="AM86" s="61">
        <f t="shared" si="23"/>
        <v>0.24442842228035794</v>
      </c>
    </row>
    <row r="87" spans="1:39" ht="13.2" x14ac:dyDescent="0.25">
      <c r="A87" s="13" t="s">
        <v>27</v>
      </c>
      <c r="B87" s="14">
        <v>4</v>
      </c>
      <c r="C87" s="15" t="s">
        <v>28</v>
      </c>
      <c r="D87" s="16">
        <v>37588</v>
      </c>
      <c r="E87" s="16">
        <v>30360</v>
      </c>
      <c r="F87" s="16">
        <v>32037</v>
      </c>
      <c r="G87" s="2">
        <f t="shared" si="29"/>
        <v>31198.5</v>
      </c>
      <c r="H87" s="2">
        <f t="shared" si="30"/>
        <v>9.2888866274632373E-2</v>
      </c>
      <c r="I87" s="2"/>
      <c r="J87" s="2"/>
      <c r="L87" s="17">
        <f>AE18-H87</f>
        <v>6.8390957558127213E-3</v>
      </c>
      <c r="M87" s="17">
        <f t="shared" si="32"/>
        <v>5.5109965566158409E-3</v>
      </c>
      <c r="AG87" s="61">
        <f t="shared" si="25"/>
        <v>0.29000000000000009</v>
      </c>
      <c r="AH87" s="61">
        <f t="shared" si="33"/>
        <v>2.8457849985564557E-2</v>
      </c>
      <c r="AL87" s="61">
        <f t="shared" si="26"/>
        <v>0.29000000000000009</v>
      </c>
      <c r="AM87" s="61">
        <f t="shared" si="23"/>
        <v>0.22454340162007153</v>
      </c>
    </row>
    <row r="88" spans="1:39" ht="13.2" x14ac:dyDescent="0.25">
      <c r="A88" s="13" t="s">
        <v>29</v>
      </c>
      <c r="B88" s="14">
        <v>6</v>
      </c>
      <c r="C88" s="15" t="s">
        <v>28</v>
      </c>
      <c r="D88" s="16">
        <v>31341</v>
      </c>
      <c r="E88" s="16">
        <v>11961</v>
      </c>
      <c r="F88" s="16">
        <v>13001</v>
      </c>
      <c r="G88" s="2">
        <f t="shared" si="29"/>
        <v>12481</v>
      </c>
      <c r="H88" s="2">
        <f t="shared" si="30"/>
        <v>0.43037743599105471</v>
      </c>
      <c r="I88" s="2"/>
      <c r="J88" s="2"/>
      <c r="L88" s="17">
        <f>AE20-H88</f>
        <v>-7.4256283781104493E-4</v>
      </c>
      <c r="M88" s="17">
        <f t="shared" si="32"/>
        <v>1.3615560001256577E-2</v>
      </c>
      <c r="AG88" s="61">
        <f t="shared" si="25"/>
        <v>0.3000000000000001</v>
      </c>
      <c r="AH88" s="61">
        <f t="shared" si="33"/>
        <v>2.3139067647273425E-2</v>
      </c>
      <c r="AL88" s="61">
        <f t="shared" si="26"/>
        <v>0.3000000000000001</v>
      </c>
      <c r="AM88" s="61">
        <f t="shared" si="23"/>
        <v>0.20586940277840407</v>
      </c>
    </row>
    <row r="89" spans="1:39" ht="13.2" x14ac:dyDescent="0.25">
      <c r="A89" s="13" t="s">
        <v>31</v>
      </c>
      <c r="B89" s="14">
        <v>7</v>
      </c>
      <c r="C89" s="15" t="s">
        <v>28</v>
      </c>
      <c r="D89" s="16">
        <v>47031</v>
      </c>
      <c r="E89" s="16">
        <v>34020</v>
      </c>
      <c r="F89" s="16">
        <v>35028</v>
      </c>
      <c r="G89" s="2">
        <f t="shared" si="29"/>
        <v>34524</v>
      </c>
      <c r="H89" s="2">
        <f t="shared" si="30"/>
        <v>0.15335663049475814</v>
      </c>
      <c r="I89" s="2"/>
      <c r="J89" s="2"/>
      <c r="L89" s="17">
        <f>AE21-H89</f>
        <v>-1.8343614834457983E-2</v>
      </c>
      <c r="M89" s="17">
        <f t="shared" si="32"/>
        <v>-1.3885487087521964E-2</v>
      </c>
      <c r="AG89" s="61">
        <f t="shared" si="25"/>
        <v>0.31000000000000011</v>
      </c>
      <c r="AH89" s="61">
        <f t="shared" si="33"/>
        <v>1.872708650446054E-2</v>
      </c>
      <c r="AL89" s="61">
        <f t="shared" si="26"/>
        <v>0.31000000000000011</v>
      </c>
      <c r="AM89" s="61">
        <f t="shared" si="23"/>
        <v>0.18838046274254958</v>
      </c>
    </row>
    <row r="90" spans="1:39" ht="13.2" x14ac:dyDescent="0.25">
      <c r="A90" s="13" t="s">
        <v>32</v>
      </c>
      <c r="B90" s="14">
        <v>13</v>
      </c>
      <c r="C90" s="15" t="s">
        <v>28</v>
      </c>
      <c r="D90" s="16">
        <v>64743</v>
      </c>
      <c r="E90" s="16">
        <v>35214</v>
      </c>
      <c r="F90" s="16">
        <v>32664</v>
      </c>
      <c r="G90" s="2">
        <f t="shared" si="29"/>
        <v>33939</v>
      </c>
      <c r="H90" s="2">
        <f t="shared" si="30"/>
        <v>0.3121541922539065</v>
      </c>
      <c r="I90" s="2"/>
      <c r="J90" s="2"/>
      <c r="L90" s="17">
        <f>AE23-H90</f>
        <v>-7.7442318774355201E-2</v>
      </c>
      <c r="M90" s="17">
        <f t="shared" si="32"/>
        <v>-5.8575930685115241E-3</v>
      </c>
      <c r="AG90" s="61">
        <f t="shared" si="25"/>
        <v>0.32000000000000012</v>
      </c>
      <c r="AH90" s="61">
        <f t="shared" si="33"/>
        <v>1.5086799727921527E-2</v>
      </c>
      <c r="AL90" s="61">
        <f t="shared" si="26"/>
        <v>0.32000000000000012</v>
      </c>
      <c r="AM90" s="61">
        <f t="shared" si="23"/>
        <v>0.1720448496424665</v>
      </c>
    </row>
    <row r="91" spans="1:39" ht="13.2" x14ac:dyDescent="0.25">
      <c r="A91" s="13" t="s">
        <v>33</v>
      </c>
      <c r="B91" s="14">
        <v>1</v>
      </c>
      <c r="C91" s="15" t="s">
        <v>34</v>
      </c>
      <c r="D91" s="16">
        <v>29174</v>
      </c>
      <c r="E91" s="16">
        <v>24996</v>
      </c>
      <c r="F91" s="16">
        <v>25301</v>
      </c>
      <c r="G91" s="2">
        <f t="shared" si="29"/>
        <v>25148.5</v>
      </c>
      <c r="H91" s="2">
        <f t="shared" si="30"/>
        <v>7.4103732339270104E-2</v>
      </c>
      <c r="I91" s="2"/>
      <c r="J91" s="2"/>
      <c r="L91" s="17">
        <f t="shared" ref="L91:L93" si="34">H19-H91</f>
        <v>3.0497861468067253E-2</v>
      </c>
      <c r="M91" s="17">
        <f t="shared" si="32"/>
        <v>3.0581330558017136E-2</v>
      </c>
      <c r="AL91" s="61">
        <f t="shared" si="26"/>
        <v>0.33000000000000013</v>
      </c>
      <c r="AM91" s="61">
        <f t="shared" si="23"/>
        <v>0.15682600555085524</v>
      </c>
    </row>
    <row r="92" spans="1:39" ht="13.2" x14ac:dyDescent="0.25">
      <c r="A92" s="13" t="s">
        <v>35</v>
      </c>
      <c r="B92" s="14">
        <v>2</v>
      </c>
      <c r="C92" s="15" t="s">
        <v>34</v>
      </c>
      <c r="D92" s="16">
        <v>30883</v>
      </c>
      <c r="E92" s="16">
        <v>28697</v>
      </c>
      <c r="F92" s="16">
        <v>28319</v>
      </c>
      <c r="G92" s="2">
        <f t="shared" si="29"/>
        <v>28508</v>
      </c>
      <c r="H92" s="2">
        <f t="shared" si="30"/>
        <v>3.9989223956491723E-2</v>
      </c>
      <c r="I92" s="2"/>
      <c r="J92" s="2"/>
      <c r="L92" s="17">
        <f t="shared" si="34"/>
        <v>4.1420417234934587E-3</v>
      </c>
      <c r="M92" s="17">
        <f t="shared" si="32"/>
        <v>-2.3192903762262719E-2</v>
      </c>
      <c r="AL92" s="61">
        <f t="shared" si="26"/>
        <v>0.34000000000000014</v>
      </c>
      <c r="AM92" s="61">
        <f t="shared" si="23"/>
        <v>0.14268342956085775</v>
      </c>
    </row>
    <row r="93" spans="1:39" ht="13.2" x14ac:dyDescent="0.25">
      <c r="A93" s="13" t="s">
        <v>36</v>
      </c>
      <c r="B93" s="14">
        <v>3</v>
      </c>
      <c r="C93" s="15" t="s">
        <v>34</v>
      </c>
      <c r="D93" s="16">
        <v>48063</v>
      </c>
      <c r="E93" s="16">
        <v>28773</v>
      </c>
      <c r="F93" s="16">
        <v>25406</v>
      </c>
      <c r="G93" s="2">
        <f t="shared" si="29"/>
        <v>27089.5</v>
      </c>
      <c r="H93" s="2">
        <f t="shared" si="30"/>
        <v>0.27907920561524902</v>
      </c>
      <c r="I93" s="2"/>
      <c r="J93" s="2"/>
      <c r="L93" s="17">
        <f t="shared" si="34"/>
        <v>6.2471047419243586E-5</v>
      </c>
      <c r="M93" s="17">
        <f t="shared" si="32"/>
        <v>-3.6461505636298241E-3</v>
      </c>
      <c r="AL93" s="61">
        <f t="shared" si="26"/>
        <v>0.35000000000000014</v>
      </c>
      <c r="AM93" s="61">
        <f t="shared" si="23"/>
        <v>0.12957349776177804</v>
      </c>
    </row>
    <row r="94" spans="1:39" ht="13.2" x14ac:dyDescent="0.25">
      <c r="A94" s="70" t="s">
        <v>27</v>
      </c>
      <c r="B94" s="71">
        <v>4</v>
      </c>
      <c r="C94" s="72" t="s">
        <v>34</v>
      </c>
      <c r="D94" s="73">
        <v>38320</v>
      </c>
      <c r="E94" s="73">
        <v>30325</v>
      </c>
      <c r="F94" s="73">
        <v>33082</v>
      </c>
      <c r="G94" s="2">
        <f t="shared" si="29"/>
        <v>31703.5</v>
      </c>
      <c r="H94" s="2">
        <f t="shared" si="30"/>
        <v>9.4489707026926675E-2</v>
      </c>
      <c r="I94" s="74"/>
      <c r="J94" s="74"/>
      <c r="K94" s="75"/>
      <c r="L94" s="76">
        <f t="shared" ref="L94:L97" si="35">H23-H94</f>
        <v>1.6706121061546619E-2</v>
      </c>
      <c r="M94" s="76">
        <f t="shared" si="32"/>
        <v>6.271589943975503E-3</v>
      </c>
      <c r="N94" s="77"/>
      <c r="O94" s="77"/>
      <c r="AL94" s="61">
        <f t="shared" si="26"/>
        <v>0.36000000000000015</v>
      </c>
      <c r="AM94" s="61">
        <f t="shared" si="23"/>
        <v>0.11745021794857308</v>
      </c>
    </row>
    <row r="95" spans="1:39" ht="13.2" x14ac:dyDescent="0.25">
      <c r="A95" s="13" t="s">
        <v>37</v>
      </c>
      <c r="B95" s="14">
        <v>12</v>
      </c>
      <c r="C95" s="15" t="s">
        <v>34</v>
      </c>
      <c r="D95" s="16">
        <v>55926</v>
      </c>
      <c r="E95" s="16">
        <v>27270</v>
      </c>
      <c r="F95" s="16">
        <v>27520</v>
      </c>
      <c r="G95" s="2">
        <f t="shared" si="29"/>
        <v>27395</v>
      </c>
      <c r="H95" s="2">
        <f t="shared" si="30"/>
        <v>0.34242267855642633</v>
      </c>
      <c r="I95" s="2"/>
      <c r="J95" s="2"/>
      <c r="L95" s="17">
        <f t="shared" si="35"/>
        <v>4.808484206967889E-4</v>
      </c>
      <c r="M95" s="17">
        <f t="shared" si="32"/>
        <v>1.2052957070185499E-6</v>
      </c>
      <c r="AL95" s="61">
        <f t="shared" si="26"/>
        <v>0.37000000000000016</v>
      </c>
      <c r="AM95" s="61">
        <f t="shared" si="23"/>
        <v>0.106265918013408</v>
      </c>
    </row>
    <row r="96" spans="1:39" ht="13.2" x14ac:dyDescent="0.25">
      <c r="A96" s="13" t="s">
        <v>38</v>
      </c>
      <c r="B96" s="14">
        <v>14</v>
      </c>
      <c r="C96" s="15" t="s">
        <v>34</v>
      </c>
      <c r="D96" s="13">
        <v>61619</v>
      </c>
      <c r="E96" s="13">
        <v>59808</v>
      </c>
      <c r="F96" s="13">
        <v>59506</v>
      </c>
      <c r="G96" s="2">
        <f t="shared" si="29"/>
        <v>59657</v>
      </c>
      <c r="H96" s="2">
        <f t="shared" si="30"/>
        <v>1.6177974207592597E-2</v>
      </c>
      <c r="I96" s="17"/>
      <c r="J96" s="17"/>
      <c r="L96" s="17">
        <f t="shared" si="35"/>
        <v>-3.2467636731080083E-3</v>
      </c>
      <c r="M96" s="17">
        <f t="shared" si="32"/>
        <v>3.7756180897449698E-5</v>
      </c>
    </row>
    <row r="97" spans="1:13" ht="13.2" x14ac:dyDescent="0.25">
      <c r="A97" s="13" t="s">
        <v>39</v>
      </c>
      <c r="B97" s="14">
        <v>15</v>
      </c>
      <c r="C97" s="26" t="s">
        <v>34</v>
      </c>
      <c r="D97" s="13">
        <v>44339</v>
      </c>
      <c r="E97" s="13">
        <v>24993</v>
      </c>
      <c r="F97" s="13">
        <v>25620</v>
      </c>
      <c r="G97" s="2">
        <f t="shared" si="29"/>
        <v>25306.5</v>
      </c>
      <c r="H97" s="2">
        <f t="shared" si="30"/>
        <v>0.27327680898263346</v>
      </c>
      <c r="I97" s="17"/>
      <c r="J97" s="17"/>
      <c r="L97" s="17">
        <f t="shared" si="35"/>
        <v>-1.9976979389588367E-2</v>
      </c>
      <c r="M97" s="17">
        <f t="shared" si="32"/>
        <v>6.7520608520746372E-3</v>
      </c>
    </row>
    <row r="98" spans="1:13" ht="13.2" x14ac:dyDescent="0.25">
      <c r="A98" s="13" t="s">
        <v>40</v>
      </c>
      <c r="B98" s="14">
        <v>16</v>
      </c>
      <c r="C98" s="26" t="s">
        <v>34</v>
      </c>
      <c r="D98" s="13">
        <v>51567</v>
      </c>
      <c r="E98" s="13">
        <v>38877</v>
      </c>
      <c r="F98" s="13">
        <v>35187</v>
      </c>
      <c r="G98" s="2">
        <f t="shared" si="29"/>
        <v>37032</v>
      </c>
      <c r="H98" s="2">
        <f t="shared" si="30"/>
        <v>0.16405377035858193</v>
      </c>
      <c r="I98" s="17"/>
      <c r="J98" s="17"/>
      <c r="L98" s="17">
        <f t="shared" ref="L98:L104" si="36">H28-H98</f>
        <v>-3.8974951786424156E-2</v>
      </c>
      <c r="M98" s="17">
        <f t="shared" si="32"/>
        <v>-3.3212336977556906E-2</v>
      </c>
    </row>
    <row r="99" spans="1:13" ht="13.2" x14ac:dyDescent="0.25">
      <c r="A99" s="13" t="s">
        <v>41</v>
      </c>
      <c r="B99" s="14">
        <v>17</v>
      </c>
      <c r="C99" s="26" t="s">
        <v>34</v>
      </c>
      <c r="D99" s="13">
        <v>59555</v>
      </c>
      <c r="E99" s="13">
        <v>41246</v>
      </c>
      <c r="F99" s="13">
        <v>41246</v>
      </c>
      <c r="G99" s="2">
        <f t="shared" si="29"/>
        <v>41246</v>
      </c>
      <c r="H99" s="2">
        <f t="shared" si="30"/>
        <v>0.18163510282636086</v>
      </c>
      <c r="I99" s="17"/>
      <c r="J99" s="17"/>
      <c r="L99" s="17">
        <f t="shared" si="36"/>
        <v>8.2737731066855058E-2</v>
      </c>
      <c r="M99" s="17">
        <f t="shared" si="32"/>
        <v>-1.0815663119906727E-2</v>
      </c>
    </row>
    <row r="100" spans="1:13" ht="13.2" x14ac:dyDescent="0.25">
      <c r="A100" s="13" t="s">
        <v>42</v>
      </c>
      <c r="B100" s="14">
        <v>18</v>
      </c>
      <c r="C100" s="26" t="s">
        <v>34</v>
      </c>
      <c r="D100" s="13">
        <v>20708</v>
      </c>
      <c r="E100" s="13">
        <v>18604</v>
      </c>
      <c r="F100" s="13">
        <v>18206</v>
      </c>
      <c r="G100" s="2">
        <f t="shared" si="29"/>
        <v>18405</v>
      </c>
      <c r="H100" s="2">
        <f t="shared" si="30"/>
        <v>5.8880679058113672E-2</v>
      </c>
      <c r="I100" s="17"/>
      <c r="J100" s="17"/>
      <c r="L100" s="17">
        <f t="shared" si="36"/>
        <v>4.8738391299967682E-3</v>
      </c>
      <c r="M100" s="17">
        <f t="shared" si="32"/>
        <v>-2.5882571921469893E-4</v>
      </c>
    </row>
    <row r="101" spans="1:13" ht="13.2" x14ac:dyDescent="0.25">
      <c r="A101" s="13" t="s">
        <v>43</v>
      </c>
      <c r="B101" s="14">
        <v>19</v>
      </c>
      <c r="C101" s="26" t="s">
        <v>34</v>
      </c>
      <c r="D101" s="13">
        <v>64623</v>
      </c>
      <c r="E101" s="13">
        <v>29195</v>
      </c>
      <c r="F101" s="13">
        <v>32449</v>
      </c>
      <c r="G101" s="2">
        <f t="shared" si="29"/>
        <v>30822</v>
      </c>
      <c r="H101" s="2">
        <f t="shared" si="30"/>
        <v>0.35414112839855416</v>
      </c>
      <c r="I101" s="17"/>
      <c r="J101" s="17"/>
      <c r="L101" s="17">
        <f t="shared" si="36"/>
        <v>3.5745811384001513E-2</v>
      </c>
      <c r="M101" s="17">
        <f t="shared" si="32"/>
        <v>1.8224487669307288E-2</v>
      </c>
    </row>
    <row r="102" spans="1:13" ht="13.2" x14ac:dyDescent="0.25">
      <c r="A102" s="13" t="s">
        <v>44</v>
      </c>
      <c r="B102" s="14">
        <v>20</v>
      </c>
      <c r="C102" s="26" t="s">
        <v>34</v>
      </c>
      <c r="D102" s="13">
        <v>55716</v>
      </c>
      <c r="E102" s="13">
        <v>47722</v>
      </c>
      <c r="F102" s="13">
        <v>47722</v>
      </c>
      <c r="G102" s="2">
        <f t="shared" si="29"/>
        <v>47722</v>
      </c>
      <c r="H102" s="2">
        <f t="shared" si="30"/>
        <v>7.7283010112337819E-2</v>
      </c>
      <c r="I102" s="17"/>
      <c r="J102" s="17"/>
      <c r="L102" s="17">
        <f t="shared" si="36"/>
        <v>-8.7591393691017622E-3</v>
      </c>
      <c r="M102" s="17">
        <f t="shared" si="32"/>
        <v>-4.6615943270117699E-3</v>
      </c>
    </row>
    <row r="103" spans="1:13" ht="13.2" x14ac:dyDescent="0.25">
      <c r="A103" s="13" t="s">
        <v>45</v>
      </c>
      <c r="B103" s="14">
        <v>21</v>
      </c>
      <c r="C103" s="26" t="s">
        <v>34</v>
      </c>
      <c r="D103" s="13">
        <v>60100</v>
      </c>
      <c r="E103" s="13">
        <v>43030</v>
      </c>
      <c r="F103" s="13">
        <v>47185</v>
      </c>
      <c r="G103" s="2">
        <f t="shared" si="29"/>
        <v>45107.5</v>
      </c>
      <c r="H103" s="2">
        <f t="shared" si="30"/>
        <v>0.14250409904236866</v>
      </c>
      <c r="I103" s="17"/>
      <c r="J103" s="17"/>
      <c r="L103" s="17">
        <f t="shared" si="36"/>
        <v>-6.5043273496131204E-3</v>
      </c>
      <c r="M103" s="17">
        <f t="shared" si="32"/>
        <v>-5.8712958231038614E-3</v>
      </c>
    </row>
    <row r="104" spans="1:13" ht="13.2" x14ac:dyDescent="0.25">
      <c r="A104" s="13" t="s">
        <v>46</v>
      </c>
      <c r="B104" s="14">
        <v>22</v>
      </c>
      <c r="C104" s="26" t="s">
        <v>34</v>
      </c>
      <c r="D104" s="13">
        <v>56982</v>
      </c>
      <c r="E104" s="13">
        <v>35947</v>
      </c>
      <c r="F104" s="13">
        <v>36233</v>
      </c>
      <c r="G104" s="2">
        <f t="shared" si="29"/>
        <v>36090</v>
      </c>
      <c r="H104" s="2">
        <f t="shared" si="30"/>
        <v>0.22447137699845282</v>
      </c>
      <c r="I104" s="17"/>
      <c r="J104" s="17"/>
      <c r="L104" s="17">
        <f t="shared" si="36"/>
        <v>4.4576223943369742E-3</v>
      </c>
      <c r="M104" s="17">
        <f t="shared" si="32"/>
        <v>1.900267840324793E-3</v>
      </c>
    </row>
    <row r="105" spans="1:13" ht="13.2" x14ac:dyDescent="0.25">
      <c r="A105" s="13" t="s">
        <v>47</v>
      </c>
      <c r="B105" s="14">
        <v>23</v>
      </c>
      <c r="C105" s="26" t="s">
        <v>34</v>
      </c>
      <c r="D105" s="13">
        <v>44412</v>
      </c>
      <c r="E105" s="13">
        <v>34677</v>
      </c>
      <c r="F105" s="13">
        <v>32244</v>
      </c>
      <c r="G105" s="2">
        <f t="shared" si="29"/>
        <v>33460.5</v>
      </c>
      <c r="H105" s="2">
        <f t="shared" si="30"/>
        <v>0.14063372820957334</v>
      </c>
      <c r="I105" s="17"/>
      <c r="J105" s="17"/>
      <c r="L105" s="17">
        <f>H36-H105</f>
        <v>4.7831091135341897E-4</v>
      </c>
      <c r="M105" s="17">
        <f t="shared" si="32"/>
        <v>-3.4743170618990182E-3</v>
      </c>
    </row>
    <row r="110" spans="1:13" ht="13.2" x14ac:dyDescent="0.25">
      <c r="A110" s="78" t="s">
        <v>76</v>
      </c>
    </row>
    <row r="111" spans="1:13" ht="13.2" x14ac:dyDescent="0.25">
      <c r="A111" s="13" t="s">
        <v>33</v>
      </c>
      <c r="B111" s="14">
        <f t="shared" ref="B111:B113" si="37">B110+1</f>
        <v>1</v>
      </c>
      <c r="C111" s="15" t="s">
        <v>34</v>
      </c>
      <c r="D111" s="16">
        <v>30252</v>
      </c>
      <c r="E111" s="16">
        <v>24617</v>
      </c>
      <c r="F111" s="16">
        <v>24428</v>
      </c>
      <c r="G111" s="2">
        <f t="shared" ref="G111:G113" si="38">(E111+F111)/2</f>
        <v>24522.5</v>
      </c>
      <c r="H111" s="2">
        <f t="shared" ref="H111:H113" si="39">(D111-G111)/(D111+G111)</f>
        <v>0.10460159380733736</v>
      </c>
      <c r="I111" s="2"/>
      <c r="J111" s="16">
        <v>0</v>
      </c>
      <c r="K111" s="12">
        <f t="shared" ref="K111:K113" si="40">(H144+H111+H177)/3</f>
        <v>3.4867197935779116E-2</v>
      </c>
      <c r="M111" s="17"/>
    </row>
    <row r="112" spans="1:13" ht="13.2" x14ac:dyDescent="0.25">
      <c r="A112" s="13" t="s">
        <v>35</v>
      </c>
      <c r="B112" s="14">
        <f t="shared" si="37"/>
        <v>2</v>
      </c>
      <c r="C112" s="15" t="s">
        <v>34</v>
      </c>
      <c r="D112" s="16">
        <v>31006</v>
      </c>
      <c r="E112" s="16">
        <v>28137</v>
      </c>
      <c r="F112" s="16">
        <v>28633</v>
      </c>
      <c r="G112" s="2">
        <f t="shared" si="38"/>
        <v>28385</v>
      </c>
      <c r="H112" s="2">
        <f t="shared" si="39"/>
        <v>4.4131265679985182E-2</v>
      </c>
      <c r="I112" s="2"/>
      <c r="J112" s="16">
        <v>0</v>
      </c>
      <c r="K112" s="12">
        <f t="shared" si="40"/>
        <v>1.4710421893328393E-2</v>
      </c>
      <c r="M112" s="17"/>
    </row>
    <row r="113" spans="1:13" ht="13.2" x14ac:dyDescent="0.25">
      <c r="A113" s="13" t="s">
        <v>36</v>
      </c>
      <c r="B113" s="14">
        <f t="shared" si="37"/>
        <v>3</v>
      </c>
      <c r="C113" s="15" t="s">
        <v>34</v>
      </c>
      <c r="D113" s="16">
        <v>47987</v>
      </c>
      <c r="E113" s="16">
        <v>25185</v>
      </c>
      <c r="F113" s="16">
        <v>28901</v>
      </c>
      <c r="G113" s="2">
        <f t="shared" si="38"/>
        <v>27043</v>
      </c>
      <c r="H113" s="2">
        <f t="shared" si="39"/>
        <v>0.27914167666266826</v>
      </c>
      <c r="I113" s="2"/>
      <c r="J113" s="16">
        <v>0</v>
      </c>
      <c r="K113" s="12">
        <f t="shared" si="40"/>
        <v>9.3047225554222748E-2</v>
      </c>
      <c r="M113" s="17"/>
    </row>
    <row r="115" spans="1:13" ht="13.2" x14ac:dyDescent="0.25">
      <c r="A115" s="13" t="s">
        <v>27</v>
      </c>
      <c r="B115" s="14">
        <f>B114+1</f>
        <v>1</v>
      </c>
      <c r="C115" s="15" t="s">
        <v>28</v>
      </c>
      <c r="D115" s="16">
        <v>38000</v>
      </c>
      <c r="E115" s="16">
        <v>29825</v>
      </c>
      <c r="F115" s="16">
        <v>32391</v>
      </c>
      <c r="G115" s="2">
        <f>(E115+F115)/2</f>
        <v>31108</v>
      </c>
      <c r="H115" s="2">
        <f>(D115-G115)/(D115+G115)</f>
        <v>9.9727962030445094E-2</v>
      </c>
      <c r="I115" s="2"/>
      <c r="J115" s="16">
        <v>0</v>
      </c>
      <c r="K115" s="12">
        <f>(H148+H115+H181)/3</f>
        <v>3.3242654010148365E-2</v>
      </c>
      <c r="M115" s="17"/>
    </row>
  </sheetData>
  <mergeCells count="17">
    <mergeCell ref="F2:H2"/>
    <mergeCell ref="X2:AI2"/>
    <mergeCell ref="F3:H3"/>
    <mergeCell ref="F41:H41"/>
    <mergeCell ref="F42:H42"/>
    <mergeCell ref="X51:AI51"/>
    <mergeCell ref="N53:O53"/>
    <mergeCell ref="O57:P57"/>
    <mergeCell ref="F76:H76"/>
    <mergeCell ref="F77:H77"/>
    <mergeCell ref="O55:P55"/>
    <mergeCell ref="Q55:R55"/>
    <mergeCell ref="O56:P56"/>
    <mergeCell ref="Q56:R56"/>
    <mergeCell ref="Q57:R57"/>
    <mergeCell ref="Q59:R59"/>
    <mergeCell ref="Q60:R60"/>
  </mergeCells>
  <conditionalFormatting sqref="L79:M105">
    <cfRule type="colorScale" priority="1">
      <colorScale>
        <cfvo type="percentile" val="0"/>
        <cfvo type="percent" val="50"/>
        <cfvo type="percentile" val="100"/>
        <color rgb="FF57BB8A"/>
        <color rgb="FFB7E1CD"/>
        <color rgb="FFFF0000"/>
      </colorScale>
    </cfRule>
  </conditionalFormatting>
  <conditionalFormatting sqref="L46:L72">
    <cfRule type="colorScale" priority="2">
      <colorScale>
        <cfvo type="percentile" val="0"/>
        <cfvo type="percentile" val="50"/>
        <cfvo type="percentile" val="100"/>
        <color rgb="FF34A853"/>
        <color rgb="FFB7E1CD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3"/>
  <sheetViews>
    <sheetView workbookViewId="0"/>
  </sheetViews>
  <sheetFormatPr baseColWidth="10" defaultColWidth="14.44140625" defaultRowHeight="15.75" customHeight="1" x14ac:dyDescent="0.25"/>
  <cols>
    <col min="1" max="1" width="2.109375" customWidth="1"/>
    <col min="2" max="2" width="9.88671875" customWidth="1"/>
    <col min="3" max="14" width="13" customWidth="1"/>
  </cols>
  <sheetData>
    <row r="1" spans="1:16" x14ac:dyDescent="0.25">
      <c r="C1" s="79"/>
      <c r="D1" s="4" t="s">
        <v>77</v>
      </c>
    </row>
    <row r="2" spans="1:16" x14ac:dyDescent="0.25">
      <c r="C2" s="80"/>
      <c r="D2" s="4" t="s">
        <v>65</v>
      </c>
    </row>
    <row r="3" spans="1:16" x14ac:dyDescent="0.25">
      <c r="C3" s="81"/>
      <c r="D3" s="4" t="s">
        <v>78</v>
      </c>
    </row>
    <row r="5" spans="1:16" x14ac:dyDescent="0.25">
      <c r="A5" s="131" t="s">
        <v>34</v>
      </c>
      <c r="B5" s="121"/>
    </row>
    <row r="6" spans="1:16" x14ac:dyDescent="0.25">
      <c r="C6" s="82">
        <v>1</v>
      </c>
      <c r="D6" s="82">
        <v>2</v>
      </c>
      <c r="E6" s="82">
        <v>3</v>
      </c>
      <c r="F6" s="82">
        <v>12</v>
      </c>
      <c r="G6" s="82">
        <v>14</v>
      </c>
      <c r="H6" s="82">
        <v>16</v>
      </c>
      <c r="I6" s="82">
        <v>17</v>
      </c>
      <c r="J6" s="82">
        <v>18</v>
      </c>
      <c r="K6" s="82">
        <v>20</v>
      </c>
      <c r="L6" s="82">
        <v>21</v>
      </c>
      <c r="M6" s="82">
        <v>22</v>
      </c>
      <c r="N6" s="82">
        <v>23</v>
      </c>
    </row>
    <row r="7" spans="1:16" x14ac:dyDescent="0.25">
      <c r="A7" s="82"/>
      <c r="B7" s="82">
        <v>1</v>
      </c>
      <c r="C7" s="83" t="s">
        <v>79</v>
      </c>
      <c r="D7" s="84" t="s">
        <v>80</v>
      </c>
      <c r="E7" s="85"/>
      <c r="F7" s="85"/>
      <c r="G7" s="86" t="s">
        <v>81</v>
      </c>
      <c r="H7" s="85"/>
      <c r="I7" s="85"/>
      <c r="J7" s="85"/>
      <c r="K7" s="85"/>
      <c r="L7" s="85"/>
      <c r="M7" s="85"/>
      <c r="N7" s="85"/>
    </row>
    <row r="8" spans="1:16" x14ac:dyDescent="0.25">
      <c r="A8" s="82"/>
      <c r="B8" s="82">
        <v>2</v>
      </c>
      <c r="C8" s="84" t="s">
        <v>80</v>
      </c>
      <c r="D8" s="83" t="s">
        <v>79</v>
      </c>
      <c r="E8" s="87" t="s">
        <v>82</v>
      </c>
      <c r="F8" s="86" t="s">
        <v>83</v>
      </c>
      <c r="G8" s="85"/>
      <c r="H8" s="85"/>
      <c r="I8" s="85"/>
      <c r="J8" s="85"/>
      <c r="K8" s="85"/>
      <c r="L8" s="85"/>
      <c r="M8" s="85"/>
      <c r="N8" s="85"/>
    </row>
    <row r="9" spans="1:16" x14ac:dyDescent="0.25">
      <c r="A9" s="82"/>
      <c r="B9" s="82">
        <v>3</v>
      </c>
      <c r="C9" s="85"/>
      <c r="D9" s="87" t="s">
        <v>82</v>
      </c>
      <c r="E9" s="83" t="s">
        <v>79</v>
      </c>
      <c r="F9" s="85"/>
      <c r="G9" s="85"/>
      <c r="H9" s="85"/>
      <c r="I9" s="86" t="s">
        <v>84</v>
      </c>
      <c r="J9" s="85"/>
      <c r="K9" s="85"/>
      <c r="L9" s="85"/>
      <c r="M9" s="85"/>
      <c r="N9" s="85"/>
    </row>
    <row r="10" spans="1:16" x14ac:dyDescent="0.25">
      <c r="A10" s="82"/>
      <c r="B10" s="82">
        <v>12</v>
      </c>
      <c r="C10" s="85"/>
      <c r="D10" s="86" t="s">
        <v>83</v>
      </c>
      <c r="E10" s="85"/>
      <c r="F10" s="83" t="s">
        <v>79</v>
      </c>
      <c r="G10" s="84" t="s">
        <v>85</v>
      </c>
      <c r="H10" s="85"/>
      <c r="I10" s="85"/>
      <c r="J10" s="88" t="s">
        <v>86</v>
      </c>
      <c r="K10" s="85"/>
      <c r="L10" s="85"/>
      <c r="M10" s="85"/>
      <c r="N10" s="85"/>
    </row>
    <row r="11" spans="1:16" x14ac:dyDescent="0.25">
      <c r="A11" s="82"/>
      <c r="B11" s="82">
        <v>14</v>
      </c>
      <c r="C11" s="86" t="s">
        <v>81</v>
      </c>
      <c r="D11" s="85"/>
      <c r="E11" s="85"/>
      <c r="F11" s="84" t="s">
        <v>85</v>
      </c>
      <c r="G11" s="83" t="s">
        <v>79</v>
      </c>
      <c r="H11" s="85"/>
      <c r="I11" s="85"/>
      <c r="J11" s="85"/>
      <c r="K11" s="85"/>
      <c r="L11" s="85"/>
      <c r="M11" s="85"/>
      <c r="N11" s="85"/>
    </row>
    <row r="12" spans="1:16" x14ac:dyDescent="0.25">
      <c r="A12" s="82"/>
      <c r="B12" s="82">
        <v>16</v>
      </c>
      <c r="C12" s="85"/>
      <c r="D12" s="85"/>
      <c r="E12" s="85"/>
      <c r="F12" s="85"/>
      <c r="G12" s="85"/>
      <c r="H12" s="83" t="s">
        <v>79</v>
      </c>
      <c r="I12" s="85"/>
      <c r="J12" s="85"/>
      <c r="K12" s="85"/>
      <c r="L12" s="84" t="s">
        <v>87</v>
      </c>
      <c r="M12" s="85"/>
      <c r="N12" s="85"/>
      <c r="P12" s="4" t="s">
        <v>88</v>
      </c>
    </row>
    <row r="13" spans="1:16" x14ac:dyDescent="0.25">
      <c r="A13" s="82"/>
      <c r="B13" s="82">
        <v>17</v>
      </c>
      <c r="C13" s="85"/>
      <c r="D13" s="85"/>
      <c r="E13" s="86" t="s">
        <v>84</v>
      </c>
      <c r="F13" s="85"/>
      <c r="G13" s="85"/>
      <c r="H13" s="83"/>
      <c r="I13" s="83" t="s">
        <v>79</v>
      </c>
      <c r="J13" s="85"/>
      <c r="K13" s="88" t="s">
        <v>89</v>
      </c>
      <c r="L13" s="84" t="s">
        <v>90</v>
      </c>
      <c r="M13" s="85"/>
      <c r="N13" s="85"/>
    </row>
    <row r="14" spans="1:16" x14ac:dyDescent="0.25">
      <c r="A14" s="82"/>
      <c r="B14" s="82">
        <v>18</v>
      </c>
      <c r="C14" s="85"/>
      <c r="D14" s="85"/>
      <c r="E14" s="85"/>
      <c r="F14" s="88" t="s">
        <v>86</v>
      </c>
      <c r="G14" s="85"/>
      <c r="H14" s="83"/>
      <c r="I14" s="83"/>
      <c r="J14" s="83" t="s">
        <v>79</v>
      </c>
      <c r="K14" s="89" t="s">
        <v>91</v>
      </c>
      <c r="L14" s="85"/>
      <c r="M14" s="85"/>
      <c r="N14" s="85"/>
    </row>
    <row r="15" spans="1:16" x14ac:dyDescent="0.25">
      <c r="A15" s="82"/>
      <c r="B15" s="82">
        <v>20</v>
      </c>
      <c r="C15" s="85"/>
      <c r="D15" s="85"/>
      <c r="E15" s="85"/>
      <c r="F15" s="85"/>
      <c r="G15" s="85"/>
      <c r="H15" s="83"/>
      <c r="I15" s="88" t="s">
        <v>89</v>
      </c>
      <c r="J15" s="89" t="s">
        <v>91</v>
      </c>
      <c r="K15" s="83" t="s">
        <v>79</v>
      </c>
      <c r="L15" s="89" t="s">
        <v>92</v>
      </c>
      <c r="M15" s="85"/>
      <c r="N15" s="90" t="s">
        <v>92</v>
      </c>
    </row>
    <row r="16" spans="1:16" x14ac:dyDescent="0.25">
      <c r="A16" s="82"/>
      <c r="B16" s="82">
        <v>21</v>
      </c>
      <c r="C16" s="85"/>
      <c r="D16" s="85"/>
      <c r="E16" s="85"/>
      <c r="F16" s="85"/>
      <c r="G16" s="85"/>
      <c r="H16" s="84" t="s">
        <v>87</v>
      </c>
      <c r="I16" s="84" t="s">
        <v>90</v>
      </c>
      <c r="J16" s="85"/>
      <c r="K16" s="89" t="s">
        <v>92</v>
      </c>
      <c r="L16" s="83" t="s">
        <v>79</v>
      </c>
      <c r="M16" s="85"/>
      <c r="N16" s="85"/>
    </row>
    <row r="17" spans="1:16" x14ac:dyDescent="0.25">
      <c r="A17" s="82"/>
      <c r="B17" s="82">
        <v>22</v>
      </c>
      <c r="C17" s="85"/>
      <c r="D17" s="85"/>
      <c r="E17" s="85"/>
      <c r="F17" s="85"/>
      <c r="G17" s="85"/>
      <c r="H17" s="83"/>
      <c r="I17" s="83"/>
      <c r="J17" s="85"/>
      <c r="K17" s="85"/>
      <c r="L17" s="85"/>
      <c r="M17" s="83" t="s">
        <v>79</v>
      </c>
      <c r="N17" s="88" t="s">
        <v>93</v>
      </c>
    </row>
    <row r="18" spans="1:16" x14ac:dyDescent="0.25">
      <c r="A18" s="82"/>
      <c r="B18" s="82">
        <v>23</v>
      </c>
      <c r="C18" s="85"/>
      <c r="D18" s="85"/>
      <c r="E18" s="85"/>
      <c r="F18" s="85"/>
      <c r="G18" s="85"/>
      <c r="H18" s="83"/>
      <c r="I18" s="83"/>
      <c r="J18" s="85"/>
      <c r="K18" s="90" t="s">
        <v>92</v>
      </c>
      <c r="L18" s="85"/>
      <c r="M18" s="88" t="s">
        <v>93</v>
      </c>
      <c r="N18" s="83" t="s">
        <v>79</v>
      </c>
    </row>
    <row r="20" spans="1:16" x14ac:dyDescent="0.25">
      <c r="A20" s="131" t="s">
        <v>28</v>
      </c>
      <c r="B20" s="121"/>
    </row>
    <row r="21" spans="1:16" x14ac:dyDescent="0.25">
      <c r="C21" s="82">
        <v>4</v>
      </c>
      <c r="D21" s="82">
        <v>6</v>
      </c>
      <c r="E21" s="82">
        <v>7</v>
      </c>
      <c r="F21" s="82">
        <v>13</v>
      </c>
    </row>
    <row r="22" spans="1:16" x14ac:dyDescent="0.25">
      <c r="A22" s="82"/>
      <c r="B22" s="82">
        <v>4</v>
      </c>
      <c r="C22" s="83" t="s">
        <v>79</v>
      </c>
      <c r="D22" s="85"/>
      <c r="E22" s="86" t="s">
        <v>89</v>
      </c>
      <c r="F22" s="84" t="s">
        <v>80</v>
      </c>
      <c r="P22" s="4" t="s">
        <v>94</v>
      </c>
    </row>
    <row r="23" spans="1:16" x14ac:dyDescent="0.25">
      <c r="A23" s="82"/>
      <c r="B23" s="82">
        <v>6</v>
      </c>
      <c r="C23" s="85"/>
      <c r="D23" s="83" t="s">
        <v>79</v>
      </c>
      <c r="E23" s="84" t="s">
        <v>90</v>
      </c>
      <c r="F23" s="86" t="s">
        <v>93</v>
      </c>
    </row>
    <row r="24" spans="1:16" x14ac:dyDescent="0.25">
      <c r="A24" s="82"/>
      <c r="B24" s="82">
        <v>7</v>
      </c>
      <c r="C24" s="86" t="s">
        <v>89</v>
      </c>
      <c r="D24" s="84" t="s">
        <v>90</v>
      </c>
      <c r="E24" s="83" t="s">
        <v>79</v>
      </c>
      <c r="F24" s="85"/>
    </row>
    <row r="25" spans="1:16" x14ac:dyDescent="0.25">
      <c r="A25" s="82"/>
      <c r="B25" s="82">
        <v>13</v>
      </c>
      <c r="C25" s="84" t="s">
        <v>80</v>
      </c>
      <c r="D25" s="86" t="s">
        <v>93</v>
      </c>
      <c r="E25" s="85"/>
      <c r="F25" s="83" t="s">
        <v>79</v>
      </c>
    </row>
    <row r="28" spans="1:16" x14ac:dyDescent="0.25">
      <c r="A28" s="131" t="s">
        <v>17</v>
      </c>
      <c r="B28" s="121"/>
    </row>
    <row r="29" spans="1:16" x14ac:dyDescent="0.25">
      <c r="C29" s="91">
        <v>8</v>
      </c>
      <c r="D29" s="91">
        <v>9</v>
      </c>
      <c r="E29" s="91">
        <v>10</v>
      </c>
      <c r="F29" s="91">
        <v>11</v>
      </c>
    </row>
    <row r="30" spans="1:16" x14ac:dyDescent="0.25">
      <c r="A30" s="92"/>
      <c r="B30" s="91">
        <v>8</v>
      </c>
      <c r="C30" s="83" t="s">
        <v>79</v>
      </c>
      <c r="D30" s="93"/>
      <c r="E30" s="85"/>
      <c r="F30" s="87" t="s">
        <v>95</v>
      </c>
    </row>
    <row r="31" spans="1:16" x14ac:dyDescent="0.25">
      <c r="A31" s="92"/>
      <c r="B31" s="91">
        <v>9</v>
      </c>
      <c r="C31" s="93"/>
      <c r="D31" s="83" t="s">
        <v>79</v>
      </c>
      <c r="E31" s="93"/>
      <c r="F31" s="93"/>
    </row>
    <row r="32" spans="1:16" x14ac:dyDescent="0.25">
      <c r="A32" s="92"/>
      <c r="B32" s="91">
        <v>10</v>
      </c>
      <c r="C32" s="85"/>
      <c r="D32" s="93"/>
      <c r="E32" s="83" t="s">
        <v>79</v>
      </c>
      <c r="F32" s="84" t="s">
        <v>80</v>
      </c>
    </row>
    <row r="33" spans="1:6" x14ac:dyDescent="0.25">
      <c r="A33" s="92"/>
      <c r="B33" s="91">
        <v>11</v>
      </c>
      <c r="C33" s="94" t="s">
        <v>95</v>
      </c>
      <c r="D33" s="93"/>
      <c r="E33" s="84" t="s">
        <v>80</v>
      </c>
      <c r="F33" s="83" t="s">
        <v>79</v>
      </c>
    </row>
  </sheetData>
  <mergeCells count="3">
    <mergeCell ref="A5:B5"/>
    <mergeCell ref="A20:B20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371-F1E1-4A3A-B995-65C08738F5DA}">
  <dimension ref="A1:F24"/>
  <sheetViews>
    <sheetView tabSelected="1" workbookViewId="0">
      <selection activeCell="H5" sqref="H5"/>
    </sheetView>
  </sheetViews>
  <sheetFormatPr baseColWidth="10" defaultRowHeight="13.2" x14ac:dyDescent="0.25"/>
  <cols>
    <col min="5" max="5" width="10.33203125" customWidth="1"/>
    <col min="6" max="6" width="11.21875" customWidth="1"/>
  </cols>
  <sheetData>
    <row r="1" spans="1:6" x14ac:dyDescent="0.25">
      <c r="A1" s="28" t="s">
        <v>134</v>
      </c>
      <c r="B1" s="7" t="s">
        <v>130</v>
      </c>
      <c r="C1" s="7" t="s">
        <v>131</v>
      </c>
      <c r="D1" s="7" t="s">
        <v>132</v>
      </c>
      <c r="E1" s="119" t="s">
        <v>133</v>
      </c>
      <c r="F1" s="119" t="s">
        <v>129</v>
      </c>
    </row>
    <row r="2" spans="1:6" x14ac:dyDescent="0.25">
      <c r="A2" s="29">
        <v>8</v>
      </c>
      <c r="B2" s="28">
        <v>0.64402479888215103</v>
      </c>
      <c r="C2" s="28">
        <v>0.63159043576090346</v>
      </c>
      <c r="D2" s="28">
        <v>0.64805052316090872</v>
      </c>
      <c r="E2" s="120">
        <f>AVERAGE(B2:D2)</f>
        <v>0.64122191926798777</v>
      </c>
      <c r="F2" s="120">
        <f>(((C2-$E2)^2+(D2-$E2)^2+(B2-$E2)^2)/2)^0.5</f>
        <v>8.5805431006767945E-3</v>
      </c>
    </row>
    <row r="3" spans="1:6" x14ac:dyDescent="0.25">
      <c r="A3" s="29">
        <v>9</v>
      </c>
      <c r="B3" s="28">
        <v>0.47357518999897891</v>
      </c>
      <c r="C3" s="28">
        <v>0.47688513396391718</v>
      </c>
      <c r="D3" s="28">
        <v>0.50119506088782029</v>
      </c>
      <c r="E3" s="120">
        <f t="shared" ref="E3:E24" si="0">AVERAGE(B3:D3)</f>
        <v>0.48388512828357211</v>
      </c>
      <c r="F3" s="120">
        <f t="shared" ref="F3:F24" si="1">(((C3-$E3)^2+(D3-$E3)^2+(B3-$E3)^2)/2)^0.5</f>
        <v>1.5081918224664526E-2</v>
      </c>
    </row>
    <row r="4" spans="1:6" x14ac:dyDescent="0.25">
      <c r="A4" s="29">
        <v>10</v>
      </c>
      <c r="B4" s="28">
        <v>0.32367328959265529</v>
      </c>
      <c r="C4" s="28">
        <v>0.32572656301633368</v>
      </c>
      <c r="D4" s="28">
        <v>0.31836207798853317</v>
      </c>
      <c r="E4" s="120">
        <f t="shared" si="0"/>
        <v>0.32258731019917408</v>
      </c>
      <c r="F4" s="120">
        <f t="shared" si="1"/>
        <v>3.8004504158683497E-3</v>
      </c>
    </row>
    <row r="5" spans="1:6" x14ac:dyDescent="0.25">
      <c r="A5" s="29">
        <v>11</v>
      </c>
      <c r="B5" s="28">
        <v>0.19810177448366481</v>
      </c>
      <c r="C5" s="28">
        <v>0.23322966714487908</v>
      </c>
      <c r="D5" s="28">
        <v>0.20460507503139258</v>
      </c>
      <c r="E5" s="120">
        <f t="shared" si="0"/>
        <v>0.21197883888664548</v>
      </c>
      <c r="F5" s="120">
        <f t="shared" si="1"/>
        <v>1.8688806964309506E-2</v>
      </c>
    </row>
    <row r="6" spans="1:6" x14ac:dyDescent="0.25">
      <c r="A6" s="29">
        <v>4</v>
      </c>
      <c r="B6" s="28">
        <v>9.2888866274632373E-2</v>
      </c>
      <c r="C6" s="28">
        <v>9.8399862831248214E-2</v>
      </c>
      <c r="D6" s="67">
        <v>9.8399862831248214E-2</v>
      </c>
      <c r="E6" s="120">
        <f t="shared" si="0"/>
        <v>9.6562863979042943E-2</v>
      </c>
      <c r="F6" s="120">
        <f t="shared" si="1"/>
        <v>3.1817753454652566E-3</v>
      </c>
    </row>
    <row r="7" spans="1:6" x14ac:dyDescent="0.25">
      <c r="A7" s="29">
        <v>6</v>
      </c>
      <c r="B7" s="28">
        <v>0.43037743599105471</v>
      </c>
      <c r="C7" s="28">
        <v>0.44399299599231129</v>
      </c>
      <c r="D7" s="67">
        <v>0.44399299599231129</v>
      </c>
      <c r="E7" s="120">
        <f t="shared" si="0"/>
        <v>0.43945447599189241</v>
      </c>
      <c r="F7" s="120">
        <f t="shared" si="1"/>
        <v>7.8609472318929858E-3</v>
      </c>
    </row>
    <row r="8" spans="1:6" x14ac:dyDescent="0.25">
      <c r="A8" s="29">
        <v>7</v>
      </c>
      <c r="B8" s="28">
        <v>0.15335663049475814</v>
      </c>
      <c r="C8" s="28">
        <v>0.13947114340723618</v>
      </c>
      <c r="D8" s="67">
        <v>0.13947114340723618</v>
      </c>
      <c r="E8" s="120">
        <f t="shared" si="0"/>
        <v>0.14409963910307685</v>
      </c>
      <c r="F8" s="120">
        <f t="shared" si="1"/>
        <v>8.0167897078098783E-3</v>
      </c>
    </row>
    <row r="9" spans="1:6" x14ac:dyDescent="0.25">
      <c r="A9" s="29">
        <v>13</v>
      </c>
      <c r="B9" s="28">
        <v>0.3121541922539065</v>
      </c>
      <c r="C9" s="28">
        <v>0.30629659918539498</v>
      </c>
      <c r="D9" s="67">
        <v>0.30629659918539498</v>
      </c>
      <c r="E9" s="120">
        <f t="shared" si="0"/>
        <v>0.30824913020823214</v>
      </c>
      <c r="F9" s="120">
        <f t="shared" si="1"/>
        <v>3.3818829349084143E-3</v>
      </c>
    </row>
    <row r="10" spans="1:6" x14ac:dyDescent="0.25">
      <c r="A10" s="29">
        <v>1</v>
      </c>
      <c r="B10" s="28">
        <v>7.4103732339270104E-2</v>
      </c>
      <c r="C10" s="28">
        <v>0.10468506289728724</v>
      </c>
      <c r="D10" s="28">
        <v>0.10460159380733736</v>
      </c>
      <c r="E10" s="120">
        <f t="shared" si="0"/>
        <v>9.4463463014631557E-2</v>
      </c>
      <c r="F10" s="120">
        <f t="shared" si="1"/>
        <v>1.7632093371241692E-2</v>
      </c>
    </row>
    <row r="11" spans="1:6" x14ac:dyDescent="0.25">
      <c r="A11" s="29">
        <v>2</v>
      </c>
      <c r="B11" s="28">
        <v>3.9989223956491723E-2</v>
      </c>
      <c r="C11" s="28">
        <v>1.6796320194229004E-2</v>
      </c>
      <c r="D11" s="28">
        <v>4.4131265679985182E-2</v>
      </c>
      <c r="E11" s="120">
        <f t="shared" si="0"/>
        <v>3.3638936610235308E-2</v>
      </c>
      <c r="F11" s="120">
        <f t="shared" si="1"/>
        <v>1.4732427607571463E-2</v>
      </c>
    </row>
    <row r="12" spans="1:6" x14ac:dyDescent="0.25">
      <c r="A12" s="29">
        <v>3</v>
      </c>
      <c r="B12" s="28">
        <v>0.27907920561524902</v>
      </c>
      <c r="C12" s="28">
        <v>0.27543305505161919</v>
      </c>
      <c r="D12" s="28">
        <v>0.27914167666266826</v>
      </c>
      <c r="E12" s="120">
        <f t="shared" si="0"/>
        <v>0.27788464577651212</v>
      </c>
      <c r="F12" s="120">
        <f t="shared" si="1"/>
        <v>2.1233696027134139E-3</v>
      </c>
    </row>
    <row r="13" spans="1:6" x14ac:dyDescent="0.25">
      <c r="A13" s="72">
        <v>4</v>
      </c>
      <c r="B13" s="28">
        <v>9.4489707026926675E-2</v>
      </c>
      <c r="C13" s="40">
        <v>0.10076129697090218</v>
      </c>
      <c r="D13" s="40">
        <v>0.11119582808847329</v>
      </c>
      <c r="E13" s="120">
        <f t="shared" si="0"/>
        <v>0.10214894402876738</v>
      </c>
      <c r="F13" s="120">
        <f t="shared" si="1"/>
        <v>8.4390635439404258E-3</v>
      </c>
    </row>
    <row r="14" spans="1:6" x14ac:dyDescent="0.25">
      <c r="A14" s="29">
        <v>12</v>
      </c>
      <c r="B14" s="28">
        <v>0.34242267855642633</v>
      </c>
      <c r="C14" s="28">
        <v>0.34242388385213335</v>
      </c>
      <c r="D14" s="28">
        <v>0.34290352697712312</v>
      </c>
      <c r="E14" s="120">
        <f t="shared" si="0"/>
        <v>0.34258336312856091</v>
      </c>
      <c r="F14" s="120">
        <f t="shared" si="1"/>
        <v>2.7727068115660609E-4</v>
      </c>
    </row>
    <row r="15" spans="1:6" x14ac:dyDescent="0.25">
      <c r="A15" s="29">
        <v>14</v>
      </c>
      <c r="B15" s="28">
        <v>1.6177974207592597E-2</v>
      </c>
      <c r="C15" s="28">
        <v>1.6215730388490047E-2</v>
      </c>
      <c r="D15" s="28">
        <v>1.2931210534484589E-2</v>
      </c>
      <c r="E15" s="120">
        <f t="shared" si="0"/>
        <v>1.510830504352241E-2</v>
      </c>
      <c r="F15" s="120">
        <f t="shared" si="1"/>
        <v>1.885513658996128E-3</v>
      </c>
    </row>
    <row r="16" spans="1:6" x14ac:dyDescent="0.25">
      <c r="A16" s="29">
        <v>15</v>
      </c>
      <c r="B16" s="28">
        <v>0.27327680898263346</v>
      </c>
      <c r="C16" s="28">
        <v>0.28002886983470809</v>
      </c>
      <c r="D16" s="28">
        <v>0.25329982959304509</v>
      </c>
      <c r="E16" s="120">
        <f t="shared" si="0"/>
        <v>0.26886850280346225</v>
      </c>
      <c r="F16" s="120">
        <f t="shared" si="1"/>
        <v>1.3899110424307724E-2</v>
      </c>
    </row>
    <row r="17" spans="1:6" x14ac:dyDescent="0.25">
      <c r="A17" s="29">
        <v>16</v>
      </c>
      <c r="B17" s="28">
        <v>0.16405377035858193</v>
      </c>
      <c r="C17" s="28">
        <v>0.13084143338102502</v>
      </c>
      <c r="D17" s="28">
        <v>0.12507881857215777</v>
      </c>
      <c r="E17" s="120">
        <f t="shared" si="0"/>
        <v>0.13999134077058825</v>
      </c>
      <c r="F17" s="120">
        <f t="shared" si="1"/>
        <v>2.1036927546975809E-2</v>
      </c>
    </row>
    <row r="18" spans="1:6" x14ac:dyDescent="0.25">
      <c r="A18" s="29">
        <v>17</v>
      </c>
      <c r="B18" s="28">
        <v>0.18163510282636086</v>
      </c>
      <c r="C18" s="28">
        <v>0.17081943970645413</v>
      </c>
      <c r="D18" s="28">
        <v>0.26437283389321592</v>
      </c>
      <c r="E18" s="120">
        <f t="shared" si="0"/>
        <v>0.20560912547534363</v>
      </c>
      <c r="F18" s="120">
        <f t="shared" si="1"/>
        <v>5.1177384775370878E-2</v>
      </c>
    </row>
    <row r="19" spans="1:6" x14ac:dyDescent="0.25">
      <c r="A19" s="29">
        <v>18</v>
      </c>
      <c r="B19" s="28">
        <v>5.8880679058113672E-2</v>
      </c>
      <c r="C19" s="28">
        <v>5.8621853338898973E-2</v>
      </c>
      <c r="D19" s="28">
        <v>6.375451818811044E-2</v>
      </c>
      <c r="E19" s="120">
        <f t="shared" si="0"/>
        <v>6.0419016861707697E-2</v>
      </c>
      <c r="F19" s="120">
        <f t="shared" si="1"/>
        <v>2.891526329130967E-3</v>
      </c>
    </row>
    <row r="20" spans="1:6" x14ac:dyDescent="0.25">
      <c r="A20" s="29">
        <v>19</v>
      </c>
      <c r="B20" s="28">
        <v>0.35414112839855416</v>
      </c>
      <c r="C20" s="28">
        <v>0.37236561606786145</v>
      </c>
      <c r="D20" s="28">
        <v>0.38988693978255567</v>
      </c>
      <c r="E20" s="120">
        <f t="shared" si="0"/>
        <v>0.37213122808299043</v>
      </c>
      <c r="F20" s="120">
        <f t="shared" si="1"/>
        <v>1.7874058329622348E-2</v>
      </c>
    </row>
    <row r="21" spans="1:6" x14ac:dyDescent="0.25">
      <c r="A21" s="29">
        <v>20</v>
      </c>
      <c r="B21" s="28">
        <v>7.7283010112337819E-2</v>
      </c>
      <c r="C21" s="28">
        <v>7.2621415785326049E-2</v>
      </c>
      <c r="D21" s="28">
        <v>6.8523870743236057E-2</v>
      </c>
      <c r="E21" s="120">
        <f t="shared" si="0"/>
        <v>7.2809432213633299E-2</v>
      </c>
      <c r="F21" s="120">
        <f t="shared" si="1"/>
        <v>4.3825954929496026E-3</v>
      </c>
    </row>
    <row r="22" spans="1:6" x14ac:dyDescent="0.25">
      <c r="A22" s="29">
        <v>21</v>
      </c>
      <c r="B22" s="28">
        <v>0.14250409904236866</v>
      </c>
      <c r="C22" s="28">
        <v>0.1366328032192648</v>
      </c>
      <c r="D22" s="28">
        <v>0.13599977169275554</v>
      </c>
      <c r="E22" s="120">
        <f t="shared" si="0"/>
        <v>0.13837889131812967</v>
      </c>
      <c r="F22" s="120">
        <f t="shared" si="1"/>
        <v>3.5865284474655228E-3</v>
      </c>
    </row>
    <row r="23" spans="1:6" x14ac:dyDescent="0.25">
      <c r="A23" s="29">
        <v>22</v>
      </c>
      <c r="B23" s="28">
        <v>0.22447137699845282</v>
      </c>
      <c r="C23" s="28">
        <v>0.22637164483877761</v>
      </c>
      <c r="D23" s="28">
        <v>0.22892899939278979</v>
      </c>
      <c r="E23" s="120">
        <f t="shared" si="0"/>
        <v>0.22659067374334008</v>
      </c>
      <c r="F23" s="120">
        <f t="shared" si="1"/>
        <v>2.2368682568267178E-3</v>
      </c>
    </row>
    <row r="24" spans="1:6" x14ac:dyDescent="0.25">
      <c r="A24" s="29">
        <v>23</v>
      </c>
      <c r="B24" s="28">
        <v>0.14063372820957334</v>
      </c>
      <c r="C24" s="28">
        <v>0.13715941114767433</v>
      </c>
      <c r="D24" s="28">
        <v>0.14111203912092676</v>
      </c>
      <c r="E24" s="120">
        <f t="shared" si="0"/>
        <v>0.13963505949272481</v>
      </c>
      <c r="F24" s="120">
        <f t="shared" si="1"/>
        <v>2.157271744181372E-3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 2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2022-02-14T15:17:24Z</dcterms:created>
  <dcterms:modified xsi:type="dcterms:W3CDTF">2022-03-31T18:21:25Z</dcterms:modified>
</cp:coreProperties>
</file>