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VAN\BOOTCAMP EXCEL SANTANDER\"/>
    </mc:Choice>
  </mc:AlternateContent>
  <xr:revisionPtr revIDLastSave="0" documentId="13_ncr:1_{128B759C-C6B8-4E61-B86B-F6708407B849}" xr6:coauthVersionLast="47" xr6:coauthVersionMax="47" xr10:uidLastSave="{00000000-0000-0000-0000-000000000000}"/>
  <workbookProtection workbookAlgorithmName="SHA-512" workbookHashValue="zUPhz+khZUBEUI6XW4tMafye2X2/HNP84OB4Pkd8hz61Z9nBE5HmokrGKIrDJNG0EiXGvI7ORed9T/VGe0srgA==" workbookSaltValue="u136VPburf9hc4rCu0UhyA==" workbookSpinCount="100000" lockStructure="1"/>
  <bookViews>
    <workbookView xWindow="20370" yWindow="-8835" windowWidth="29040" windowHeight="15720" tabRatio="0" xr2:uid="{8E8B9AFF-A89F-47EA-8FA7-45DA91A6C167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B15" i="2"/>
  <c r="B16" i="2"/>
  <c r="B17" i="2"/>
  <c r="B18" i="2"/>
  <c r="B19" i="2"/>
  <c r="B20" i="2"/>
  <c r="B10" i="2"/>
  <c r="B11" i="2"/>
  <c r="B12" i="2"/>
  <c r="B13" i="2"/>
  <c r="B14" i="2"/>
  <c r="B9" i="2"/>
  <c r="B4" i="2"/>
  <c r="B5" i="2"/>
  <c r="B6" i="2"/>
  <c r="B7" i="2"/>
  <c r="B8" i="2"/>
  <c r="B3" i="2"/>
  <c r="C31" i="1"/>
  <c r="C25" i="1"/>
  <c r="D25" i="1" s="1"/>
  <c r="C26" i="1"/>
  <c r="D26" i="1" s="1"/>
  <c r="C27" i="1"/>
  <c r="D27" i="1" s="1"/>
  <c r="C28" i="1"/>
  <c r="D28" i="1" s="1"/>
  <c r="C24" i="1"/>
  <c r="D24" i="1" s="1"/>
  <c r="D20" i="1"/>
  <c r="D21" i="1" s="1"/>
  <c r="D14" i="1"/>
  <c r="D36" i="1" l="1"/>
  <c r="D34" i="1"/>
  <c r="D37" i="1"/>
  <c r="D39" i="1"/>
  <c r="D38" i="1"/>
  <c r="D35" i="1"/>
  <c r="D40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<sst xmlns="http://schemas.openxmlformats.org/spreadsheetml/2006/main" count="69" uniqueCount="33">
  <si>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</si>
  <si>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</si>
  <si>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</si>
  <si>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</si>
  <si>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</si>
  <si>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</si>
  <si>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</si>
  <si>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</si>
  <si>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</si>
  <si>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</si>
  <si>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</si>
  <si>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</si>
  <si>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</si>
  <si>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</si>
  <si>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CONFIGURAÇÕES</t>
  </si>
  <si>
    <t>CENÁRIOS</t>
  </si>
  <si>
    <t>AGRESSIVO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</si>
  <si>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</si>
  <si>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</si>
  <si>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</si>
  <si>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</si>
  <si>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</si>
  <si>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</si>
  <si>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</si>
  <si>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</si>
  <si>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</si>
  <si>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</si>
  <si>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</si>
  <si>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CONSERVADOR</t>
  </si>
  <si>
    <t>%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</si>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</sst>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9C5700"/>
      <name val="Calibri"/>
      <family val="2"/>
    </font>
    <font>
      <b/>
      <sz val="10"/>
      <color theme="1"/>
      <name val="Calibri"/>
      <family val="2"/>
    </font>
    <font>
      <sz val="1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rgb="FF9C57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8" fontId="2" fillId="3" borderId="6" xfId="0" applyNumberFormat="1" applyFont="1" applyFill="1" applyBorder="1" applyAlignment="1">
      <alignment horizontal="center"/>
    </xf>
    <xf numFmtId="8" fontId="2" fillId="3" borderId="8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8" fontId="2" fillId="3" borderId="10" xfId="0" applyNumberFormat="1" applyFont="1" applyFill="1" applyBorder="1" applyAlignment="1">
      <alignment horizontal="center"/>
    </xf>
    <xf numFmtId="8" fontId="2" fillId="3" borderId="11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8" fillId="2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164" fontId="1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6" xfId="2" applyNumberFormat="1" applyFont="1" applyBorder="1" applyAlignment="1">
      <alignment horizontal="center"/>
    </xf>
    <xf numFmtId="0" fontId="10" fillId="3" borderId="5" xfId="0" applyFont="1" applyFill="1" applyBorder="1" applyAlignment="1">
      <alignment horizontal="left" indent="3"/>
    </xf>
    <xf numFmtId="0" fontId="10" fillId="3" borderId="7" xfId="0" applyFont="1" applyFill="1" applyBorder="1" applyAlignment="1">
      <alignment horizontal="left" indent="3"/>
    </xf>
    <xf numFmtId="0" fontId="9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3"/>
    </xf>
    <xf numFmtId="0" fontId="11" fillId="4" borderId="0" xfId="3" applyFont="1"/>
    <xf numFmtId="0" fontId="2" fillId="3" borderId="0" xfId="0" applyFont="1" applyFill="1"/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2" fillId="6" borderId="0" xfId="0" applyFont="1" applyFill="1"/>
    <xf numFmtId="0" fontId="0" fillId="0" borderId="12" xfId="0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0" fillId="0" borderId="5" xfId="0" applyBorder="1"/>
    <xf numFmtId="9" fontId="0" fillId="0" borderId="6" xfId="2" applyFont="1" applyBorder="1" applyAlignment="1">
      <alignment horizontal="center"/>
    </xf>
    <xf numFmtId="0" fontId="0" fillId="0" borderId="7" xfId="0" applyBorder="1"/>
    <xf numFmtId="0" fontId="0" fillId="0" borderId="14" xfId="0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9" fontId="0" fillId="0" borderId="20" xfId="2" applyFont="1" applyBorder="1" applyAlignment="1">
      <alignment horizontal="center"/>
    </xf>
    <xf numFmtId="0" fontId="0" fillId="0" borderId="3" xfId="0" applyBorder="1"/>
    <xf numFmtId="0" fontId="0" fillId="0" borderId="13" xfId="0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9" fontId="0" fillId="0" borderId="17" xfId="2" applyFont="1" applyBorder="1" applyAlignment="1">
      <alignment horizontal="center"/>
    </xf>
    <xf numFmtId="0" fontId="11" fillId="4" borderId="0" xfId="3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7" fillId="0" borderId="5" xfId="0" applyFont="1" applyBorder="1" applyAlignment="1">
      <alignment horizontal="left" indent="3"/>
    </xf>
    <xf numFmtId="0" fontId="7" fillId="0" borderId="12" xfId="0" applyFont="1" applyBorder="1" applyAlignment="1">
      <alignment horizontal="left" indent="3"/>
    </xf>
    <xf numFmtId="0" fontId="10" fillId="3" borderId="5" xfId="0" applyFont="1" applyFill="1" applyBorder="1" applyAlignment="1">
      <alignment horizontal="left" indent="3"/>
    </xf>
    <xf numFmtId="0" fontId="10" fillId="3" borderId="12" xfId="0" applyFont="1" applyFill="1" applyBorder="1" applyAlignment="1">
      <alignment horizontal="left" indent="3"/>
    </xf>
    <xf numFmtId="0" fontId="10" fillId="3" borderId="7" xfId="0" applyFont="1" applyFill="1" applyBorder="1" applyAlignment="1">
      <alignment horizontal="left" indent="3"/>
    </xf>
    <xf numFmtId="0" fontId="10" fillId="3" borderId="14" xfId="0" applyFont="1" applyFill="1" applyBorder="1" applyAlignment="1">
      <alignment horizontal="left" indent="3"/>
    </xf>
    <xf numFmtId="0" fontId="8" fillId="2" borderId="1" xfId="0" applyFont="1" applyFill="1" applyBorder="1" applyAlignment="1">
      <alignment horizontal="left" vertical="center" indent="3"/>
    </xf>
    <xf numFmtId="0" fontId="8" fillId="2" borderId="9" xfId="0" applyFont="1" applyFill="1" applyBorder="1" applyAlignment="1">
      <alignment horizontal="left" vertical="center" indent="3"/>
    </xf>
    <xf numFmtId="0" fontId="8" fillId="5" borderId="1" xfId="0" applyFont="1" applyFill="1" applyBorder="1" applyAlignment="1">
      <alignment horizontal="left" vertical="center" indent="3"/>
    </xf>
    <xf numFmtId="0" fontId="8" fillId="5" borderId="9" xfId="0" applyFont="1" applyFill="1" applyBorder="1" applyAlignment="1">
      <alignment horizontal="left" vertical="center" indent="3"/>
    </xf>
    <xf numFmtId="0" fontId="7" fillId="0" borderId="7" xfId="0" applyFont="1" applyBorder="1" applyAlignment="1">
      <alignment horizontal="left" indent="3"/>
    </xf>
    <xf numFmtId="0" fontId="7" fillId="0" borderId="14" xfId="0" applyFont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B9-4FCE-AD24-F512CB8B26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9-4FCE-AD24-F512CB8B2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B9-4FCE-AD24-F512CB8B2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B9-4FCE-AD24-F512CB8B2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B9-4FCE-AD24-F512CB8B265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B9-4FCE-AD24-F512CB8B26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2DB-9AF2-56EE57FB58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219075</xdr:colOff>
      <xdr:row>0</xdr:row>
      <xdr:rowOff>142875</xdr:rowOff>
    </xdr:from>
    <xdr:to>
      <xdr:col>4</xdr:col>
      <xdr:colOff>38100</xdr:colOff>
      <xdr:row>9</xdr:row>
      <xdr:rowOff>48615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A8A8F2D-6C79-39D9-2AF6-458715190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15" b="30427"/>
        <a:stretch>
          <a:fillRect/>
        </a:stretch>
      </xdr:blipFill>
      <xdr:spPr>
        <a:xfrm>
          <a:off x="219075" y="142875"/>
          <a:ext cx="5457825" cy="1448790"/>
        </a:xfrm>
        <a:prstGeom prst="rect">
          <a:avLst/>
        </a:prstGeom>
        <a:effectLst>
          <a:softEdge rad="127000"/>
        </a:effectLst>
      </xdr:spPr>
    </xdr:pic>
    <xdr:clientData/>
  </xdr:twoCellAnchor>
  <xdr:oneCellAnchor>
    <xdr:from>
      <xdr:col>1</xdr:col>
      <xdr:colOff>305748</xdr:colOff>
      <xdr:row>2</xdr:row>
      <xdr:rowOff>145516</xdr:rowOff>
    </xdr:from>
    <xdr:ext cx="4551053" cy="71853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E928619-B643-85EF-B76C-8F68F8CEF89F}"/>
            </a:ext>
          </a:extLst>
        </xdr:cNvPr>
        <xdr:cNvSpPr/>
      </xdr:nvSpPr>
      <xdr:spPr>
        <a:xfrm>
          <a:off x="620073" y="488416"/>
          <a:ext cx="4551053" cy="7185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Investimento</a:t>
          </a:r>
          <a:r>
            <a:rPr lang="pt-BR" sz="40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Pessoal</a:t>
          </a:r>
          <a:endParaRPr lang="pt-BR" sz="4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261937</xdr:colOff>
      <xdr:row>40</xdr:row>
      <xdr:rowOff>109537</xdr:rowOff>
    </xdr:from>
    <xdr:to>
      <xdr:col>3</xdr:col>
      <xdr:colOff>357187</xdr:colOff>
      <xdr:row>56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88171F-8ACD-2B1B-DF5A-103F61601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9E57-E7E1-4DF9-86C8-A81931A6FE5A}">
  <dimension ref="A1:I65"/>
  <sheetViews>
    <sheetView showGridLines="0" showRowColHeaders="0" tabSelected="1" zoomScale="85" zoomScaleNormal="85" workbookViewId="0">
      <selection activeCell="D18" sqref="D18"/>
    </sheetView>
  </sheetViews>
  <sheetFormatPr defaultColWidth="0" defaultRowHeight="13.5" zeroHeight="1" x14ac:dyDescent="0.25"/>
  <cols>
    <col min="1" max="1" width="4.7109375" style="1" customWidth="1"/>
    <col min="2" max="2" width="50.42578125" style="1" customWidth="1"/>
    <col min="3" max="3" width="16.7109375" style="1" bestFit="1" customWidth="1"/>
    <col min="4" max="4" width="12.7109375" style="1" bestFit="1" customWidth="1"/>
    <col min="5" max="5" width="4.7109375" style="1" customWidth="1"/>
    <col min="6" max="9" width="4.7109375" style="1" hidden="1" customWidth="1"/>
    <col min="10" max="16384" width="9.140625" style="1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/>
    <row r="6" spans="2:7" x14ac:dyDescent="0.25"/>
    <row r="7" spans="2:7" x14ac:dyDescent="0.25"/>
    <row r="8" spans="2:7" x14ac:dyDescent="0.25"/>
    <row r="9" spans="2:7" x14ac:dyDescent="0.25"/>
    <row r="10" spans="2:7" ht="14.25" thickBot="1" x14ac:dyDescent="0.3"/>
    <row r="11" spans="2:7" ht="26.25" x14ac:dyDescent="0.25">
      <c r="B11" s="58" t="s">
        <v>14</v>
      </c>
      <c r="C11" s="59"/>
      <c r="D11" s="17"/>
    </row>
    <row r="12" spans="2:7" ht="15.75" x14ac:dyDescent="0.25">
      <c r="B12" s="50" t="s">
        <v>13</v>
      </c>
      <c r="C12" s="51"/>
      <c r="D12" s="13">
        <v>5000</v>
      </c>
    </row>
    <row r="13" spans="2:7" ht="15.75" x14ac:dyDescent="0.25">
      <c r="B13" s="50" t="s">
        <v>12</v>
      </c>
      <c r="C13" s="51"/>
      <c r="D13" s="15">
        <v>6.0000000000000001E-3</v>
      </c>
    </row>
    <row r="14" spans="2:7" ht="16.5" thickBot="1" x14ac:dyDescent="0.3">
      <c r="B14" s="60" t="s">
        <v>32</v>
      </c>
      <c r="C14" s="61"/>
      <c r="D14" s="14">
        <f>D12*30%</f>
        <v>1500</v>
      </c>
    </row>
    <row r="15" spans="2:7" ht="14.25" thickBot="1" x14ac:dyDescent="0.3">
      <c r="D15" s="5"/>
    </row>
    <row r="16" spans="2:7" ht="26.25" x14ac:dyDescent="0.25">
      <c r="B16" s="56" t="s">
        <v>5</v>
      </c>
      <c r="C16" s="57"/>
      <c r="D16" s="16"/>
      <c r="G16" s="10"/>
    </row>
    <row r="17" spans="1:4" ht="15.75" x14ac:dyDescent="0.25">
      <c r="B17" s="50" t="s">
        <v>0</v>
      </c>
      <c r="C17" s="51"/>
      <c r="D17" s="18">
        <v>200</v>
      </c>
    </row>
    <row r="18" spans="1:4" ht="15.75" x14ac:dyDescent="0.25">
      <c r="B18" s="50" t="s">
        <v>1</v>
      </c>
      <c r="C18" s="51"/>
      <c r="D18" s="19">
        <v>5</v>
      </c>
    </row>
    <row r="19" spans="1:4" ht="15.75" x14ac:dyDescent="0.25">
      <c r="B19" s="50" t="s">
        <v>2</v>
      </c>
      <c r="C19" s="51"/>
      <c r="D19" s="20">
        <v>0.01</v>
      </c>
    </row>
    <row r="20" spans="1:4" ht="15.75" x14ac:dyDescent="0.25">
      <c r="B20" s="52" t="s">
        <v>3</v>
      </c>
      <c r="C20" s="53"/>
      <c r="D20" s="2">
        <f>FV(taxa_mensal,qtd_anos*12,aporte*-1)</f>
        <v>16333.933971281826</v>
      </c>
    </row>
    <row r="21" spans="1:4" ht="16.5" thickBot="1" x14ac:dyDescent="0.3">
      <c r="B21" s="54" t="s">
        <v>4</v>
      </c>
      <c r="C21" s="55"/>
      <c r="D21" s="3">
        <f>patrimonio*rendimento_carteira</f>
        <v>98.003603827690952</v>
      </c>
    </row>
    <row r="22" spans="1:4" ht="16.5" thickBot="1" x14ac:dyDescent="0.3">
      <c r="D22" s="6"/>
    </row>
    <row r="23" spans="1:4" ht="26.25" x14ac:dyDescent="0.25">
      <c r="B23" s="24" t="s">
        <v>15</v>
      </c>
      <c r="C23" s="9"/>
      <c r="D23" s="23" t="s">
        <v>11</v>
      </c>
    </row>
    <row r="24" spans="1:4" ht="15.75" x14ac:dyDescent="0.25">
      <c r="A24" s="4">
        <v>2</v>
      </c>
      <c r="B24" s="21" t="s">
        <v>6</v>
      </c>
      <c r="C24" s="7">
        <f>FV(taxa_mensal,$A24*12,aporte*-1)</f>
        <v>5394.6929706382998</v>
      </c>
      <c r="D24" s="2">
        <f>C24*rendimento_carteira</f>
        <v>32.368157823829797</v>
      </c>
    </row>
    <row r="25" spans="1:4" ht="15.75" x14ac:dyDescent="0.25">
      <c r="A25" s="4">
        <v>5</v>
      </c>
      <c r="B25" s="21" t="s">
        <v>7</v>
      </c>
      <c r="C25" s="7">
        <f>FV(taxa_mensal,$A25*12,aporte*-1)</f>
        <v>16333.933971281826</v>
      </c>
      <c r="D25" s="2">
        <f>C25*rendimento_carteira</f>
        <v>98.003603827690952</v>
      </c>
    </row>
    <row r="26" spans="1:4" ht="15.75" x14ac:dyDescent="0.25">
      <c r="A26" s="4">
        <v>10</v>
      </c>
      <c r="B26" s="21" t="s">
        <v>8</v>
      </c>
      <c r="C26" s="7">
        <f>FV(taxa_mensal,$A26*12,aporte*-1)</f>
        <v>46007.7378914734</v>
      </c>
      <c r="D26" s="2">
        <f>C26*rendimento_carteira</f>
        <v>276.04642734884038</v>
      </c>
    </row>
    <row r="27" spans="1:4" ht="15.75" x14ac:dyDescent="0.25">
      <c r="A27" s="4">
        <v>20</v>
      </c>
      <c r="B27" s="21" t="s">
        <v>9</v>
      </c>
      <c r="C27" s="7">
        <f>FV(taxa_mensal,$A27*12,aporte*-1)</f>
        <v>197851.0730774726</v>
      </c>
      <c r="D27" s="2">
        <f>C27*rendimento_carteira</f>
        <v>1187.1064384648355</v>
      </c>
    </row>
    <row r="28" spans="1:4" ht="16.5" thickBot="1" x14ac:dyDescent="0.3">
      <c r="A28" s="4">
        <v>30</v>
      </c>
      <c r="B28" s="22" t="s">
        <v>10</v>
      </c>
      <c r="C28" s="8">
        <f>FV(taxa_mensal,$A28*12,aporte*-1)</f>
        <v>698992.82655370131</v>
      </c>
      <c r="D28" s="3">
        <f>C28*rendimento_carteira</f>
        <v>4193.9569593222077</v>
      </c>
    </row>
    <row r="29" spans="1:4" x14ac:dyDescent="0.25"/>
    <row r="30" spans="1:4" x14ac:dyDescent="0.25">
      <c r="B30" s="25" t="s">
        <v>17</v>
      </c>
      <c r="C30" s="48" t="s">
        <v>31</v>
      </c>
      <c r="D30" s="48"/>
    </row>
    <row r="31" spans="1:4" x14ac:dyDescent="0.25">
      <c r="B31" s="26" t="s">
        <v>18</v>
      </c>
      <c r="C31" s="49">
        <f>aporte</f>
        <v>200</v>
      </c>
      <c r="D31" s="49"/>
    </row>
    <row r="32" spans="1:4" x14ac:dyDescent="0.25"/>
    <row r="33" spans="2:4" x14ac:dyDescent="0.25">
      <c r="B33" s="27" t="s">
        <v>19</v>
      </c>
      <c r="C33" s="27" t="s">
        <v>20</v>
      </c>
      <c r="D33" s="27" t="s">
        <v>21</v>
      </c>
    </row>
    <row r="34" spans="2:4" x14ac:dyDescent="0.25">
      <c r="B34" s="5" t="s">
        <v>22</v>
      </c>
      <c r="C34" s="12">
        <f>VLOOKUP($C$30&amp;" - "&amp;B34,Planilha2!$B$3:$E$20,4,0)</f>
        <v>0.32</v>
      </c>
      <c r="D34" s="11">
        <f>C34*$C$31</f>
        <v>64</v>
      </c>
    </row>
    <row r="35" spans="2:4" x14ac:dyDescent="0.25">
      <c r="B35" s="5" t="s">
        <v>23</v>
      </c>
      <c r="C35" s="12">
        <f>VLOOKUP($C$30&amp;" - "&amp;B35,Planilha2!$B$3:$E$20,4,0)</f>
        <v>0.35</v>
      </c>
      <c r="D35" s="11">
        <f t="shared" ref="D35:D39" si="0">C35*$C$31</f>
        <v>70</v>
      </c>
    </row>
    <row r="36" spans="2:4" x14ac:dyDescent="0.25">
      <c r="B36" s="5" t="s">
        <v>24</v>
      </c>
      <c r="C36" s="12">
        <f>VLOOKUP($C$30&amp;" - "&amp;B36,Planilha2!$B$3:$E$20,4,0)</f>
        <v>0.08</v>
      </c>
      <c r="D36" s="11">
        <f t="shared" si="0"/>
        <v>16</v>
      </c>
    </row>
    <row r="37" spans="2:4" x14ac:dyDescent="0.25">
      <c r="B37" s="5" t="s">
        <v>25</v>
      </c>
      <c r="C37" s="12">
        <f>VLOOKUP($C$30&amp;" - "&amp;B37,Planilha2!$B$3:$E$20,4,0)</f>
        <v>0.05</v>
      </c>
      <c r="D37" s="11">
        <f t="shared" si="0"/>
        <v>10</v>
      </c>
    </row>
    <row r="38" spans="2:4" x14ac:dyDescent="0.25">
      <c r="B38" s="5" t="s">
        <v>26</v>
      </c>
      <c r="C38" s="12">
        <f>VLOOKUP($C$30&amp;" - "&amp;B38,Planilha2!$B$3:$E$20,4,0)</f>
        <v>0.1</v>
      </c>
      <c r="D38" s="11">
        <f t="shared" si="0"/>
        <v>20</v>
      </c>
    </row>
    <row r="39" spans="2:4" x14ac:dyDescent="0.25">
      <c r="B39" s="5" t="s">
        <v>27</v>
      </c>
      <c r="C39" s="12">
        <f>VLOOKUP($C$30&amp;" - "&amp;B39,Planilha2!$B$3:$E$20,4,0)</f>
        <v>0.1</v>
      </c>
      <c r="D39" s="11">
        <f t="shared" si="0"/>
        <v>20</v>
      </c>
    </row>
    <row r="40" spans="2:4" x14ac:dyDescent="0.25">
      <c r="B40" s="29"/>
      <c r="C40" s="29"/>
      <c r="D40" s="28">
        <f>SUM(D34:D39)</f>
        <v>200</v>
      </c>
    </row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65" s="1" customFormat="1" hidden="1" x14ac:dyDescent="0.25"/>
  </sheetData>
  <sheetProtection formatCells="0" formatColumns="0" formatRows="0" insertColumns="0" insertRows="0" insertHyperlinks="0" deleteColumns="0" deleteRows="0" sort="0" autoFilter="0" pivotTables="0"/>
  <mergeCells count="12">
    <mergeCell ref="B16:C16"/>
    <mergeCell ref="B11:C11"/>
    <mergeCell ref="B12:C12"/>
    <mergeCell ref="B13:C13"/>
    <mergeCell ref="B14:C14"/>
    <mergeCell ref="C30:D30"/>
    <mergeCell ref="C31:D31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0" xr:uid="{3C461D9B-488B-4053-95B8-F8B14E38136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71E3-8423-4FC7-A44E-5B17DBA6B4BE}">
  <dimension ref="B1:E20"/>
  <sheetViews>
    <sheetView showGridLines="0" workbookViewId="0">
      <selection activeCell="E15" sqref="E15"/>
    </sheetView>
  </sheetViews>
  <sheetFormatPr defaultRowHeight="12.75" x14ac:dyDescent="0.2"/>
  <cols>
    <col min="1" max="1" width="2.85546875" customWidth="1"/>
    <col min="2" max="2" width="29.85546875" bestFit="1" customWidth="1"/>
    <col min="3" max="3" width="12.5703125" bestFit="1" customWidth="1"/>
    <col min="4" max="4" width="16.28515625" bestFit="1" customWidth="1"/>
    <col min="5" max="5" width="4.28515625" bestFit="1" customWidth="1"/>
  </cols>
  <sheetData>
    <row r="1" spans="2:5" ht="13.5" thickBot="1" x14ac:dyDescent="0.25"/>
    <row r="2" spans="2:5" x14ac:dyDescent="0.2">
      <c r="B2" s="31" t="s">
        <v>30</v>
      </c>
      <c r="C2" s="32" t="s">
        <v>17</v>
      </c>
      <c r="D2" s="32" t="s">
        <v>19</v>
      </c>
      <c r="E2" s="33" t="s">
        <v>29</v>
      </c>
    </row>
    <row r="3" spans="2:5" x14ac:dyDescent="0.2">
      <c r="B3" s="34" t="str">
        <f>C3&amp;" - "&amp;D3</f>
        <v>CONSERVADOR - PAPEL</v>
      </c>
      <c r="C3" s="30" t="s">
        <v>28</v>
      </c>
      <c r="D3" s="30" t="s">
        <v>22</v>
      </c>
      <c r="E3" s="35">
        <v>0.3</v>
      </c>
    </row>
    <row r="4" spans="2:5" x14ac:dyDescent="0.2">
      <c r="B4" s="34" t="str">
        <f t="shared" ref="B4:B20" si="0">C4&amp;" - "&amp;D4</f>
        <v>CONSERVADOR - TIJOLO</v>
      </c>
      <c r="C4" s="30" t="s">
        <v>28</v>
      </c>
      <c r="D4" s="30" t="s">
        <v>23</v>
      </c>
      <c r="E4" s="35">
        <v>0.5</v>
      </c>
    </row>
    <row r="5" spans="2:5" x14ac:dyDescent="0.2">
      <c r="B5" s="34" t="str">
        <f t="shared" si="0"/>
        <v>CONSERVADOR - HÍBRIDOS</v>
      </c>
      <c r="C5" s="30" t="s">
        <v>28</v>
      </c>
      <c r="D5" s="30" t="s">
        <v>24</v>
      </c>
      <c r="E5" s="35">
        <v>0.1</v>
      </c>
    </row>
    <row r="6" spans="2:5" x14ac:dyDescent="0.2">
      <c r="B6" s="34" t="str">
        <f t="shared" si="0"/>
        <v>CONSERVADOR - FOF's</v>
      </c>
      <c r="C6" s="30" t="s">
        <v>28</v>
      </c>
      <c r="D6" s="30" t="s">
        <v>25</v>
      </c>
      <c r="E6" s="35">
        <v>0.1</v>
      </c>
    </row>
    <row r="7" spans="2:5" x14ac:dyDescent="0.2">
      <c r="B7" s="34" t="str">
        <f t="shared" si="0"/>
        <v>CONSERVADOR - DESENVOLVIMENTO</v>
      </c>
      <c r="C7" s="30" t="s">
        <v>28</v>
      </c>
      <c r="D7" s="30" t="s">
        <v>26</v>
      </c>
      <c r="E7" s="35">
        <v>0</v>
      </c>
    </row>
    <row r="8" spans="2:5" ht="13.5" thickBot="1" x14ac:dyDescent="0.25">
      <c r="B8" s="39" t="str">
        <f t="shared" si="0"/>
        <v>CONSERVADOR - HOTELARIAS</v>
      </c>
      <c r="C8" s="40" t="s">
        <v>28</v>
      </c>
      <c r="D8" s="40" t="s">
        <v>27</v>
      </c>
      <c r="E8" s="41">
        <v>0</v>
      </c>
    </row>
    <row r="9" spans="2:5" x14ac:dyDescent="0.2">
      <c r="B9" s="45" t="str">
        <f t="shared" si="0"/>
        <v>MODERADO - PAPEL</v>
      </c>
      <c r="C9" s="46" t="s">
        <v>31</v>
      </c>
      <c r="D9" s="46" t="s">
        <v>22</v>
      </c>
      <c r="E9" s="47">
        <v>0.32</v>
      </c>
    </row>
    <row r="10" spans="2:5" x14ac:dyDescent="0.2">
      <c r="B10" s="34" t="str">
        <f t="shared" si="0"/>
        <v>MODERADO - TIJOLO</v>
      </c>
      <c r="C10" s="30" t="s">
        <v>31</v>
      </c>
      <c r="D10" s="30" t="s">
        <v>23</v>
      </c>
      <c r="E10" s="35">
        <v>0.35</v>
      </c>
    </row>
    <row r="11" spans="2:5" x14ac:dyDescent="0.2">
      <c r="B11" s="34" t="str">
        <f t="shared" si="0"/>
        <v>MODERADO - HÍBRIDOS</v>
      </c>
      <c r="C11" s="30" t="s">
        <v>31</v>
      </c>
      <c r="D11" s="30" t="s">
        <v>24</v>
      </c>
      <c r="E11" s="35">
        <v>0.08</v>
      </c>
    </row>
    <row r="12" spans="2:5" x14ac:dyDescent="0.2">
      <c r="B12" s="34" t="str">
        <f t="shared" si="0"/>
        <v>MODERADO - FOF's</v>
      </c>
      <c r="C12" s="30" t="s">
        <v>31</v>
      </c>
      <c r="D12" s="30" t="s">
        <v>25</v>
      </c>
      <c r="E12" s="35">
        <v>0.05</v>
      </c>
    </row>
    <row r="13" spans="2:5" x14ac:dyDescent="0.2">
      <c r="B13" s="34" t="str">
        <f t="shared" si="0"/>
        <v>MODERADO - DESENVOLVIMENTO</v>
      </c>
      <c r="C13" s="30" t="s">
        <v>31</v>
      </c>
      <c r="D13" s="30" t="s">
        <v>26</v>
      </c>
      <c r="E13" s="35">
        <v>0.1</v>
      </c>
    </row>
    <row r="14" spans="2:5" ht="13.5" thickBot="1" x14ac:dyDescent="0.25">
      <c r="B14" s="36" t="str">
        <f t="shared" si="0"/>
        <v>MODERADO - HOTELARIAS</v>
      </c>
      <c r="C14" s="37" t="s">
        <v>31</v>
      </c>
      <c r="D14" s="37" t="s">
        <v>27</v>
      </c>
      <c r="E14" s="38">
        <v>0.1</v>
      </c>
    </row>
    <row r="15" spans="2:5" x14ac:dyDescent="0.2">
      <c r="B15" s="42" t="str">
        <f t="shared" si="0"/>
        <v>AGRESSIVO - PAPEL</v>
      </c>
      <c r="C15" s="43" t="s">
        <v>16</v>
      </c>
      <c r="D15" s="43" t="s">
        <v>22</v>
      </c>
      <c r="E15" s="44">
        <v>0.5</v>
      </c>
    </row>
    <row r="16" spans="2:5" x14ac:dyDescent="0.2">
      <c r="B16" s="34" t="str">
        <f t="shared" si="0"/>
        <v>AGRESSIVO - TIJOLO</v>
      </c>
      <c r="C16" s="30" t="s">
        <v>16</v>
      </c>
      <c r="D16" s="30" t="s">
        <v>23</v>
      </c>
      <c r="E16" s="35">
        <v>0.1</v>
      </c>
    </row>
    <row r="17" spans="2:5" x14ac:dyDescent="0.2">
      <c r="B17" s="34" t="str">
        <f t="shared" si="0"/>
        <v>AGRESSIVO - HÍBRIDOS</v>
      </c>
      <c r="C17" s="30" t="s">
        <v>16</v>
      </c>
      <c r="D17" s="30" t="s">
        <v>24</v>
      </c>
      <c r="E17" s="35">
        <v>0.05</v>
      </c>
    </row>
    <row r="18" spans="2:5" x14ac:dyDescent="0.2">
      <c r="B18" s="34" t="str">
        <f t="shared" si="0"/>
        <v>AGRESSIVO - FOF's</v>
      </c>
      <c r="C18" s="30" t="s">
        <v>16</v>
      </c>
      <c r="D18" s="30" t="s">
        <v>25</v>
      </c>
      <c r="E18" s="35">
        <v>0.05</v>
      </c>
    </row>
    <row r="19" spans="2:5" x14ac:dyDescent="0.2">
      <c r="B19" s="34" t="str">
        <f t="shared" si="0"/>
        <v>AGRESSIVO - DESENVOLVIMENTO</v>
      </c>
      <c r="C19" s="30" t="s">
        <v>16</v>
      </c>
      <c r="D19" s="30" t="s">
        <v>26</v>
      </c>
      <c r="E19" s="35">
        <v>0.2</v>
      </c>
    </row>
    <row r="20" spans="2:5" ht="13.5" thickBot="1" x14ac:dyDescent="0.25">
      <c r="B20" s="36" t="str">
        <f t="shared" si="0"/>
        <v>AGRESSIVO - HOTELARIAS</v>
      </c>
      <c r="C20" s="37" t="s">
        <v>16</v>
      </c>
      <c r="D20" s="37" t="s">
        <v>27</v>
      </c>
      <c r="E20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MARTINS VIANNA JUNIOR</dc:creator>
  <cp:lastModifiedBy>IVAN MARTINS VIANNA JUNIOR</cp:lastModifiedBy>
  <dcterms:created xsi:type="dcterms:W3CDTF">2025-06-19T20:25:03Z</dcterms:created>
  <dcterms:modified xsi:type="dcterms:W3CDTF">2025-06-26T00:44:01Z</dcterms:modified>
</cp:coreProperties>
</file>