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_\Dropbox\ETP1\HW\Testplan\"/>
    </mc:Choice>
  </mc:AlternateContent>
  <xr:revisionPtr revIDLastSave="0" documentId="13_ncr:1_{75A283FE-797A-432C-BF91-D257F59E112D}" xr6:coauthVersionLast="41" xr6:coauthVersionMax="45" xr10:uidLastSave="{00000000-0000-0000-0000-000000000000}"/>
  <bookViews>
    <workbookView xWindow="-98" yWindow="-98" windowWidth="24496" windowHeight="15796" xr2:uid="{00000000-000D-0000-FFFF-FFFF00000000}"/>
  </bookViews>
  <sheets>
    <sheet name="testplan" sheetId="1" r:id="rId1"/>
    <sheet name="calculations for requireme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F6" i="3"/>
  <c r="I6" i="3"/>
  <c r="N7" i="3" s="1"/>
  <c r="J6" i="3"/>
  <c r="O7" i="3" s="1"/>
  <c r="N6" i="3"/>
  <c r="O6" i="3"/>
  <c r="E11" i="3"/>
  <c r="F11" i="3"/>
  <c r="I11" i="3"/>
  <c r="N12" i="3" s="1"/>
  <c r="J11" i="3"/>
  <c r="O12" i="3" s="1"/>
  <c r="N11" i="3"/>
  <c r="O11" i="3"/>
  <c r="E16" i="3"/>
  <c r="F16" i="3"/>
  <c r="I16" i="3"/>
  <c r="N17" i="3" s="1"/>
  <c r="J16" i="3"/>
  <c r="O17" i="3" s="1"/>
  <c r="N16" i="3"/>
  <c r="O16" i="3"/>
  <c r="E21" i="3"/>
  <c r="F21" i="3"/>
  <c r="I21" i="3"/>
  <c r="N22" i="3" s="1"/>
  <c r="J21" i="3"/>
  <c r="O22" i="3" s="1"/>
  <c r="N21" i="3"/>
  <c r="O21" i="3"/>
  <c r="E26" i="3"/>
  <c r="F26" i="3"/>
  <c r="I26" i="3"/>
  <c r="N27" i="3" s="1"/>
  <c r="J26" i="3"/>
  <c r="O27" i="3" s="1"/>
  <c r="N26" i="3"/>
  <c r="O26" i="3"/>
  <c r="E31" i="3"/>
  <c r="F31" i="3"/>
  <c r="I31" i="3"/>
  <c r="N32" i="3" s="1"/>
  <c r="J31" i="3"/>
  <c r="O32" i="3" s="1"/>
  <c r="N31" i="3"/>
  <c r="O31" i="3"/>
  <c r="E36" i="3"/>
  <c r="F36" i="3"/>
  <c r="I36" i="3"/>
  <c r="N37" i="3" s="1"/>
  <c r="J36" i="3"/>
  <c r="O37" i="3" s="1"/>
  <c r="N36" i="3"/>
  <c r="O36" i="3"/>
  <c r="E41" i="3"/>
  <c r="F41" i="3"/>
  <c r="I41" i="3"/>
  <c r="N42" i="3" s="1"/>
  <c r="J41" i="3"/>
  <c r="O42" i="3" s="1"/>
  <c r="N41" i="3"/>
  <c r="O41" i="3"/>
  <c r="E47" i="3"/>
  <c r="F47" i="3"/>
  <c r="G47" i="3"/>
  <c r="I47" i="3"/>
  <c r="N47" i="3" s="1"/>
  <c r="J47" i="3"/>
  <c r="O47" i="3" s="1"/>
  <c r="K47" i="3"/>
  <c r="P48" i="3" s="1"/>
  <c r="E53" i="3"/>
  <c r="G53" i="3" s="1"/>
  <c r="K53" i="3" s="1"/>
  <c r="F53" i="3"/>
  <c r="J53" i="3" s="1"/>
  <c r="E59" i="3"/>
  <c r="F59" i="3"/>
  <c r="G59" i="3"/>
  <c r="I59" i="3"/>
  <c r="N59" i="3" s="1"/>
  <c r="J59" i="3"/>
  <c r="O59" i="3" s="1"/>
  <c r="K59" i="3"/>
  <c r="P59" i="3" s="1"/>
  <c r="A26" i="1"/>
  <c r="O54" i="3" l="1"/>
  <c r="O53" i="3"/>
  <c r="P53" i="3"/>
  <c r="P54" i="3"/>
  <c r="P60" i="3"/>
  <c r="N48" i="3"/>
  <c r="P47" i="3"/>
  <c r="I53" i="3"/>
  <c r="O60" i="3"/>
  <c r="O48" i="3"/>
  <c r="N60" i="3"/>
  <c r="N54" i="3" l="1"/>
  <c r="N53" i="3"/>
</calcChain>
</file>

<file path=xl/sharedStrings.xml><?xml version="1.0" encoding="utf-8"?>
<sst xmlns="http://schemas.openxmlformats.org/spreadsheetml/2006/main" count="351" uniqueCount="124">
  <si>
    <t>Test procedure</t>
  </si>
  <si>
    <t>Requirement</t>
  </si>
  <si>
    <t>Test result</t>
  </si>
  <si>
    <t>Note</t>
  </si>
  <si>
    <t>Nr.</t>
  </si>
  <si>
    <t>Solution 2</t>
  </si>
  <si>
    <t>LED2 is glowing</t>
  </si>
  <si>
    <t>Passed/Not passed</t>
  </si>
  <si>
    <t>Solution 0</t>
  </si>
  <si>
    <t>LED1 is glowing</t>
  </si>
  <si>
    <t>General</t>
  </si>
  <si>
    <t>Check if all components have been placed correctly and straight</t>
  </si>
  <si>
    <t>Check if all component lables are readable</t>
  </si>
  <si>
    <t>Put 24.7V on the EXT-Supply connector.</t>
  </si>
  <si>
    <t>Passed</t>
  </si>
  <si>
    <t>Check if all solder joints are in order (no short-circuit, not too much solder)</t>
  </si>
  <si>
    <t>Close the Supply-Circuit for Solution 2 (VCC2) on JP1. Measure the resistance on the EXT-Supply connector with the ohmmeter.</t>
  </si>
  <si>
    <t>≥ 1M</t>
  </si>
  <si>
    <t>tested with 2 parallel 100R resistors (50.2 Ohm)</t>
  </si>
  <si>
    <t>Measure the Voltage on TP_VCC with the multimeter.</t>
  </si>
  <si>
    <t>Measure the Voltage on TP_S+ with the multimeter.</t>
  </si>
  <si>
    <t>low-frequency mode (400Hz)</t>
  </si>
  <si>
    <t>Close the Supply-Circuit for Solution 0 (VCC0) and measure the resistance on the EXT-Supply connector with the ohmmeter.</t>
  </si>
  <si>
    <t>Measure the Voltage on TP_VCC with a multimeter</t>
  </si>
  <si>
    <t>Measure the Voltage on TP_VIN with a multimeter</t>
  </si>
  <si>
    <t>high-frequency mode (20kHz)</t>
  </si>
  <si>
    <t>Measure the current throug the power resistor I_R and the voltage drop  V_R over the power resistor. Perform the measurements with a multimeter.</t>
  </si>
  <si>
    <t>Connect a 50R Power Resistor on the connector X3. Put on the TP_ADJ a dc voltage of  0.5V.</t>
  </si>
  <si>
    <t>Connect a 50R Power Resistor on the connector X3. Put on the TP_ADJ a dc voltage of  1.32V.</t>
  </si>
  <si>
    <t>series resistor of LED becomes warm</t>
  </si>
  <si>
    <t>Connect a 50R Power Resistor on the connector X3. Put on the TP_ADJ a 400 Hz pulse signal (50% duty cycle, amplitude of 1.25V, 0.625V offset and Hight Z off).</t>
  </si>
  <si>
    <t>1.36 MOhm</t>
  </si>
  <si>
    <t>passed</t>
  </si>
  <si>
    <t>Simulated values</t>
  </si>
  <si>
    <t xml:space="preserve"> 144 mA ≤ I_R ≤ 195 mA</t>
  </si>
  <si>
    <t>7.3 V ≤ V_R ≤ 9.8 V</t>
  </si>
  <si>
    <t>229 mA ≤ I_R ≤ 309 mA</t>
  </si>
  <si>
    <t>11.2 V ≤ V_R ≤ 15.1 V</t>
  </si>
  <si>
    <t>281 mA ≤ I_R ≤ 380 mA</t>
  </si>
  <si>
    <t>14 V ≤ V_R ≤ 19 V</t>
  </si>
  <si>
    <t>229 mA ≤ I_R ≤ 310 mA</t>
  </si>
  <si>
    <t xml:space="preserve"> 299 mA ≥ I_R ≥ 405 mA</t>
  </si>
  <si>
    <t>5.7 V ≥ V_R ≥ 7.7 V</t>
  </si>
  <si>
    <t>124 mA ≤ I_R ≤ 168 mA</t>
  </si>
  <si>
    <t>312 mA ≤ I_R ≤ 422 mA</t>
  </si>
  <si>
    <t>15.6 V ≤ V_R ≤ 21.1 V</t>
  </si>
  <si>
    <t>-</t>
  </si>
  <si>
    <t>Measure the current throug the power resistor I_R  and the voltage drop V_R over the power resistor. Perform the measurements with a multimeter.</t>
  </si>
  <si>
    <t>114 mA ≥ I_R ≥ 154 mA</t>
  </si>
  <si>
    <t xml:space="preserve"> 7.5 V ≤ V_R ≤ 10.1 V</t>
  </si>
  <si>
    <r>
      <t xml:space="preserve">23.5 V </t>
    </r>
    <r>
      <rPr>
        <sz val="11"/>
        <color theme="1"/>
        <rFont val="Calibri"/>
        <family val="2"/>
      </rPr>
      <t>≤ VCC ≤</t>
    </r>
    <r>
      <rPr>
        <sz val="11"/>
        <color theme="1"/>
        <rFont val="Calibri"/>
        <family val="2"/>
        <scheme val="minor"/>
      </rPr>
      <t xml:space="preserve"> 24.5 V</t>
    </r>
  </si>
  <si>
    <r>
      <t xml:space="preserve">23.5 V </t>
    </r>
    <r>
      <rPr>
        <sz val="11"/>
        <color theme="1"/>
        <rFont val="Calibri"/>
        <family val="2"/>
      </rPr>
      <t>≤ VIN ≤</t>
    </r>
    <r>
      <rPr>
        <sz val="11"/>
        <color theme="1"/>
        <rFont val="Calibri"/>
        <family val="2"/>
        <scheme val="minor"/>
      </rPr>
      <t xml:space="preserve"> 24.5 V</t>
    </r>
  </si>
  <si>
    <t>1.572 MOhm</t>
  </si>
  <si>
    <t>≥ 1MOhm</t>
  </si>
  <si>
    <t xml:space="preserve"> 264 mA ≤ I_R ≤ 358 mA</t>
  </si>
  <si>
    <t>1.59 V ≤ V_ADC ≤ 2.15 V</t>
  </si>
  <si>
    <t>13.2 V ≤ V_R ≤ 17.8 V</t>
  </si>
  <si>
    <t>24.47 V</t>
  </si>
  <si>
    <t>154.12 mA</t>
  </si>
  <si>
    <t>248.9 mA</t>
  </si>
  <si>
    <t>7.6 V</t>
  </si>
  <si>
    <t>12.5 V</t>
  </si>
  <si>
    <t>310.9 mA</t>
  </si>
  <si>
    <t>15.6 V</t>
  </si>
  <si>
    <t>149 mA ≤ I_R ≤ 201 mA</t>
  </si>
  <si>
    <t>159.4 mA</t>
  </si>
  <si>
    <t>8 V</t>
  </si>
  <si>
    <t>251.7 mA</t>
  </si>
  <si>
    <t>12.7 V</t>
  </si>
  <si>
    <t>11.5 V ≤ V_R ≤ 15.5 V</t>
  </si>
  <si>
    <t>310.6 mA</t>
  </si>
  <si>
    <t xml:space="preserve"> 14 V ≤ V_R ≤ 19 V</t>
  </si>
  <si>
    <t>129.7 mA</t>
  </si>
  <si>
    <t>6.464 V</t>
  </si>
  <si>
    <t>334.4 mA</t>
  </si>
  <si>
    <t>16.71 V</t>
  </si>
  <si>
    <t>15 V ≥ V_R ≥ 20.3 V</t>
  </si>
  <si>
    <r>
      <t xml:space="preserve">23.5 V </t>
    </r>
    <r>
      <rPr>
        <sz val="11"/>
        <color theme="1"/>
        <rFont val="Calibri"/>
        <family val="2"/>
      </rPr>
      <t>≥ VCC ≥</t>
    </r>
    <r>
      <rPr>
        <sz val="11"/>
        <color theme="1"/>
        <rFont val="Calibri"/>
        <family val="2"/>
        <scheme val="minor"/>
      </rPr>
      <t xml:space="preserve"> 24.5 V</t>
    </r>
  </si>
  <si>
    <r>
      <t xml:space="preserve">23.5 V </t>
    </r>
    <r>
      <rPr>
        <sz val="11"/>
        <color theme="1"/>
        <rFont val="Calibri"/>
        <family val="2"/>
      </rPr>
      <t>≥ V_S+ ≥</t>
    </r>
    <r>
      <rPr>
        <sz val="11"/>
        <color theme="1"/>
        <rFont val="Calibri"/>
        <family val="2"/>
        <scheme val="minor"/>
      </rPr>
      <t xml:space="preserve"> 24.5 V</t>
    </r>
  </si>
  <si>
    <t>139 mA</t>
  </si>
  <si>
    <t>0.836 V</t>
  </si>
  <si>
    <t>0.75 V ≤ V_ADC ≤ 1.01 V</t>
  </si>
  <si>
    <t>14 V</t>
  </si>
  <si>
    <t>281.9 mA</t>
  </si>
  <si>
    <t>1.69 V</t>
  </si>
  <si>
    <t>343.2 mA</t>
  </si>
  <si>
    <t>2.042 V</t>
  </si>
  <si>
    <t>17.07 V</t>
  </si>
  <si>
    <t>1.86 V ≤ V_ADC ≤ 2.52 V</t>
  </si>
  <si>
    <t>lower limit</t>
  </si>
  <si>
    <t>Upper limit</t>
  </si>
  <si>
    <t>U_R [V]</t>
  </si>
  <si>
    <t>U_ADC [V]</t>
  </si>
  <si>
    <t>I_R [mA]</t>
  </si>
  <si>
    <t>U_ADC</t>
  </si>
  <si>
    <t>Solution 2 @ 25kHz (77% Duty Cycle)</t>
  </si>
  <si>
    <t>Solution 2 @ 25kHz (30% Duty Cycle)</t>
  </si>
  <si>
    <t>Solution 2 @ 25kHz (65% Duty Cycle)</t>
  </si>
  <si>
    <t>Solution 1 @ 01.32V (DC input voltage)</t>
  </si>
  <si>
    <t>Solution 1 @ 0.5V (DC input voltage)</t>
  </si>
  <si>
    <t>Solution 0 @ 20kHz (99% Duty Cycle)</t>
  </si>
  <si>
    <t>Solution 0 @ 20kHz (80% Duty Cycle)</t>
  </si>
  <si>
    <t>Solution 0 @ 20kHz (50% Duty Cycle)</t>
  </si>
  <si>
    <t>Solution 0 @ 400Hz (99% Duty Cycle)</t>
  </si>
  <si>
    <t>Solution 0 @ 400Hz (80% Duty Cycle)</t>
  </si>
  <si>
    <t>percentage deviation:</t>
  </si>
  <si>
    <t>Solution 0 @ 400Hz (50% Duty Cycle)</t>
  </si>
  <si>
    <t>Ranges</t>
  </si>
  <si>
    <t>Average values</t>
  </si>
  <si>
    <t>Calculated values</t>
  </si>
  <si>
    <t>Connect a 50R Power Resistor on the connector X3. Put on the TP_ADJ a 400 Hz square-wave signal (80% duty cycle, amplitude of 1.5V, 0.625V offset and High Z off).</t>
  </si>
  <si>
    <t>Tested with power resistor of 50.2 Ohm(2x 100R resistor connected in parallel)</t>
  </si>
  <si>
    <t>Connect a 50R Power Resistor on the connector X3. Put on the TP_ADJ a 400 Hz square-wave signal (99% duty cycle, amplitude of 1.25V, 0.625V offset and High Z off).</t>
  </si>
  <si>
    <t>Connect a 50R Power Resistor on the connector X3. Put on the TP_ADJ a 20 kHz square-wave signal (50% duty cycle, amplitude of 1.25V, 0.625V offset and High Z off).</t>
  </si>
  <si>
    <t>Measure the current through the power resistor I_R and the voltage drop  V_R over the power resistor. Perform the measurements with a multimeter.</t>
  </si>
  <si>
    <t>Measure the current through the power resistor I_R and the voltage drop V_R over the power resistor. Perform the measurements with a multimeter.</t>
  </si>
  <si>
    <t>Measure the current through the power resistor I_R  and the voltage drop V_R over the power resistor. Perform the measurements with a multimeter.</t>
  </si>
  <si>
    <t>Connect a 50R Power Resistor on the connector X3. Put on the TP_ADJ a 20 kHz square-wave signal (80% duty cycle, amplitude of 1.25V, 0.625V offset and High Z off).</t>
  </si>
  <si>
    <t>Connect a 50R Power Resistor on the connector X3. Put on the TP_ADJ a 20 kHz square-wave signal (99% duty cycle, amplitude of 1.25V, 0.625V offset and High Z off).</t>
  </si>
  <si>
    <t>Connect a 50R Power Resistor on the connector X3. Put on the TP_FET a 25 kHz square-wave signal (30% duty cycle, amplitude of 2.5V, 1.25V offset and High Z off).</t>
  </si>
  <si>
    <t>Connect a 50R Power Resistor on the connector X3. Put on the TP_FET a 25kHz kHz square-wave signal (65% duty cycle, amplitude of 2.5V, 1.25V offset and High Z off).</t>
  </si>
  <si>
    <t>Measure the current through the power resistor I_R and the output voltage V_ADC on TP_ADC. Measure the voltage drop over the power resistor V_R. Perform the measurements with a multimeter.</t>
  </si>
  <si>
    <t>Connect a 50R Power Resistor on the connector X3. Put on the TP_FET a 25 kHz square-wave signal (77% duty cycle, amplitude of 2.5V, 1.25V offset and High Z off).</t>
  </si>
  <si>
    <t>Measure the current through the power resistor I_R and the Output Voltage V_ADC on TP_ADC. Measure the voltage drop  V_R over the power resistor. Perform the measurements with a multimeter.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</si>
</sst>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A49" zoomScaleNormal="100" workbookViewId="0">
      <selection activeCell="F57" sqref="F57"/>
    </sheetView>
  </sheetViews>
  <sheetFormatPr baseColWidth="10" defaultRowHeight="14.25" x14ac:dyDescent="0.45"/>
  <cols>
    <col min="1" max="1" width="3.1328125" style="5" bestFit="1" customWidth="1"/>
    <col min="2" max="2" width="62.46484375" style="1" customWidth="1"/>
    <col min="3" max="3" width="26.1328125" style="9" bestFit="1" customWidth="1"/>
    <col min="4" max="4" width="14" style="9" customWidth="1"/>
    <col min="5" max="5" width="23.59765625" style="9" customWidth="1"/>
    <col min="6" max="6" width="27.33203125" style="1" customWidth="1"/>
  </cols>
  <sheetData>
    <row r="1" spans="1:9" x14ac:dyDescent="0.45">
      <c r="A1" s="6"/>
      <c r="B1" s="22" t="s">
        <v>10</v>
      </c>
      <c r="C1" s="22"/>
      <c r="D1" s="22"/>
      <c r="E1" s="22"/>
      <c r="F1" s="22"/>
    </row>
    <row r="2" spans="1:9" s="4" customFormat="1" x14ac:dyDescent="0.45">
      <c r="A2" s="7" t="s">
        <v>4</v>
      </c>
      <c r="B2" s="12" t="s">
        <v>0</v>
      </c>
      <c r="C2" s="22" t="s">
        <v>7</v>
      </c>
      <c r="D2" s="22"/>
      <c r="E2" s="22" t="s">
        <v>3</v>
      </c>
      <c r="F2" s="22"/>
    </row>
    <row r="3" spans="1:9" x14ac:dyDescent="0.45">
      <c r="A3" s="6">
        <v>1</v>
      </c>
      <c r="B3" s="13" t="s">
        <v>11</v>
      </c>
      <c r="C3" s="19" t="s">
        <v>14</v>
      </c>
      <c r="D3" s="19"/>
      <c r="E3" s="21"/>
      <c r="F3" s="21"/>
    </row>
    <row r="4" spans="1:9" x14ac:dyDescent="0.45">
      <c r="A4" s="6">
        <v>2</v>
      </c>
      <c r="B4" s="1" t="s">
        <v>15</v>
      </c>
      <c r="C4" s="19" t="s">
        <v>14</v>
      </c>
      <c r="D4" s="19"/>
      <c r="E4" s="21"/>
      <c r="F4" s="21"/>
    </row>
    <row r="5" spans="1:9" x14ac:dyDescent="0.45">
      <c r="A5" s="6">
        <v>3</v>
      </c>
      <c r="B5" s="1" t="s">
        <v>12</v>
      </c>
      <c r="C5" s="19" t="s">
        <v>14</v>
      </c>
      <c r="D5" s="19"/>
      <c r="E5" s="21"/>
      <c r="F5" s="21"/>
    </row>
    <row r="6" spans="1:9" x14ac:dyDescent="0.45">
      <c r="A6" s="19"/>
      <c r="B6" s="19"/>
      <c r="C6" s="19"/>
      <c r="D6" s="19"/>
      <c r="E6" s="19"/>
      <c r="F6" s="19"/>
    </row>
    <row r="7" spans="1:9" ht="38.25" customHeight="1" x14ac:dyDescent="0.45">
      <c r="A7" s="22" t="s">
        <v>8</v>
      </c>
      <c r="B7" s="22"/>
      <c r="C7" s="22"/>
      <c r="D7" s="22"/>
      <c r="E7" s="22"/>
      <c r="F7" s="22"/>
    </row>
    <row r="8" spans="1:9" ht="20.65" customHeight="1" x14ac:dyDescent="0.45">
      <c r="A8" s="22" t="s">
        <v>21</v>
      </c>
      <c r="B8" s="22"/>
      <c r="C8" s="22"/>
      <c r="D8" s="22"/>
      <c r="E8" s="22"/>
      <c r="F8" s="22"/>
    </row>
    <row r="9" spans="1:9" s="3" customFormat="1" x14ac:dyDescent="0.45">
      <c r="A9" s="7" t="s">
        <v>4</v>
      </c>
      <c r="B9" s="12" t="s">
        <v>0</v>
      </c>
      <c r="C9" s="8" t="s">
        <v>1</v>
      </c>
      <c r="D9" s="8" t="s">
        <v>2</v>
      </c>
      <c r="E9" s="8" t="s">
        <v>7</v>
      </c>
      <c r="F9" s="2" t="s">
        <v>3</v>
      </c>
    </row>
    <row r="10" spans="1:9" s="3" customFormat="1" ht="28.5" x14ac:dyDescent="0.45">
      <c r="A10" s="6">
        <v>4</v>
      </c>
      <c r="B10" s="13" t="s">
        <v>22</v>
      </c>
      <c r="C10" s="11" t="s">
        <v>17</v>
      </c>
      <c r="D10" s="9" t="s">
        <v>31</v>
      </c>
      <c r="E10" s="9" t="s">
        <v>32</v>
      </c>
      <c r="F10" s="2"/>
    </row>
    <row r="11" spans="1:9" ht="28.5" x14ac:dyDescent="0.45">
      <c r="A11" s="6">
        <v>5</v>
      </c>
      <c r="B11" s="13" t="s">
        <v>13</v>
      </c>
      <c r="C11" s="11" t="s">
        <v>9</v>
      </c>
      <c r="D11" s="11" t="s">
        <v>9</v>
      </c>
      <c r="E11" s="9" t="s">
        <v>32</v>
      </c>
      <c r="F11" s="10" t="s">
        <v>29</v>
      </c>
    </row>
    <row r="12" spans="1:9" x14ac:dyDescent="0.45">
      <c r="A12" s="6">
        <v>6</v>
      </c>
      <c r="B12" s="1" t="s">
        <v>23</v>
      </c>
      <c r="C12" s="9" t="s">
        <v>50</v>
      </c>
      <c r="D12" s="9" t="s">
        <v>57</v>
      </c>
      <c r="E12" s="9" t="s">
        <v>32</v>
      </c>
      <c r="G12" s="1"/>
      <c r="H12" s="1"/>
      <c r="I12" s="1"/>
    </row>
    <row r="13" spans="1:9" ht="19.899999999999999" customHeight="1" x14ac:dyDescent="0.45">
      <c r="A13" s="6">
        <v>7</v>
      </c>
      <c r="B13" s="1" t="s">
        <v>24</v>
      </c>
      <c r="C13" s="9" t="s">
        <v>51</v>
      </c>
      <c r="D13" s="9" t="s">
        <v>57</v>
      </c>
      <c r="E13" s="9" t="s">
        <v>32</v>
      </c>
    </row>
    <row r="14" spans="1:9" ht="55.9" customHeight="1" x14ac:dyDescent="0.45">
      <c r="A14" s="6">
        <v>8</v>
      </c>
      <c r="B14" s="13" t="s">
        <v>30</v>
      </c>
      <c r="C14" s="9" t="s">
        <v>46</v>
      </c>
      <c r="D14" s="9" t="s">
        <v>46</v>
      </c>
      <c r="E14" s="9" t="s">
        <v>46</v>
      </c>
      <c r="F14" s="10" t="s">
        <v>111</v>
      </c>
    </row>
    <row r="15" spans="1:9" ht="30" customHeight="1" x14ac:dyDescent="0.45">
      <c r="A15" s="19">
        <v>9</v>
      </c>
      <c r="B15" s="20" t="s">
        <v>47</v>
      </c>
      <c r="C15" s="9" t="s">
        <v>34</v>
      </c>
      <c r="D15" s="9" t="s">
        <v>58</v>
      </c>
      <c r="E15" s="9" t="s">
        <v>32</v>
      </c>
      <c r="F15" s="10"/>
    </row>
    <row r="16" spans="1:9" ht="34.5" customHeight="1" x14ac:dyDescent="0.45">
      <c r="A16" s="19"/>
      <c r="B16" s="20"/>
      <c r="C16" s="9" t="s">
        <v>35</v>
      </c>
      <c r="D16" s="9" t="s">
        <v>60</v>
      </c>
      <c r="E16" s="9" t="s">
        <v>32</v>
      </c>
      <c r="F16" s="10"/>
    </row>
    <row r="17" spans="1:6" ht="53.65" customHeight="1" x14ac:dyDescent="0.45">
      <c r="A17" s="6">
        <v>10</v>
      </c>
      <c r="B17" s="13" t="s">
        <v>110</v>
      </c>
      <c r="C17" s="9" t="s">
        <v>46</v>
      </c>
      <c r="D17" s="9" t="s">
        <v>46</v>
      </c>
      <c r="E17" s="9" t="s">
        <v>46</v>
      </c>
      <c r="F17" s="10" t="s">
        <v>111</v>
      </c>
    </row>
    <row r="18" spans="1:6" ht="14.25" customHeight="1" x14ac:dyDescent="0.45">
      <c r="A18" s="19">
        <v>11</v>
      </c>
      <c r="B18" s="20" t="s">
        <v>116</v>
      </c>
      <c r="C18" s="9" t="s">
        <v>36</v>
      </c>
      <c r="D18" s="9" t="s">
        <v>59</v>
      </c>
      <c r="E18" s="9" t="s">
        <v>32</v>
      </c>
    </row>
    <row r="19" spans="1:6" ht="33.75" customHeight="1" x14ac:dyDescent="0.45">
      <c r="A19" s="19"/>
      <c r="B19" s="20"/>
      <c r="C19" s="9" t="s">
        <v>37</v>
      </c>
      <c r="D19" s="9" t="s">
        <v>61</v>
      </c>
      <c r="E19" s="9" t="s">
        <v>32</v>
      </c>
      <c r="F19" s="10"/>
    </row>
    <row r="20" spans="1:6" ht="53.65" customHeight="1" x14ac:dyDescent="0.45">
      <c r="A20" s="6">
        <v>12</v>
      </c>
      <c r="B20" s="13" t="s">
        <v>112</v>
      </c>
      <c r="C20" s="9" t="s">
        <v>46</v>
      </c>
      <c r="D20" s="9" t="s">
        <v>46</v>
      </c>
      <c r="E20" s="9" t="s">
        <v>46</v>
      </c>
      <c r="F20" s="10" t="s">
        <v>111</v>
      </c>
    </row>
    <row r="21" spans="1:6" ht="28.9" customHeight="1" x14ac:dyDescent="0.45">
      <c r="A21" s="19">
        <v>13</v>
      </c>
      <c r="B21" s="20" t="s">
        <v>114</v>
      </c>
      <c r="C21" s="9" t="s">
        <v>38</v>
      </c>
      <c r="D21" s="9" t="s">
        <v>62</v>
      </c>
      <c r="E21" s="9" t="s">
        <v>32</v>
      </c>
    </row>
    <row r="22" spans="1:6" ht="33.75" customHeight="1" x14ac:dyDescent="0.45">
      <c r="A22" s="19"/>
      <c r="B22" s="20"/>
      <c r="C22" s="9" t="s">
        <v>39</v>
      </c>
      <c r="D22" s="9" t="s">
        <v>63</v>
      </c>
      <c r="E22" s="9" t="s">
        <v>32</v>
      </c>
    </row>
    <row r="23" spans="1:6" ht="33.75" customHeight="1" x14ac:dyDescent="0.45">
      <c r="A23" s="22" t="s">
        <v>25</v>
      </c>
      <c r="B23" s="22"/>
      <c r="C23" s="22"/>
      <c r="D23" s="22"/>
      <c r="E23" s="22"/>
      <c r="F23" s="22"/>
    </row>
    <row r="24" spans="1:6" ht="33.75" customHeight="1" x14ac:dyDescent="0.45">
      <c r="A24" s="7" t="s">
        <v>4</v>
      </c>
      <c r="B24" s="12" t="s">
        <v>0</v>
      </c>
      <c r="C24" s="8" t="s">
        <v>1</v>
      </c>
      <c r="D24" s="8" t="s">
        <v>2</v>
      </c>
      <c r="E24" s="8" t="s">
        <v>7</v>
      </c>
      <c r="F24" s="2" t="s">
        <v>3</v>
      </c>
    </row>
    <row r="25" spans="1:6" s="3" customFormat="1" ht="42.75" x14ac:dyDescent="0.45">
      <c r="A25" s="6">
        <v>14</v>
      </c>
      <c r="B25" s="13" t="s">
        <v>113</v>
      </c>
      <c r="C25" s="9" t="s">
        <v>46</v>
      </c>
      <c r="D25" s="9" t="s">
        <v>46</v>
      </c>
      <c r="E25" s="9" t="s">
        <v>46</v>
      </c>
      <c r="F25" s="10" t="s">
        <v>111</v>
      </c>
    </row>
    <row r="26" spans="1:6" ht="41.65" customHeight="1" x14ac:dyDescent="0.45">
      <c r="A26" s="19">
        <f>A25+1</f>
        <v>15</v>
      </c>
      <c r="B26" s="20" t="s">
        <v>115</v>
      </c>
      <c r="C26" s="9" t="s">
        <v>64</v>
      </c>
      <c r="D26" s="9" t="s">
        <v>65</v>
      </c>
      <c r="E26" s="9" t="s">
        <v>32</v>
      </c>
    </row>
    <row r="27" spans="1:6" ht="37.9" customHeight="1" x14ac:dyDescent="0.45">
      <c r="A27" s="19"/>
      <c r="B27" s="20"/>
      <c r="C27" s="9" t="s">
        <v>49</v>
      </c>
      <c r="D27" s="9" t="s">
        <v>66</v>
      </c>
      <c r="E27" s="9" t="s">
        <v>32</v>
      </c>
    </row>
    <row r="28" spans="1:6" ht="42.4" customHeight="1" x14ac:dyDescent="0.45">
      <c r="A28" s="6">
        <v>16</v>
      </c>
      <c r="B28" s="13" t="s">
        <v>117</v>
      </c>
      <c r="C28" s="9" t="s">
        <v>46</v>
      </c>
      <c r="D28" s="9" t="s">
        <v>46</v>
      </c>
      <c r="E28" s="9" t="s">
        <v>46</v>
      </c>
      <c r="F28" s="10" t="s">
        <v>111</v>
      </c>
    </row>
    <row r="29" spans="1:6" ht="39" customHeight="1" x14ac:dyDescent="0.45">
      <c r="A29" s="19">
        <v>17</v>
      </c>
      <c r="B29" s="20" t="s">
        <v>115</v>
      </c>
      <c r="C29" s="9" t="s">
        <v>40</v>
      </c>
      <c r="D29" s="9" t="s">
        <v>67</v>
      </c>
      <c r="E29" s="9" t="s">
        <v>32</v>
      </c>
    </row>
    <row r="30" spans="1:6" ht="35.75" customHeight="1" x14ac:dyDescent="0.45">
      <c r="A30" s="19"/>
      <c r="B30" s="20"/>
      <c r="C30" s="9" t="s">
        <v>69</v>
      </c>
      <c r="D30" s="9" t="s">
        <v>68</v>
      </c>
      <c r="E30" s="9" t="s">
        <v>32</v>
      </c>
    </row>
    <row r="31" spans="1:6" ht="67.150000000000006" customHeight="1" x14ac:dyDescent="0.45">
      <c r="A31" s="6">
        <v>18</v>
      </c>
      <c r="B31" s="13" t="s">
        <v>118</v>
      </c>
      <c r="C31" s="9" t="s">
        <v>46</v>
      </c>
      <c r="D31" s="9" t="s">
        <v>46</v>
      </c>
      <c r="E31" s="9" t="s">
        <v>46</v>
      </c>
      <c r="F31" s="10" t="s">
        <v>111</v>
      </c>
    </row>
    <row r="32" spans="1:6" ht="38.75" customHeight="1" x14ac:dyDescent="0.45">
      <c r="A32" s="19">
        <v>19</v>
      </c>
      <c r="B32" s="20" t="s">
        <v>26</v>
      </c>
      <c r="C32" s="9" t="s">
        <v>38</v>
      </c>
      <c r="D32" s="9" t="s">
        <v>70</v>
      </c>
      <c r="E32" s="9" t="s">
        <v>32</v>
      </c>
    </row>
    <row r="33" spans="1:6" ht="37.5" customHeight="1" x14ac:dyDescent="0.45">
      <c r="A33" s="19"/>
      <c r="B33" s="20"/>
      <c r="C33" s="9" t="s">
        <v>71</v>
      </c>
      <c r="D33" s="9" t="s">
        <v>63</v>
      </c>
      <c r="E33" s="9" t="s">
        <v>32</v>
      </c>
    </row>
    <row r="34" spans="1:6" ht="67.150000000000006" customHeight="1" x14ac:dyDescent="0.45">
      <c r="A34" s="22"/>
      <c r="B34" s="22"/>
      <c r="C34" s="22"/>
      <c r="D34" s="22"/>
      <c r="E34" s="22"/>
      <c r="F34" s="22"/>
    </row>
    <row r="35" spans="1:6" ht="26.25" customHeight="1" x14ac:dyDescent="0.45">
      <c r="A35" s="7" t="s">
        <v>4</v>
      </c>
      <c r="B35" s="12" t="s">
        <v>0</v>
      </c>
      <c r="C35" s="8" t="s">
        <v>1</v>
      </c>
      <c r="D35" s="8" t="s">
        <v>2</v>
      </c>
      <c r="E35" s="8" t="s">
        <v>7</v>
      </c>
      <c r="F35" s="2" t="s">
        <v>3</v>
      </c>
    </row>
    <row r="36" spans="1:6" s="3" customFormat="1" ht="42.75" x14ac:dyDescent="0.45">
      <c r="A36" s="6">
        <v>20</v>
      </c>
      <c r="B36" s="13" t="s">
        <v>27</v>
      </c>
      <c r="C36" s="9" t="s">
        <v>46</v>
      </c>
      <c r="D36" s="9" t="s">
        <v>46</v>
      </c>
      <c r="E36" s="9" t="s">
        <v>46</v>
      </c>
      <c r="F36" s="10" t="s">
        <v>111</v>
      </c>
    </row>
    <row r="37" spans="1:6" ht="39.4" customHeight="1" x14ac:dyDescent="0.45">
      <c r="A37" s="19">
        <v>21</v>
      </c>
      <c r="B37" s="20" t="s">
        <v>26</v>
      </c>
      <c r="C37" s="9" t="s">
        <v>48</v>
      </c>
      <c r="D37" s="9" t="s">
        <v>72</v>
      </c>
      <c r="E37" s="9" t="s">
        <v>32</v>
      </c>
    </row>
    <row r="38" spans="1:6" ht="33.85" customHeight="1" x14ac:dyDescent="0.45">
      <c r="A38" s="19"/>
      <c r="B38" s="20"/>
      <c r="C38" s="9" t="s">
        <v>42</v>
      </c>
      <c r="D38" s="9" t="s">
        <v>73</v>
      </c>
      <c r="E38" s="9" t="s">
        <v>32</v>
      </c>
    </row>
    <row r="39" spans="1:6" ht="24.75" customHeight="1" x14ac:dyDescent="0.45">
      <c r="A39" s="6">
        <v>22</v>
      </c>
      <c r="B39" s="13" t="s">
        <v>28</v>
      </c>
      <c r="C39" s="9" t="s">
        <v>46</v>
      </c>
      <c r="D39" s="9" t="s">
        <v>46</v>
      </c>
      <c r="E39" s="9" t="s">
        <v>46</v>
      </c>
    </row>
    <row r="40" spans="1:6" ht="33.4" customHeight="1" x14ac:dyDescent="0.45">
      <c r="A40" s="19">
        <v>23</v>
      </c>
      <c r="B40" s="20" t="s">
        <v>26</v>
      </c>
      <c r="C40" s="9" t="s">
        <v>41</v>
      </c>
      <c r="D40" s="9" t="s">
        <v>74</v>
      </c>
      <c r="E40" s="9" t="s">
        <v>32</v>
      </c>
    </row>
    <row r="41" spans="1:6" ht="30.75" customHeight="1" x14ac:dyDescent="0.45">
      <c r="A41" s="19"/>
      <c r="B41" s="20"/>
      <c r="C41" s="9" t="s">
        <v>76</v>
      </c>
      <c r="D41" s="9" t="s">
        <v>75</v>
      </c>
      <c r="E41" s="9" t="s">
        <v>32</v>
      </c>
    </row>
    <row r="42" spans="1:6" ht="21.75" customHeight="1" x14ac:dyDescent="0.45">
      <c r="A42" s="6"/>
    </row>
    <row r="43" spans="1:6" x14ac:dyDescent="0.45">
      <c r="A43" s="22" t="s">
        <v>5</v>
      </c>
      <c r="B43" s="22"/>
      <c r="C43" s="22"/>
      <c r="D43" s="22"/>
      <c r="E43" s="22"/>
      <c r="F43" s="22"/>
    </row>
    <row r="44" spans="1:6" x14ac:dyDescent="0.45">
      <c r="A44" s="7" t="s">
        <v>4</v>
      </c>
      <c r="B44" s="2" t="s">
        <v>0</v>
      </c>
      <c r="C44" s="8" t="s">
        <v>1</v>
      </c>
      <c r="D44" s="8" t="s">
        <v>2</v>
      </c>
      <c r="E44" s="8" t="s">
        <v>7</v>
      </c>
      <c r="F44" s="2" t="s">
        <v>3</v>
      </c>
    </row>
    <row r="45" spans="1:6" s="4" customFormat="1" ht="28.5" x14ac:dyDescent="0.45">
      <c r="A45" s="6">
        <v>24</v>
      </c>
      <c r="B45" s="13" t="s">
        <v>16</v>
      </c>
      <c r="C45" s="11" t="s">
        <v>53</v>
      </c>
      <c r="D45" s="9" t="s">
        <v>52</v>
      </c>
      <c r="E45" s="9" t="s">
        <v>32</v>
      </c>
      <c r="F45" s="15"/>
    </row>
    <row r="46" spans="1:6" s="4" customFormat="1" ht="28.5" x14ac:dyDescent="0.45">
      <c r="A46" s="6">
        <v>25</v>
      </c>
      <c r="B46" s="13" t="s">
        <v>13</v>
      </c>
      <c r="C46" s="11" t="s">
        <v>6</v>
      </c>
      <c r="D46" s="11" t="s">
        <v>6</v>
      </c>
      <c r="E46" s="9" t="s">
        <v>32</v>
      </c>
      <c r="F46" s="10" t="s">
        <v>29</v>
      </c>
    </row>
    <row r="47" spans="1:6" x14ac:dyDescent="0.45">
      <c r="A47" s="6">
        <v>26</v>
      </c>
      <c r="B47" s="1" t="s">
        <v>19</v>
      </c>
      <c r="C47" s="9" t="s">
        <v>77</v>
      </c>
      <c r="D47" s="9" t="s">
        <v>57</v>
      </c>
      <c r="E47" s="9" t="s">
        <v>32</v>
      </c>
    </row>
    <row r="48" spans="1:6" x14ac:dyDescent="0.45">
      <c r="A48" s="6">
        <v>27</v>
      </c>
      <c r="B48" s="1" t="s">
        <v>20</v>
      </c>
      <c r="C48" s="9" t="s">
        <v>78</v>
      </c>
      <c r="D48" s="9" t="s">
        <v>57</v>
      </c>
      <c r="E48" s="9" t="s">
        <v>32</v>
      </c>
    </row>
    <row r="49" spans="1:6" ht="50.25" customHeight="1" x14ac:dyDescent="0.45">
      <c r="A49" s="9">
        <v>28</v>
      </c>
      <c r="B49" s="13" t="s">
        <v>119</v>
      </c>
      <c r="C49" s="9" t="s">
        <v>46</v>
      </c>
      <c r="D49" s="9" t="s">
        <v>46</v>
      </c>
      <c r="E49" s="9" t="s">
        <v>46</v>
      </c>
      <c r="F49" s="10" t="s">
        <v>111</v>
      </c>
    </row>
    <row r="50" spans="1:6" ht="41.75" customHeight="1" x14ac:dyDescent="0.45">
      <c r="A50" s="19">
        <v>29</v>
      </c>
      <c r="B50" s="20" t="s">
        <v>121</v>
      </c>
      <c r="C50" s="9" t="s">
        <v>43</v>
      </c>
      <c r="D50" s="9" t="s">
        <v>79</v>
      </c>
      <c r="E50" s="9" t="s">
        <v>32</v>
      </c>
    </row>
    <row r="51" spans="1:6" ht="31.5" customHeight="1" x14ac:dyDescent="0.45">
      <c r="A51" s="19"/>
      <c r="B51" s="20"/>
      <c r="C51" s="9" t="s">
        <v>81</v>
      </c>
      <c r="D51" s="9" t="s">
        <v>80</v>
      </c>
      <c r="E51" s="9" t="s">
        <v>32</v>
      </c>
    </row>
    <row r="52" spans="1:6" ht="27.85" customHeight="1" x14ac:dyDescent="0.45">
      <c r="A52" s="19"/>
      <c r="B52" s="20"/>
      <c r="C52" s="9" t="s">
        <v>56</v>
      </c>
      <c r="D52" s="9" t="s">
        <v>82</v>
      </c>
      <c r="E52" s="9" t="s">
        <v>32</v>
      </c>
      <c r="F52" s="10"/>
    </row>
    <row r="53" spans="1:6" ht="53.35" customHeight="1" x14ac:dyDescent="0.45">
      <c r="A53" s="9">
        <v>30</v>
      </c>
      <c r="B53" s="13" t="s">
        <v>120</v>
      </c>
      <c r="C53" s="9" t="s">
        <v>46</v>
      </c>
      <c r="D53" s="9" t="s">
        <v>46</v>
      </c>
      <c r="E53" s="9" t="s">
        <v>46</v>
      </c>
      <c r="F53" s="10" t="s">
        <v>18</v>
      </c>
    </row>
    <row r="54" spans="1:6" ht="48.4" customHeight="1" x14ac:dyDescent="0.45">
      <c r="A54" s="19">
        <v>31</v>
      </c>
      <c r="B54" s="20" t="s">
        <v>121</v>
      </c>
      <c r="C54" s="9" t="s">
        <v>54</v>
      </c>
      <c r="D54" s="9" t="s">
        <v>83</v>
      </c>
      <c r="E54" s="9" t="s">
        <v>32</v>
      </c>
      <c r="F54" s="10"/>
    </row>
    <row r="55" spans="1:6" ht="29.25" customHeight="1" x14ac:dyDescent="0.45">
      <c r="A55" s="19"/>
      <c r="B55" s="20"/>
      <c r="C55" s="9" t="s">
        <v>55</v>
      </c>
      <c r="D55" s="9" t="s">
        <v>84</v>
      </c>
      <c r="E55" s="9" t="s">
        <v>32</v>
      </c>
      <c r="F55" s="10"/>
    </row>
    <row r="56" spans="1:6" ht="42" customHeight="1" x14ac:dyDescent="0.45">
      <c r="A56" s="19"/>
      <c r="B56" s="20"/>
      <c r="C56" s="9" t="s">
        <v>56</v>
      </c>
      <c r="D56" s="9" t="s">
        <v>82</v>
      </c>
      <c r="E56" s="9" t="s">
        <v>32</v>
      </c>
      <c r="F56" s="10"/>
    </row>
    <row r="57" spans="1:6" ht="39.4" customHeight="1" x14ac:dyDescent="0.45">
      <c r="A57" s="6">
        <v>32</v>
      </c>
      <c r="B57" s="13" t="s">
        <v>122</v>
      </c>
      <c r="C57" s="9" t="s">
        <v>46</v>
      </c>
      <c r="D57" s="9" t="s">
        <v>46</v>
      </c>
      <c r="E57" s="9" t="s">
        <v>46</v>
      </c>
      <c r="F57" s="10" t="s">
        <v>111</v>
      </c>
    </row>
    <row r="58" spans="1:6" x14ac:dyDescent="0.45">
      <c r="A58" s="19">
        <v>33</v>
      </c>
      <c r="B58" s="20" t="s">
        <v>123</v>
      </c>
      <c r="C58" s="9" t="s">
        <v>44</v>
      </c>
      <c r="D58" s="9" t="s">
        <v>85</v>
      </c>
      <c r="E58" s="9" t="s">
        <v>32</v>
      </c>
    </row>
    <row r="59" spans="1:6" ht="31.15" customHeight="1" x14ac:dyDescent="0.45">
      <c r="A59" s="19"/>
      <c r="B59" s="20"/>
      <c r="C59" s="9" t="s">
        <v>88</v>
      </c>
      <c r="D59" s="9" t="s">
        <v>86</v>
      </c>
      <c r="E59" s="9" t="s">
        <v>32</v>
      </c>
    </row>
    <row r="60" spans="1:6" ht="33.75" customHeight="1" x14ac:dyDescent="0.45">
      <c r="A60" s="19"/>
      <c r="B60" s="20"/>
      <c r="C60" s="9" t="s">
        <v>45</v>
      </c>
      <c r="D60" s="9" t="s">
        <v>87</v>
      </c>
      <c r="E60" s="9" t="s">
        <v>32</v>
      </c>
    </row>
    <row r="62" spans="1:6" x14ac:dyDescent="0.45">
      <c r="A62" s="9"/>
      <c r="B62" s="13"/>
      <c r="F62" s="10"/>
    </row>
    <row r="63" spans="1:6" ht="49.5" customHeight="1" x14ac:dyDescent="0.45"/>
    <row r="64" spans="1:6" ht="31.15" customHeight="1" x14ac:dyDescent="0.45"/>
    <row r="65" spans="1:6" ht="33.75" customHeight="1" x14ac:dyDescent="0.45"/>
    <row r="68" spans="1:6" x14ac:dyDescent="0.45">
      <c r="A68" s="18"/>
      <c r="B68" s="18"/>
    </row>
    <row r="69" spans="1:6" x14ac:dyDescent="0.45">
      <c r="A69" s="18"/>
      <c r="B69" s="18"/>
      <c r="F69" s="10"/>
    </row>
    <row r="70" spans="1:6" ht="48.4" customHeight="1" x14ac:dyDescent="0.45">
      <c r="A70" s="18"/>
      <c r="B70" s="18"/>
      <c r="F70" s="10"/>
    </row>
    <row r="71" spans="1:6" ht="29.25" customHeight="1" x14ac:dyDescent="0.45">
      <c r="A71" s="18"/>
      <c r="B71" s="18"/>
      <c r="F71" s="10"/>
    </row>
    <row r="72" spans="1:6" ht="42" customHeight="1" x14ac:dyDescent="0.45">
      <c r="A72" s="18"/>
      <c r="B72" s="18"/>
      <c r="F72" s="10"/>
    </row>
    <row r="73" spans="1:6" ht="39.4" customHeight="1" x14ac:dyDescent="0.45">
      <c r="A73" s="18"/>
      <c r="B73" s="18"/>
    </row>
  </sheetData>
  <mergeCells count="37">
    <mergeCell ref="A40:A41"/>
    <mergeCell ref="A54:A56"/>
    <mergeCell ref="B54:B56"/>
    <mergeCell ref="A58:A60"/>
    <mergeCell ref="B58:B60"/>
    <mergeCell ref="B1:F1"/>
    <mergeCell ref="A43:F43"/>
    <mergeCell ref="E2:F2"/>
    <mergeCell ref="C2:D2"/>
    <mergeCell ref="C3:D3"/>
    <mergeCell ref="C4:D4"/>
    <mergeCell ref="C5:D5"/>
    <mergeCell ref="A15:A16"/>
    <mergeCell ref="B15:B16"/>
    <mergeCell ref="A18:A19"/>
    <mergeCell ref="B18:B19"/>
    <mergeCell ref="A21:A22"/>
    <mergeCell ref="B21:B22"/>
    <mergeCell ref="A34:F34"/>
    <mergeCell ref="A37:A38"/>
    <mergeCell ref="B37:B38"/>
    <mergeCell ref="A50:A52"/>
    <mergeCell ref="B50:B52"/>
    <mergeCell ref="E3:F3"/>
    <mergeCell ref="E4:F4"/>
    <mergeCell ref="E5:F5"/>
    <mergeCell ref="A6:F6"/>
    <mergeCell ref="A7:F7"/>
    <mergeCell ref="A8:F8"/>
    <mergeCell ref="B40:B41"/>
    <mergeCell ref="A23:F23"/>
    <mergeCell ref="A26:A27"/>
    <mergeCell ref="B26:B27"/>
    <mergeCell ref="B29:B30"/>
    <mergeCell ref="B32:B33"/>
    <mergeCell ref="A29:A30"/>
    <mergeCell ref="A32:A3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56EE-AB8C-42DB-AA5B-D20E004FC56C}">
  <dimension ref="A1:R60"/>
  <sheetViews>
    <sheetView topLeftCell="A37" zoomScale="85" zoomScaleNormal="85" workbookViewId="0">
      <selection activeCell="H10" sqref="H10"/>
    </sheetView>
  </sheetViews>
  <sheetFormatPr baseColWidth="10" defaultRowHeight="14.25" x14ac:dyDescent="0.45"/>
  <cols>
    <col min="2" max="2" width="7" bestFit="1" customWidth="1"/>
    <col min="3" max="3" width="13.33203125" customWidth="1"/>
    <col min="4" max="4" width="10.6640625" customWidth="1"/>
    <col min="5" max="5" width="14.33203125" customWidth="1"/>
    <col min="6" max="8" width="10.6640625" customWidth="1"/>
    <col min="9" max="9" width="12.53125" customWidth="1"/>
    <col min="10" max="12" width="10.6640625" customWidth="1"/>
  </cols>
  <sheetData>
    <row r="1" spans="1:18" x14ac:dyDescent="0.45">
      <c r="A1" s="21" t="s">
        <v>33</v>
      </c>
      <c r="B1" s="21"/>
      <c r="C1" s="21"/>
      <c r="E1" s="21" t="s">
        <v>109</v>
      </c>
      <c r="F1" s="21"/>
      <c r="G1" s="21"/>
      <c r="I1" s="21" t="s">
        <v>108</v>
      </c>
      <c r="J1" s="21"/>
      <c r="K1" s="21"/>
      <c r="M1" s="21" t="s">
        <v>107</v>
      </c>
      <c r="N1" s="21"/>
      <c r="O1" s="21"/>
    </row>
    <row r="3" spans="1:18" x14ac:dyDescent="0.45">
      <c r="A3" s="21" t="s">
        <v>106</v>
      </c>
      <c r="B3" s="21"/>
      <c r="C3" s="21"/>
      <c r="M3" s="21" t="s">
        <v>105</v>
      </c>
      <c r="N3" s="21"/>
      <c r="O3">
        <v>15</v>
      </c>
    </row>
    <row r="5" spans="1:18" x14ac:dyDescent="0.45">
      <c r="A5" t="s">
        <v>93</v>
      </c>
      <c r="B5" t="s">
        <v>91</v>
      </c>
      <c r="E5" t="s">
        <v>93</v>
      </c>
      <c r="F5" t="s">
        <v>91</v>
      </c>
      <c r="I5" t="s">
        <v>93</v>
      </c>
      <c r="J5" t="s">
        <v>91</v>
      </c>
      <c r="N5" t="s">
        <v>93</v>
      </c>
      <c r="O5" t="s">
        <v>91</v>
      </c>
    </row>
    <row r="6" spans="1:18" x14ac:dyDescent="0.45">
      <c r="A6">
        <v>172</v>
      </c>
      <c r="B6">
        <v>8.7799999999999994</v>
      </c>
      <c r="E6" s="14">
        <f>(0.1*0.5)/0.3*1000</f>
        <v>166.66666666666669</v>
      </c>
      <c r="F6" s="14">
        <f>E6*50/1000</f>
        <v>8.3333333333333339</v>
      </c>
      <c r="I6">
        <f>(A6+E6)/2</f>
        <v>169.33333333333334</v>
      </c>
      <c r="J6">
        <f>(B6+F6)/2</f>
        <v>8.5566666666666666</v>
      </c>
      <c r="M6" t="s">
        <v>90</v>
      </c>
      <c r="N6" s="17">
        <f>I6+(I6*O$3)/100</f>
        <v>194.73333333333335</v>
      </c>
      <c r="O6" s="16">
        <f>J6+(J6*O$3)/100</f>
        <v>9.8401666666666667</v>
      </c>
    </row>
    <row r="7" spans="1:18" x14ac:dyDescent="0.45">
      <c r="M7" t="s">
        <v>89</v>
      </c>
      <c r="N7" s="17">
        <f>I6-(I6*O$3)/100</f>
        <v>143.93333333333334</v>
      </c>
      <c r="O7" s="16">
        <f>J6-(J6*O$3)/100</f>
        <v>7.2731666666666666</v>
      </c>
    </row>
    <row r="8" spans="1:18" x14ac:dyDescent="0.45">
      <c r="A8" s="21" t="s">
        <v>104</v>
      </c>
      <c r="B8" s="21"/>
      <c r="C8" s="21"/>
      <c r="K8" s="14"/>
    </row>
    <row r="9" spans="1:18" x14ac:dyDescent="0.45">
      <c r="R9" s="14"/>
    </row>
    <row r="10" spans="1:18" x14ac:dyDescent="0.45">
      <c r="A10" t="s">
        <v>93</v>
      </c>
      <c r="B10" t="s">
        <v>91</v>
      </c>
      <c r="E10" t="s">
        <v>93</v>
      </c>
      <c r="F10" t="s">
        <v>91</v>
      </c>
      <c r="I10" t="s">
        <v>93</v>
      </c>
      <c r="J10" t="s">
        <v>91</v>
      </c>
      <c r="N10" t="s">
        <v>93</v>
      </c>
      <c r="O10" t="s">
        <v>91</v>
      </c>
    </row>
    <row r="11" spans="1:18" x14ac:dyDescent="0.45">
      <c r="A11">
        <v>271</v>
      </c>
      <c r="B11">
        <v>13</v>
      </c>
      <c r="E11" s="14">
        <f>(0.1*0.8)/0.3*1000</f>
        <v>266.66666666666674</v>
      </c>
      <c r="F11" s="14">
        <f>E11*50/1000</f>
        <v>13.333333333333337</v>
      </c>
      <c r="I11">
        <f>(A11+E11)/2</f>
        <v>268.83333333333337</v>
      </c>
      <c r="J11">
        <f>(B11+F11)/2</f>
        <v>13.166666666666668</v>
      </c>
      <c r="M11" t="s">
        <v>90</v>
      </c>
      <c r="N11" s="17">
        <f>I11+(I11*O$3)/100</f>
        <v>309.15833333333336</v>
      </c>
      <c r="O11" s="16">
        <f>J11+(J11*O$3)/100</f>
        <v>15.141666666666667</v>
      </c>
    </row>
    <row r="12" spans="1:18" x14ac:dyDescent="0.45">
      <c r="M12" t="s">
        <v>89</v>
      </c>
      <c r="N12" s="17">
        <f>I11-(I11*O$3)/100</f>
        <v>228.50833333333338</v>
      </c>
      <c r="O12" s="16">
        <f>J11-(J11*O$3)/100</f>
        <v>11.191666666666668</v>
      </c>
    </row>
    <row r="13" spans="1:18" x14ac:dyDescent="0.45">
      <c r="A13" s="21" t="s">
        <v>103</v>
      </c>
      <c r="B13" s="21"/>
      <c r="C13" s="21"/>
    </row>
    <row r="15" spans="1:18" x14ac:dyDescent="0.45">
      <c r="A15" t="s">
        <v>93</v>
      </c>
      <c r="B15" t="s">
        <v>91</v>
      </c>
      <c r="E15" t="s">
        <v>93</v>
      </c>
      <c r="F15" t="s">
        <v>91</v>
      </c>
      <c r="I15" t="s">
        <v>93</v>
      </c>
      <c r="J15" t="s">
        <v>91</v>
      </c>
      <c r="N15" t="s">
        <v>93</v>
      </c>
      <c r="O15" t="s">
        <v>91</v>
      </c>
    </row>
    <row r="16" spans="1:18" x14ac:dyDescent="0.45">
      <c r="A16">
        <v>330</v>
      </c>
      <c r="B16">
        <v>16.55</v>
      </c>
      <c r="E16" s="14">
        <f>(0.1*0.99)/0.3*1000</f>
        <v>330</v>
      </c>
      <c r="F16" s="14">
        <f>E16*50/1000</f>
        <v>16.5</v>
      </c>
      <c r="I16">
        <f>(A16+E16)/2</f>
        <v>330</v>
      </c>
      <c r="J16">
        <f>(B16+F16)/2</f>
        <v>16.524999999999999</v>
      </c>
      <c r="M16" t="s">
        <v>90</v>
      </c>
      <c r="N16" s="17">
        <f>I16+(I16*O$3)/100</f>
        <v>379.5</v>
      </c>
      <c r="O16" s="16">
        <f>J16+(J16*O$3)/100</f>
        <v>19.003749999999997</v>
      </c>
    </row>
    <row r="17" spans="1:15" x14ac:dyDescent="0.45">
      <c r="M17" t="s">
        <v>89</v>
      </c>
      <c r="N17" s="17">
        <f>I16-(I16*O$3)/100</f>
        <v>280.5</v>
      </c>
      <c r="O17" s="16">
        <f>J16-(J16*O$3)/100</f>
        <v>14.046249999999999</v>
      </c>
    </row>
    <row r="18" spans="1:15" x14ac:dyDescent="0.45">
      <c r="A18" t="s">
        <v>102</v>
      </c>
    </row>
    <row r="20" spans="1:15" x14ac:dyDescent="0.45">
      <c r="A20" t="s">
        <v>93</v>
      </c>
      <c r="B20" t="s">
        <v>91</v>
      </c>
      <c r="E20" t="s">
        <v>93</v>
      </c>
      <c r="F20" t="s">
        <v>91</v>
      </c>
      <c r="I20" t="s">
        <v>93</v>
      </c>
      <c r="J20" t="s">
        <v>91</v>
      </c>
      <c r="N20" t="s">
        <v>93</v>
      </c>
      <c r="O20" t="s">
        <v>91</v>
      </c>
    </row>
    <row r="21" spans="1:15" x14ac:dyDescent="0.45">
      <c r="A21">
        <v>183</v>
      </c>
      <c r="B21">
        <v>9.1999999999999993</v>
      </c>
      <c r="E21" s="14">
        <f>(0.1*0.5)/0.3*1000</f>
        <v>166.66666666666669</v>
      </c>
      <c r="F21" s="14">
        <f>E21*50/1000</f>
        <v>8.3333333333333339</v>
      </c>
      <c r="I21">
        <f>(A21+E21)/2</f>
        <v>174.83333333333334</v>
      </c>
      <c r="J21">
        <f>(B21+F21)/2</f>
        <v>8.7666666666666657</v>
      </c>
      <c r="M21" t="s">
        <v>90</v>
      </c>
      <c r="N21" s="17">
        <f>I21+(I21*O$3)/100</f>
        <v>201.05833333333334</v>
      </c>
      <c r="O21" s="16">
        <f>J21+(J21*O$3)/100</f>
        <v>10.081666666666665</v>
      </c>
    </row>
    <row r="22" spans="1:15" x14ac:dyDescent="0.45">
      <c r="M22" t="s">
        <v>89</v>
      </c>
      <c r="N22" s="17">
        <f>I21-(I21*O$3)/100</f>
        <v>148.60833333333335</v>
      </c>
      <c r="O22" s="16">
        <f>J21-(J21*O$3)/100</f>
        <v>7.4516666666666662</v>
      </c>
    </row>
    <row r="23" spans="1:15" x14ac:dyDescent="0.45">
      <c r="A23" s="21" t="s">
        <v>101</v>
      </c>
      <c r="B23" s="21"/>
      <c r="C23" s="21"/>
    </row>
    <row r="25" spans="1:15" x14ac:dyDescent="0.45">
      <c r="A25" t="s">
        <v>93</v>
      </c>
      <c r="B25" t="s">
        <v>91</v>
      </c>
      <c r="E25" t="s">
        <v>93</v>
      </c>
      <c r="F25" t="s">
        <v>91</v>
      </c>
      <c r="I25" t="s">
        <v>93</v>
      </c>
      <c r="J25" t="s">
        <v>91</v>
      </c>
      <c r="N25" t="s">
        <v>93</v>
      </c>
      <c r="O25" t="s">
        <v>91</v>
      </c>
    </row>
    <row r="26" spans="1:15" x14ac:dyDescent="0.45">
      <c r="A26">
        <v>273</v>
      </c>
      <c r="B26">
        <v>13.7</v>
      </c>
      <c r="E26" s="14">
        <f>(0.1*0.8)/0.3*1000</f>
        <v>266.66666666666674</v>
      </c>
      <c r="F26" s="14">
        <f>E26*50/1000</f>
        <v>13.333333333333337</v>
      </c>
      <c r="I26">
        <f>(A26+E26)/2</f>
        <v>269.83333333333337</v>
      </c>
      <c r="J26">
        <f>(B26+F26)/2</f>
        <v>13.516666666666669</v>
      </c>
      <c r="M26" t="s">
        <v>90</v>
      </c>
      <c r="N26" s="17">
        <f>I26+(I26*O$3)/100</f>
        <v>310.30833333333339</v>
      </c>
      <c r="O26" s="16">
        <f>J26+(J26*O$3)/100</f>
        <v>15.544166666666669</v>
      </c>
    </row>
    <row r="27" spans="1:15" x14ac:dyDescent="0.45">
      <c r="M27" t="s">
        <v>89</v>
      </c>
      <c r="N27" s="17">
        <f>I26-(I26*O$3)/100</f>
        <v>229.35833333333338</v>
      </c>
      <c r="O27" s="16">
        <f>J26-(J26*O$3)/100</f>
        <v>11.489166666666669</v>
      </c>
    </row>
    <row r="28" spans="1:15" x14ac:dyDescent="0.45">
      <c r="A28" s="21" t="s">
        <v>100</v>
      </c>
      <c r="B28" s="21"/>
      <c r="C28" s="21"/>
    </row>
    <row r="30" spans="1:15" x14ac:dyDescent="0.45">
      <c r="A30" t="s">
        <v>93</v>
      </c>
      <c r="B30" t="s">
        <v>91</v>
      </c>
      <c r="E30" t="s">
        <v>93</v>
      </c>
      <c r="F30" t="s">
        <v>91</v>
      </c>
      <c r="I30" t="s">
        <v>93</v>
      </c>
      <c r="J30" t="s">
        <v>91</v>
      </c>
      <c r="N30" t="s">
        <v>93</v>
      </c>
      <c r="O30" t="s">
        <v>91</v>
      </c>
    </row>
    <row r="31" spans="1:15" x14ac:dyDescent="0.45">
      <c r="A31">
        <v>331</v>
      </c>
      <c r="B31">
        <v>16.55</v>
      </c>
      <c r="E31" s="14">
        <f>(0.1*0.99)/0.3*1000</f>
        <v>330</v>
      </c>
      <c r="F31" s="14">
        <f>E31*50/1000</f>
        <v>16.5</v>
      </c>
      <c r="I31">
        <f>(A31+E31)/2</f>
        <v>330.5</v>
      </c>
      <c r="J31">
        <f>(B31+F31)/2</f>
        <v>16.524999999999999</v>
      </c>
      <c r="M31" t="s">
        <v>90</v>
      </c>
      <c r="N31" s="17">
        <f>I31+(I31*O$3)/100</f>
        <v>380.07499999999999</v>
      </c>
      <c r="O31" s="16">
        <f>J31+(J31*O$3)/100</f>
        <v>19.003749999999997</v>
      </c>
    </row>
    <row r="32" spans="1:15" x14ac:dyDescent="0.45">
      <c r="M32" t="s">
        <v>89</v>
      </c>
      <c r="N32" s="17">
        <f>I31-(I31*O$3)/100</f>
        <v>280.92500000000001</v>
      </c>
      <c r="O32" s="16">
        <f>J31-(J31*O$3)/100</f>
        <v>14.046249999999999</v>
      </c>
    </row>
    <row r="33" spans="1:16" x14ac:dyDescent="0.45">
      <c r="A33" s="21" t="s">
        <v>99</v>
      </c>
      <c r="B33" s="21"/>
      <c r="C33" s="21"/>
    </row>
    <row r="35" spans="1:16" x14ac:dyDescent="0.45">
      <c r="A35" t="s">
        <v>93</v>
      </c>
      <c r="B35" t="s">
        <v>91</v>
      </c>
      <c r="E35" t="s">
        <v>93</v>
      </c>
      <c r="F35" t="s">
        <v>91</v>
      </c>
      <c r="I35" t="s">
        <v>93</v>
      </c>
      <c r="J35" t="s">
        <v>91</v>
      </c>
      <c r="N35" t="s">
        <v>93</v>
      </c>
      <c r="O35" t="s">
        <v>91</v>
      </c>
    </row>
    <row r="36" spans="1:16" x14ac:dyDescent="0.45">
      <c r="A36">
        <v>134</v>
      </c>
      <c r="B36">
        <v>6.7</v>
      </c>
      <c r="E36" s="14">
        <f>(0.08*0.5)/0.3*1000</f>
        <v>133.33333333333334</v>
      </c>
      <c r="F36" s="14">
        <f>E36*50/1000</f>
        <v>6.666666666666667</v>
      </c>
      <c r="I36">
        <f>(A36+E36)/2</f>
        <v>133.66666666666669</v>
      </c>
      <c r="J36">
        <f>(B36+F36)/2</f>
        <v>6.6833333333333336</v>
      </c>
      <c r="M36" t="s">
        <v>90</v>
      </c>
      <c r="N36" s="17">
        <f>I36+(I36*O$3)/100</f>
        <v>153.7166666666667</v>
      </c>
      <c r="O36" s="16">
        <f>J36+(J36*O$3)/100</f>
        <v>7.6858333333333331</v>
      </c>
    </row>
    <row r="37" spans="1:16" x14ac:dyDescent="0.45">
      <c r="M37" t="s">
        <v>89</v>
      </c>
      <c r="N37" s="17">
        <f>I36-(I36*O$3)/100</f>
        <v>113.61666666666669</v>
      </c>
      <c r="O37" s="16">
        <f>J36-(J36*O$3)/100</f>
        <v>5.6808333333333341</v>
      </c>
    </row>
    <row r="38" spans="1:16" x14ac:dyDescent="0.45">
      <c r="A38" s="21" t="s">
        <v>98</v>
      </c>
      <c r="B38" s="21"/>
      <c r="C38" s="21"/>
    </row>
    <row r="40" spans="1:16" x14ac:dyDescent="0.45">
      <c r="A40" t="s">
        <v>93</v>
      </c>
      <c r="B40" t="s">
        <v>91</v>
      </c>
      <c r="E40" t="s">
        <v>93</v>
      </c>
      <c r="F40" t="s">
        <v>91</v>
      </c>
      <c r="I40" t="s">
        <v>93</v>
      </c>
      <c r="J40" t="s">
        <v>91</v>
      </c>
      <c r="N40" t="s">
        <v>93</v>
      </c>
      <c r="O40" t="s">
        <v>91</v>
      </c>
    </row>
    <row r="41" spans="1:16" x14ac:dyDescent="0.45">
      <c r="A41">
        <v>352</v>
      </c>
      <c r="B41">
        <v>17.7</v>
      </c>
      <c r="E41" s="14">
        <f>(0.08*1.32)/0.3*1000</f>
        <v>352.00000000000006</v>
      </c>
      <c r="F41" s="14">
        <f>E41*50/1000</f>
        <v>17.600000000000005</v>
      </c>
      <c r="I41">
        <f>(A41+E41)/2</f>
        <v>352</v>
      </c>
      <c r="J41">
        <f>(B41+F41)/2</f>
        <v>17.650000000000002</v>
      </c>
      <c r="M41" t="s">
        <v>90</v>
      </c>
      <c r="N41" s="17">
        <f>I41+(I41*O$3)/100</f>
        <v>404.8</v>
      </c>
      <c r="O41" s="16">
        <f>J41+(J41*O$3)/100</f>
        <v>20.297500000000003</v>
      </c>
    </row>
    <row r="42" spans="1:16" x14ac:dyDescent="0.45">
      <c r="M42" t="s">
        <v>89</v>
      </c>
      <c r="N42" s="17">
        <f>I41-(I41*O$3)/100</f>
        <v>299.2</v>
      </c>
      <c r="O42" s="16">
        <f>J41-(J41*O$3)/100</f>
        <v>15.002500000000001</v>
      </c>
    </row>
    <row r="44" spans="1:16" x14ac:dyDescent="0.45">
      <c r="A44" s="21" t="s">
        <v>97</v>
      </c>
      <c r="B44" s="21"/>
      <c r="C44" s="21"/>
    </row>
    <row r="46" spans="1:16" x14ac:dyDescent="0.45">
      <c r="A46" t="s">
        <v>93</v>
      </c>
      <c r="B46" t="s">
        <v>94</v>
      </c>
      <c r="C46" t="s">
        <v>91</v>
      </c>
      <c r="E46" t="s">
        <v>93</v>
      </c>
      <c r="F46" t="s">
        <v>94</v>
      </c>
      <c r="G46" t="s">
        <v>91</v>
      </c>
      <c r="I46" t="s">
        <v>93</v>
      </c>
      <c r="J46" t="s">
        <v>94</v>
      </c>
      <c r="K46" t="s">
        <v>91</v>
      </c>
      <c r="N46" t="s">
        <v>93</v>
      </c>
      <c r="O46" t="s">
        <v>92</v>
      </c>
      <c r="P46" t="s">
        <v>91</v>
      </c>
    </row>
    <row r="47" spans="1:16" x14ac:dyDescent="0.45">
      <c r="A47">
        <v>310</v>
      </c>
      <c r="B47">
        <v>1.86</v>
      </c>
      <c r="C47">
        <v>15.4</v>
      </c>
      <c r="E47">
        <f>0.65*24/50*1000</f>
        <v>312.00000000000006</v>
      </c>
      <c r="F47">
        <f>E47*0.004*1500/1000</f>
        <v>1.8720000000000003</v>
      </c>
      <c r="G47">
        <f>E47*50/1000</f>
        <v>15.600000000000003</v>
      </c>
      <c r="I47">
        <f>(A47+E47)/2</f>
        <v>311</v>
      </c>
      <c r="J47">
        <f>(B47+F47)/2</f>
        <v>1.8660000000000001</v>
      </c>
      <c r="K47">
        <f>(C47+G47)/2</f>
        <v>15.500000000000002</v>
      </c>
      <c r="M47" t="s">
        <v>90</v>
      </c>
      <c r="N47" s="17">
        <f>I47+(I47*O$3)/100</f>
        <v>357.65</v>
      </c>
      <c r="O47" s="14">
        <f>J47+(J47*O$3)/100</f>
        <v>2.1459000000000001</v>
      </c>
      <c r="P47" s="16">
        <f>K47+(K47*O$3)/100</f>
        <v>17.825000000000003</v>
      </c>
    </row>
    <row r="48" spans="1:16" x14ac:dyDescent="0.45">
      <c r="M48" t="s">
        <v>89</v>
      </c>
      <c r="N48" s="17">
        <f>I47-(I47*O$3)/100</f>
        <v>264.35000000000002</v>
      </c>
      <c r="O48" s="14">
        <f>J47-(J47*O$3)/100</f>
        <v>1.5861000000000001</v>
      </c>
      <c r="P48" s="16">
        <f>K47-(K47*O$3)/100</f>
        <v>13.175000000000001</v>
      </c>
    </row>
    <row r="50" spans="1:16" x14ac:dyDescent="0.45">
      <c r="A50" s="21" t="s">
        <v>96</v>
      </c>
      <c r="B50" s="21"/>
      <c r="C50" s="21"/>
    </row>
    <row r="52" spans="1:16" x14ac:dyDescent="0.45">
      <c r="A52" t="s">
        <v>93</v>
      </c>
      <c r="B52" t="s">
        <v>94</v>
      </c>
      <c r="C52" t="s">
        <v>91</v>
      </c>
      <c r="E52" t="s">
        <v>93</v>
      </c>
      <c r="F52" t="s">
        <v>94</v>
      </c>
      <c r="G52" t="s">
        <v>91</v>
      </c>
      <c r="I52" t="s">
        <v>93</v>
      </c>
      <c r="J52" t="s">
        <v>94</v>
      </c>
      <c r="K52" t="s">
        <v>91</v>
      </c>
      <c r="N52" t="s">
        <v>93</v>
      </c>
      <c r="O52" t="s">
        <v>92</v>
      </c>
      <c r="P52" t="s">
        <v>91</v>
      </c>
    </row>
    <row r="53" spans="1:16" x14ac:dyDescent="0.45">
      <c r="A53">
        <v>148</v>
      </c>
      <c r="B53">
        <v>0.89</v>
      </c>
      <c r="C53">
        <v>7.44</v>
      </c>
      <c r="E53">
        <f>0.3*24/50*1000</f>
        <v>144</v>
      </c>
      <c r="F53">
        <f>E53*0.004*1500/1000</f>
        <v>0.8640000000000001</v>
      </c>
      <c r="G53">
        <f>E53*50/1000</f>
        <v>7.2</v>
      </c>
      <c r="I53">
        <f>(A53+E53)/2</f>
        <v>146</v>
      </c>
      <c r="J53">
        <f>(B53+F53)/2</f>
        <v>0.877</v>
      </c>
      <c r="K53">
        <f>(C53+G53)/2</f>
        <v>7.32</v>
      </c>
      <c r="M53" t="s">
        <v>90</v>
      </c>
      <c r="N53" s="17">
        <f>I53+(I53*O$3)/100</f>
        <v>167.9</v>
      </c>
      <c r="O53" s="14">
        <f>J53+(J53*O$3)/100</f>
        <v>1.0085500000000001</v>
      </c>
      <c r="P53" s="16">
        <f>K53+(K53*O$3)/100</f>
        <v>8.418000000000001</v>
      </c>
    </row>
    <row r="54" spans="1:16" x14ac:dyDescent="0.45">
      <c r="M54" t="s">
        <v>89</v>
      </c>
      <c r="N54" s="17">
        <f>I53-(I53*O$3)/100</f>
        <v>124.1</v>
      </c>
      <c r="O54" s="14">
        <f>J53-(J53*O$3)/100</f>
        <v>0.74544999999999995</v>
      </c>
      <c r="P54" s="16">
        <f>K53-(K53*O$3)/100</f>
        <v>6.2220000000000004</v>
      </c>
    </row>
    <row r="56" spans="1:16" x14ac:dyDescent="0.45">
      <c r="A56" s="21" t="s">
        <v>95</v>
      </c>
      <c r="B56" s="21"/>
      <c r="C56" s="21"/>
    </row>
    <row r="58" spans="1:16" x14ac:dyDescent="0.45">
      <c r="A58" t="s">
        <v>93</v>
      </c>
      <c r="B58" t="s">
        <v>94</v>
      </c>
      <c r="C58" t="s">
        <v>91</v>
      </c>
      <c r="E58" t="s">
        <v>93</v>
      </c>
      <c r="F58" t="s">
        <v>94</v>
      </c>
      <c r="G58" t="s">
        <v>91</v>
      </c>
      <c r="I58" t="s">
        <v>93</v>
      </c>
      <c r="J58" t="s">
        <v>94</v>
      </c>
      <c r="K58" t="s">
        <v>91</v>
      </c>
      <c r="N58" t="s">
        <v>93</v>
      </c>
      <c r="O58" t="s">
        <v>92</v>
      </c>
      <c r="P58" t="s">
        <v>91</v>
      </c>
    </row>
    <row r="59" spans="1:16" x14ac:dyDescent="0.45">
      <c r="A59">
        <v>364</v>
      </c>
      <c r="B59">
        <v>2.17</v>
      </c>
      <c r="C59">
        <v>18.23</v>
      </c>
      <c r="E59">
        <f>0.77*24/50*1000</f>
        <v>369.59999999999997</v>
      </c>
      <c r="F59">
        <f>E59*0.004*1500/1000</f>
        <v>2.2176</v>
      </c>
      <c r="G59">
        <f>E59*50/1000</f>
        <v>18.48</v>
      </c>
      <c r="I59">
        <f>(A59+E59)/2</f>
        <v>366.79999999999995</v>
      </c>
      <c r="J59">
        <f>(B59+F59)/2</f>
        <v>2.1938</v>
      </c>
      <c r="K59">
        <f>(C59+G59)/2</f>
        <v>18.355</v>
      </c>
      <c r="M59" t="s">
        <v>90</v>
      </c>
      <c r="N59" s="17">
        <f>I59+(I59*O$3)/100</f>
        <v>421.81999999999994</v>
      </c>
      <c r="O59" s="14">
        <f>J59+(J59*O$3)/100</f>
        <v>2.5228700000000002</v>
      </c>
      <c r="P59" s="16">
        <f>K59+(K59*O$3)/100</f>
        <v>21.108250000000002</v>
      </c>
    </row>
    <row r="60" spans="1:16" x14ac:dyDescent="0.45">
      <c r="M60" t="s">
        <v>89</v>
      </c>
      <c r="N60" s="17">
        <f>I59-(I59*O$3)/100</f>
        <v>311.77999999999997</v>
      </c>
      <c r="O60" s="14">
        <f>J59-(J59*O$3)/100</f>
        <v>1.86473</v>
      </c>
      <c r="P60" s="16">
        <f>K59-(K59*O$3)/100</f>
        <v>15.601750000000001</v>
      </c>
    </row>
  </sheetData>
  <mergeCells count="15">
    <mergeCell ref="M3:N3"/>
    <mergeCell ref="M1:O1"/>
    <mergeCell ref="A1:C1"/>
    <mergeCell ref="A3:C3"/>
    <mergeCell ref="A8:C8"/>
    <mergeCell ref="A13:C13"/>
    <mergeCell ref="A44:C44"/>
    <mergeCell ref="A50:C50"/>
    <mergeCell ref="A56:C56"/>
    <mergeCell ref="I1:K1"/>
    <mergeCell ref="E1:G1"/>
    <mergeCell ref="A28:C28"/>
    <mergeCell ref="A33:C33"/>
    <mergeCell ref="A38:C38"/>
    <mergeCell ref="A23:C23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4360BB7F800714A90CB27A791CC4F1C" ma:contentTypeVersion="10" ma:contentTypeDescription="Ein neues Dokument erstellen." ma:contentTypeScope="" ma:versionID="5187d42258304e6cc0f43f531fea8b2b">
  <xsd:schema xmlns:xsd="http://www.w3.org/2001/XMLSchema" xmlns:xs="http://www.w3.org/2001/XMLSchema" xmlns:p="http://schemas.microsoft.com/office/2006/metadata/properties" xmlns:ns3="8d3c2d5f-7199-4bc9-831a-42458904b08e" xmlns:ns4="f4032cee-91b3-4e82-8d3d-f87725dfa630" targetNamespace="http://schemas.microsoft.com/office/2006/metadata/properties" ma:root="true" ma:fieldsID="4c434a13da3322bbc5f729b2297018d1" ns3:_="" ns4:_="">
    <xsd:import namespace="8d3c2d5f-7199-4bc9-831a-42458904b08e"/>
    <xsd:import namespace="f4032cee-91b3-4e82-8d3d-f87725dfa6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c2d5f-7199-4bc9-831a-42458904b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32cee-91b3-4e82-8d3d-f87725dfa6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323147-FFD2-4A79-9966-A450E2ED9E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0F37E2-A918-430F-B378-8266B7B8F1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B999A85-95F2-4CE2-8E8C-D314601939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3c2d5f-7199-4bc9-831a-42458904b08e"/>
    <ds:schemaRef ds:uri="f4032cee-91b3-4e82-8d3d-f87725dfa6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testplan</vt:lpstr>
      <vt:lpstr>calculations for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Krajinovic</dc:creator>
  <cp:lastModifiedBy>Lars Müggler</cp:lastModifiedBy>
  <dcterms:created xsi:type="dcterms:W3CDTF">2019-10-25T11:40:20Z</dcterms:created>
  <dcterms:modified xsi:type="dcterms:W3CDTF">2019-11-17T16:55:06Z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0x010100A4360BB7F800714A90CB27A791CC4F1C</vt:lpwstr>
  </property>
</Properties>
</file>