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frido\Desktop\"/>
    </mc:Choice>
  </mc:AlternateContent>
  <bookViews>
    <workbookView xWindow="0" yWindow="0" windowWidth="14590" windowHeight="9710" activeTab="2"/>
  </bookViews>
  <sheets>
    <sheet name="question_1" sheetId="8" r:id="rId1"/>
    <sheet name="question_2" sheetId="7" r:id="rId2"/>
    <sheet name="question_3" sheetId="9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8" l="1"/>
  <c r="C55" i="7"/>
  <c r="C54" i="9"/>
  <c r="C55" i="9"/>
  <c r="C52" i="9"/>
  <c r="C51" i="9"/>
  <c r="D37" i="9"/>
  <c r="D32" i="9"/>
  <c r="D25" i="9"/>
  <c r="G20" i="9"/>
  <c r="D18" i="9"/>
  <c r="D23" i="9" s="1"/>
  <c r="D24" i="9" s="1"/>
  <c r="M14" i="9"/>
  <c r="D13" i="9"/>
  <c r="L10" i="9"/>
  <c r="K10" i="9"/>
  <c r="J10" i="9"/>
  <c r="I10" i="9"/>
  <c r="H10" i="9"/>
  <c r="G10" i="9"/>
  <c r="L9" i="9"/>
  <c r="K9" i="9"/>
  <c r="J9" i="9"/>
  <c r="I9" i="9"/>
  <c r="H9" i="9"/>
  <c r="G9" i="9"/>
  <c r="L8" i="9"/>
  <c r="K8" i="9"/>
  <c r="J8" i="9"/>
  <c r="I8" i="9"/>
  <c r="H8" i="9"/>
  <c r="G8" i="9"/>
  <c r="L7" i="9"/>
  <c r="K7" i="9"/>
  <c r="J7" i="9"/>
  <c r="I7" i="9"/>
  <c r="H7" i="9"/>
  <c r="G7" i="9"/>
  <c r="L6" i="9"/>
  <c r="K6" i="9"/>
  <c r="J6" i="9"/>
  <c r="I6" i="9"/>
  <c r="H6" i="9"/>
  <c r="G6" i="9"/>
  <c r="L5" i="9"/>
  <c r="L21" i="9" s="1"/>
  <c r="K5" i="9"/>
  <c r="K21" i="9" s="1"/>
  <c r="J5" i="9"/>
  <c r="I5" i="9"/>
  <c r="H5" i="9"/>
  <c r="H21" i="9" s="1"/>
  <c r="G5" i="9"/>
  <c r="C54" i="7"/>
  <c r="C55" i="8"/>
  <c r="C54" i="8"/>
  <c r="C52" i="8"/>
  <c r="C51" i="8"/>
  <c r="D37" i="8"/>
  <c r="D32" i="8"/>
  <c r="G20" i="8"/>
  <c r="D25" i="8" s="1"/>
  <c r="D18" i="8"/>
  <c r="D23" i="8" s="1"/>
  <c r="D24" i="8" s="1"/>
  <c r="M14" i="8"/>
  <c r="D13" i="8"/>
  <c r="L10" i="8"/>
  <c r="K10" i="8"/>
  <c r="J10" i="8"/>
  <c r="I10" i="8"/>
  <c r="H10" i="8"/>
  <c r="G10" i="8"/>
  <c r="L9" i="8"/>
  <c r="K9" i="8"/>
  <c r="J9" i="8"/>
  <c r="I9" i="8"/>
  <c r="H9" i="8"/>
  <c r="G9" i="8"/>
  <c r="L8" i="8"/>
  <c r="K8" i="8"/>
  <c r="J8" i="8"/>
  <c r="I8" i="8"/>
  <c r="H8" i="8"/>
  <c r="G8" i="8"/>
  <c r="L7" i="8"/>
  <c r="K7" i="8"/>
  <c r="J7" i="8"/>
  <c r="I7" i="8"/>
  <c r="H7" i="8"/>
  <c r="G7" i="8"/>
  <c r="L6" i="8"/>
  <c r="K6" i="8"/>
  <c r="J6" i="8"/>
  <c r="I6" i="8"/>
  <c r="H6" i="8"/>
  <c r="G6" i="8"/>
  <c r="L5" i="8"/>
  <c r="L21" i="8" s="1"/>
  <c r="K5" i="8"/>
  <c r="K21" i="8" s="1"/>
  <c r="J5" i="8"/>
  <c r="J21" i="8" s="1"/>
  <c r="I5" i="8"/>
  <c r="H5" i="8"/>
  <c r="G5" i="8"/>
  <c r="C52" i="7"/>
  <c r="C51" i="7"/>
  <c r="D37" i="7"/>
  <c r="D32" i="7"/>
  <c r="I21" i="9" l="1"/>
  <c r="G21" i="9"/>
  <c r="D17" i="9" s="1"/>
  <c r="J21" i="9"/>
  <c r="D15" i="9"/>
  <c r="D29" i="9" s="1"/>
  <c r="H21" i="8"/>
  <c r="G21" i="8"/>
  <c r="I21" i="8"/>
  <c r="D17" i="8"/>
  <c r="D15" i="8"/>
  <c r="D19" i="8" s="1"/>
  <c r="G20" i="7"/>
  <c r="D25" i="7" s="1"/>
  <c r="D18" i="7"/>
  <c r="D23" i="7" s="1"/>
  <c r="M14" i="7"/>
  <c r="D13" i="7"/>
  <c r="L10" i="7"/>
  <c r="K10" i="7"/>
  <c r="J10" i="7"/>
  <c r="I10" i="7"/>
  <c r="H10" i="7"/>
  <c r="G10" i="7"/>
  <c r="L9" i="7"/>
  <c r="K9" i="7"/>
  <c r="J9" i="7"/>
  <c r="I9" i="7"/>
  <c r="H9" i="7"/>
  <c r="G9" i="7"/>
  <c r="L8" i="7"/>
  <c r="K8" i="7"/>
  <c r="J8" i="7"/>
  <c r="I8" i="7"/>
  <c r="H8" i="7"/>
  <c r="G8" i="7"/>
  <c r="L7" i="7"/>
  <c r="K7" i="7"/>
  <c r="J7" i="7"/>
  <c r="I7" i="7"/>
  <c r="H7" i="7"/>
  <c r="G7" i="7"/>
  <c r="L6" i="7"/>
  <c r="K6" i="7"/>
  <c r="J6" i="7"/>
  <c r="I6" i="7"/>
  <c r="H6" i="7"/>
  <c r="G6" i="7"/>
  <c r="L5" i="7"/>
  <c r="K5" i="7"/>
  <c r="J5" i="7"/>
  <c r="I5" i="7"/>
  <c r="H5" i="7"/>
  <c r="G5" i="7"/>
  <c r="D28" i="9" l="1"/>
  <c r="D30" i="9" s="1"/>
  <c r="L55" i="9"/>
  <c r="K54" i="9"/>
  <c r="J53" i="9"/>
  <c r="H52" i="9"/>
  <c r="G51" i="9"/>
  <c r="K55" i="9"/>
  <c r="J54" i="9"/>
  <c r="I53" i="9"/>
  <c r="G52" i="9"/>
  <c r="J55" i="9"/>
  <c r="I54" i="9"/>
  <c r="H53" i="9"/>
  <c r="L50" i="9"/>
  <c r="I55" i="9"/>
  <c r="H54" i="9"/>
  <c r="G53" i="9"/>
  <c r="L51" i="9"/>
  <c r="K50" i="9"/>
  <c r="H51" i="9"/>
  <c r="H55" i="9"/>
  <c r="G54" i="9"/>
  <c r="L52" i="9"/>
  <c r="K51" i="9"/>
  <c r="J50" i="9"/>
  <c r="L54" i="9"/>
  <c r="G55" i="9"/>
  <c r="K52" i="9"/>
  <c r="J51" i="9"/>
  <c r="I50" i="9"/>
  <c r="K53" i="9"/>
  <c r="L53" i="9"/>
  <c r="J52" i="9"/>
  <c r="I51" i="9"/>
  <c r="H50" i="9"/>
  <c r="I52" i="9"/>
  <c r="G50" i="9"/>
  <c r="C47" i="9"/>
  <c r="D19" i="9"/>
  <c r="D20" i="9" s="1"/>
  <c r="C47" i="8"/>
  <c r="K55" i="8"/>
  <c r="J54" i="8"/>
  <c r="I53" i="8"/>
  <c r="G52" i="8"/>
  <c r="H53" i="8"/>
  <c r="I55" i="8"/>
  <c r="H54" i="8"/>
  <c r="G53" i="8"/>
  <c r="L51" i="8"/>
  <c r="K50" i="8"/>
  <c r="H55" i="8"/>
  <c r="G54" i="8"/>
  <c r="L52" i="8"/>
  <c r="K51" i="8"/>
  <c r="J50" i="8"/>
  <c r="K54" i="8"/>
  <c r="G51" i="8"/>
  <c r="J55" i="8"/>
  <c r="L50" i="8"/>
  <c r="G55" i="8"/>
  <c r="K52" i="8"/>
  <c r="J51" i="8"/>
  <c r="I50" i="8"/>
  <c r="L55" i="8"/>
  <c r="L53" i="8"/>
  <c r="J52" i="8"/>
  <c r="I51" i="8"/>
  <c r="H50" i="8"/>
  <c r="J53" i="8"/>
  <c r="I54" i="8"/>
  <c r="L54" i="8"/>
  <c r="K53" i="8"/>
  <c r="I52" i="8"/>
  <c r="H51" i="8"/>
  <c r="G50" i="8"/>
  <c r="H52" i="8"/>
  <c r="D28" i="8"/>
  <c r="D29" i="8"/>
  <c r="D20" i="8"/>
  <c r="H21" i="7"/>
  <c r="I21" i="7"/>
  <c r="K21" i="7"/>
  <c r="J21" i="7"/>
  <c r="L21" i="7"/>
  <c r="G21" i="7"/>
  <c r="D24" i="7"/>
  <c r="D15" i="7"/>
  <c r="D29" i="7" s="1"/>
  <c r="H56" i="9" l="1"/>
  <c r="K56" i="9"/>
  <c r="I56" i="9"/>
  <c r="D38" i="9"/>
  <c r="D34" i="9"/>
  <c r="J56" i="9"/>
  <c r="L56" i="9"/>
  <c r="G56" i="9"/>
  <c r="D30" i="8"/>
  <c r="I56" i="8"/>
  <c r="J56" i="8"/>
  <c r="D38" i="8"/>
  <c r="D34" i="8"/>
  <c r="H56" i="8"/>
  <c r="L56" i="8"/>
  <c r="K56" i="8"/>
  <c r="G56" i="8"/>
  <c r="D17" i="7"/>
  <c r="H54" i="7"/>
  <c r="J51" i="7"/>
  <c r="H50" i="7"/>
  <c r="I55" i="7"/>
  <c r="K54" i="7"/>
  <c r="G54" i="7"/>
  <c r="I53" i="7"/>
  <c r="K52" i="7"/>
  <c r="G52" i="7"/>
  <c r="I51" i="7"/>
  <c r="K50" i="7"/>
  <c r="G50" i="7"/>
  <c r="L55" i="7"/>
  <c r="H55" i="7"/>
  <c r="J54" i="7"/>
  <c r="L53" i="7"/>
  <c r="H53" i="7"/>
  <c r="J52" i="7"/>
  <c r="L51" i="7"/>
  <c r="H51" i="7"/>
  <c r="J50" i="7"/>
  <c r="K55" i="7"/>
  <c r="G55" i="7"/>
  <c r="I54" i="7"/>
  <c r="K53" i="7"/>
  <c r="G53" i="7"/>
  <c r="I52" i="7"/>
  <c r="K51" i="7"/>
  <c r="G51" i="7"/>
  <c r="I50" i="7"/>
  <c r="J55" i="7"/>
  <c r="L54" i="7"/>
  <c r="J53" i="7"/>
  <c r="L52" i="7"/>
  <c r="H52" i="7"/>
  <c r="L50" i="7"/>
  <c r="D19" i="7"/>
  <c r="D28" i="7"/>
  <c r="D30" i="7" s="1"/>
  <c r="C47" i="7"/>
  <c r="C46" i="9" l="1"/>
  <c r="C48" i="9" s="1"/>
  <c r="C59" i="9" s="1"/>
  <c r="C46" i="8"/>
  <c r="C48" i="8" s="1"/>
  <c r="C58" i="8" s="1"/>
  <c r="D20" i="7"/>
  <c r="I56" i="7"/>
  <c r="J56" i="7"/>
  <c r="L56" i="7"/>
  <c r="G56" i="7"/>
  <c r="K56" i="7"/>
  <c r="H56" i="7"/>
  <c r="C58" i="9" l="1"/>
  <c r="D38" i="7"/>
  <c r="D34" i="7"/>
  <c r="C46" i="7"/>
  <c r="C48" i="7" s="1"/>
  <c r="C58" i="7" l="1"/>
  <c r="C59" i="7"/>
</calcChain>
</file>

<file path=xl/sharedStrings.xml><?xml version="1.0" encoding="utf-8"?>
<sst xmlns="http://schemas.openxmlformats.org/spreadsheetml/2006/main" count="312" uniqueCount="105">
  <si>
    <t>Track ID</t>
  </si>
  <si>
    <t>Percentage</t>
  </si>
  <si>
    <t>Objects</t>
  </si>
  <si>
    <t xml:space="preserve">Calculation of cij </t>
  </si>
  <si>
    <t>Calculation of cij (zi - zmean)(zj-zmean)</t>
  </si>
  <si>
    <r>
      <t>∑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Size2"/>
      </rPr>
      <t>∑</t>
    </r>
    <r>
      <rPr>
        <sz val="10"/>
        <color rgb="FF222222"/>
        <rFont val="MathJax_Math-italic"/>
      </rPr>
      <t>j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Math-italic"/>
      </rPr>
      <t>w</t>
    </r>
    <r>
      <rPr>
        <sz val="10"/>
        <color rgb="FF222222"/>
        <rFont val="MathJax_Math-italic"/>
      </rPr>
      <t>ij</t>
    </r>
  </si>
  <si>
    <r>
      <t>∑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Size2"/>
      </rPr>
      <t>∑</t>
    </r>
    <r>
      <rPr>
        <sz val="10"/>
        <color rgb="FF222222"/>
        <rFont val="MathJax_Math-italic"/>
      </rPr>
      <t>j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w</t>
    </r>
    <r>
      <rPr>
        <sz val="10"/>
        <color rgb="FF222222"/>
        <rFont val="MathJax_Math-italic"/>
      </rPr>
      <t>ij</t>
    </r>
    <r>
      <rPr>
        <sz val="14"/>
        <color rgb="FF222222"/>
        <rFont val="MathJax_Math-italic"/>
      </rPr>
      <t>c</t>
    </r>
    <r>
      <rPr>
        <sz val="10"/>
        <color rgb="FF222222"/>
        <rFont val="MathJax_Math-italic"/>
      </rPr>
      <t>ij</t>
    </r>
    <r>
      <rPr>
        <sz val="14"/>
        <color rgb="FF222222"/>
        <rFont val="MathJax_Main"/>
      </rPr>
      <t>)</t>
    </r>
  </si>
  <si>
    <t>Question 2:</t>
  </si>
  <si>
    <t>What impact would this mistake have on the Moran Coefficient? (You must recalculate the value for this index using the new percentage for Track 1). (4 points)</t>
  </si>
  <si>
    <t>Zi</t>
  </si>
  <si>
    <t xml:space="preserve">Equation </t>
  </si>
  <si>
    <t>Short_name</t>
  </si>
  <si>
    <t>Value</t>
  </si>
  <si>
    <t xml:space="preserve">N </t>
  </si>
  <si>
    <t xml:space="preserve">Description </t>
  </si>
  <si>
    <t>sum of all values</t>
  </si>
  <si>
    <t>N</t>
  </si>
  <si>
    <t>number of objects</t>
  </si>
  <si>
    <t>Zmean</t>
  </si>
  <si>
    <t>4∑ i=1, zi=z1+z2+z3+z4</t>
  </si>
  <si>
    <t>z¯=∑i=14zin</t>
  </si>
  <si>
    <t>Z mean (zi /n)</t>
  </si>
  <si>
    <t xml:space="preserve">Geary's C </t>
  </si>
  <si>
    <t>Calculation of wij</t>
  </si>
  <si>
    <t>cij = (zi-zj)^2</t>
  </si>
  <si>
    <t xml:space="preserve">similarity in tribute </t>
  </si>
  <si>
    <t>cij</t>
  </si>
  <si>
    <t>∑i=1n∑j=1n(wijcij)</t>
  </si>
  <si>
    <t xml:space="preserve">sum of wij cij </t>
  </si>
  <si>
    <t>sum for wijcij</t>
  </si>
  <si>
    <t>sum of wij</t>
  </si>
  <si>
    <t>wij</t>
  </si>
  <si>
    <t>wij cij</t>
  </si>
  <si>
    <r>
      <t>σ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 </t>
    </r>
    <r>
      <rPr>
        <sz val="14"/>
        <color rgb="FF222222"/>
        <rFont val="MathJax_Size2"/>
      </rPr>
      <t>∑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z</t>
    </r>
    <r>
      <rPr>
        <sz val="7"/>
        <color rgb="FF222222"/>
        <rFont val="MathJax_Math-italic"/>
      </rPr>
      <t>i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z</t>
    </r>
    <r>
      <rPr>
        <sz val="10"/>
        <color rgb="FF222222"/>
        <rFont val="MathJax_Main"/>
      </rPr>
      <t>¯)</t>
    </r>
    <r>
      <rPr>
        <sz val="7"/>
        <color rgb="FF222222"/>
        <rFont val="MathJax_Main"/>
      </rPr>
      <t>2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</t>
    </r>
  </si>
  <si>
    <r>
      <t>σ</t>
    </r>
    <r>
      <rPr>
        <sz val="10"/>
        <color rgb="FF222222"/>
        <rFont val="MathJax_Main"/>
      </rPr>
      <t>2</t>
    </r>
  </si>
  <si>
    <t>sum of I has to be square root</t>
  </si>
  <si>
    <r>
      <t>C</t>
    </r>
    <r>
      <rPr>
        <sz val="14"/>
        <color rgb="FF222222"/>
        <rFont val="MathJax_Main"/>
      </rPr>
      <t>=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i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j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w</t>
    </r>
    <r>
      <rPr>
        <sz val="7"/>
        <color rgb="FF222222"/>
        <rFont val="MathJax_Math-italic"/>
      </rPr>
      <t>ij</t>
    </r>
    <r>
      <rPr>
        <sz val="10"/>
        <color rgb="FF222222"/>
        <rFont val="MathJax_Math-italic"/>
      </rPr>
      <t>c</t>
    </r>
    <r>
      <rPr>
        <sz val="7"/>
        <color rgb="FF222222"/>
        <rFont val="MathJax_Math-italic"/>
      </rPr>
      <t>ij</t>
    </r>
    <r>
      <rPr>
        <sz val="10"/>
        <color rgb="FF222222"/>
        <rFont val="MathJax_Main"/>
      </rPr>
      <t>)2(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i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j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Math-italic"/>
      </rPr>
      <t>w</t>
    </r>
    <r>
      <rPr>
        <sz val="7"/>
        <color rgb="FF222222"/>
        <rFont val="MathJax_Math-italic"/>
      </rPr>
      <t>ij</t>
    </r>
    <r>
      <rPr>
        <sz val="10"/>
        <color rgb="FF222222"/>
        <rFont val="MathJax_Main"/>
      </rPr>
      <t>)</t>
    </r>
    <r>
      <rPr>
        <sz val="10"/>
        <color rgb="FF222222"/>
        <rFont val="MathJax_Math-italic"/>
      </rPr>
      <t>σ</t>
    </r>
    <r>
      <rPr>
        <sz val="7"/>
        <color rgb="FF222222"/>
        <rFont val="MathJax_Main"/>
      </rPr>
      <t>2</t>
    </r>
  </si>
  <si>
    <t>finding C</t>
  </si>
  <si>
    <t>C</t>
  </si>
  <si>
    <r>
      <t>E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)=1</t>
    </r>
    <r>
      <rPr>
        <sz val="12"/>
        <color rgb="FF222222"/>
        <rFont val="Arial"/>
        <family val="2"/>
      </rPr>
      <t>ERA(C)=1 </t>
    </r>
  </si>
  <si>
    <t>Era©</t>
  </si>
  <si>
    <r>
      <t>S</t>
    </r>
    <r>
      <rPr>
        <sz val="10"/>
        <color rgb="FF222222"/>
        <rFont val="MathJax_Main"/>
      </rPr>
      <t>0</t>
    </r>
    <r>
      <rPr>
        <sz val="14"/>
        <color rgb="FF222222"/>
        <rFont val="MathJax_Main"/>
      </rPr>
      <t>=</t>
    </r>
    <r>
      <rPr>
        <sz val="14"/>
        <color rgb="FF222222"/>
        <rFont val="MathJax_Size2"/>
      </rPr>
      <t>∑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Size2"/>
      </rPr>
      <t>∑</t>
    </r>
    <r>
      <rPr>
        <sz val="10"/>
        <color rgb="FF222222"/>
        <rFont val="MathJax_Math-italic"/>
      </rPr>
      <t>j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Math-italic"/>
      </rPr>
      <t>w</t>
    </r>
    <r>
      <rPr>
        <sz val="10"/>
        <color rgb="FF222222"/>
        <rFont val="MathJax_Math-italic"/>
      </rPr>
      <t>ij</t>
    </r>
    <r>
      <rPr>
        <sz val="12"/>
        <color rgb="FF222222"/>
        <rFont val="Arial"/>
        <family val="2"/>
      </rPr>
      <t>S0=∑i=1n∑j=1nwij</t>
    </r>
  </si>
  <si>
    <r>
      <t>S</t>
    </r>
    <r>
      <rPr>
        <sz val="10"/>
        <color rgb="FF222222"/>
        <rFont val="MathJax_Main"/>
      </rPr>
      <t>1</t>
    </r>
    <r>
      <rPr>
        <sz val="14"/>
        <color rgb="FF222222"/>
        <rFont val="MathJax_Main"/>
      </rPr>
      <t>=</t>
    </r>
    <r>
      <rPr>
        <sz val="14"/>
        <color rgb="FF222222"/>
        <rFont val="MathJax_Size2"/>
      </rPr>
      <t>∑</t>
    </r>
    <r>
      <rPr>
        <sz val="7"/>
        <color rgb="FF222222"/>
        <rFont val="MathJax_Math-italic"/>
      </rPr>
      <t>ni</t>
    </r>
    <r>
      <rPr>
        <sz val="7"/>
        <color rgb="FF222222"/>
        <rFont val="MathJax_Main"/>
      </rPr>
      <t>=1</t>
    </r>
    <r>
      <rPr>
        <sz val="14"/>
        <color rgb="FF222222"/>
        <rFont val="MathJax_Size2"/>
      </rPr>
      <t>∑</t>
    </r>
    <r>
      <rPr>
        <sz val="7"/>
        <color rgb="FF222222"/>
        <rFont val="MathJax_Math-italic"/>
      </rPr>
      <t>nj</t>
    </r>
    <r>
      <rPr>
        <sz val="7"/>
        <color rgb="FF222222"/>
        <rFont val="MathJax_Main"/>
      </rPr>
      <t>=1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w</t>
    </r>
    <r>
      <rPr>
        <sz val="7"/>
        <color rgb="FF222222"/>
        <rFont val="MathJax_Math-italic"/>
      </rPr>
      <t>ij</t>
    </r>
    <r>
      <rPr>
        <sz val="10"/>
        <color rgb="FF222222"/>
        <rFont val="MathJax_Main"/>
      </rPr>
      <t>+</t>
    </r>
    <r>
      <rPr>
        <sz val="10"/>
        <color rgb="FF222222"/>
        <rFont val="MathJax_Math-italic"/>
      </rPr>
      <t>w</t>
    </r>
    <r>
      <rPr>
        <sz val="7"/>
        <color rgb="FF222222"/>
        <rFont val="MathJax_Math-italic"/>
      </rPr>
      <t>ji</t>
    </r>
    <r>
      <rPr>
        <sz val="10"/>
        <color rgb="FF222222"/>
        <rFont val="MathJax_Main"/>
      </rPr>
      <t>)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2</t>
    </r>
  </si>
  <si>
    <r>
      <t>S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</t>
    </r>
    <r>
      <rPr>
        <sz val="14"/>
        <color rgb="FF222222"/>
        <rFont val="MathJax_Size2"/>
      </rPr>
      <t>∑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=1</t>
    </r>
    <r>
      <rPr>
        <sz val="10"/>
        <color rgb="FF222222"/>
        <rFont val="MathJax_Math-italic"/>
      </rPr>
      <t>n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w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.</t>
    </r>
    <r>
      <rPr>
        <sz val="14"/>
        <color rgb="FF222222"/>
        <rFont val="MathJax_Main"/>
      </rPr>
      <t>+</t>
    </r>
    <r>
      <rPr>
        <sz val="14"/>
        <color rgb="FF222222"/>
        <rFont val="MathJax_Math-italic"/>
      </rPr>
      <t>w</t>
    </r>
    <r>
      <rPr>
        <sz val="10"/>
        <color rgb="FF222222"/>
        <rFont val="MathJax_Main"/>
      </rPr>
      <t>.</t>
    </r>
    <r>
      <rPr>
        <sz val="10"/>
        <color rgb="FF222222"/>
        <rFont val="MathJax_Math-italic"/>
      </rPr>
      <t>i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  <r>
      <rPr>
        <sz val="12"/>
        <color rgb="FF222222"/>
        <rFont val="Arial"/>
        <family val="2"/>
      </rPr>
      <t>S2=∑i=1n(wi.+w.i)2 </t>
    </r>
  </si>
  <si>
    <r>
      <t>m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i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z</t>
    </r>
    <r>
      <rPr>
        <sz val="7"/>
        <color rgb="FF222222"/>
        <rFont val="MathJax_Math-italic"/>
      </rPr>
      <t>i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z</t>
    </r>
    <r>
      <rPr>
        <sz val="10"/>
        <color rgb="FF222222"/>
        <rFont val="MathJax_Main"/>
      </rPr>
      <t>¯)</t>
    </r>
    <r>
      <rPr>
        <sz val="7"/>
        <color rgb="FF222222"/>
        <rFont val="MathJax_Main"/>
      </rPr>
      <t>2</t>
    </r>
    <r>
      <rPr>
        <sz val="10"/>
        <color rgb="FF222222"/>
        <rFont val="MathJax_Math-italic"/>
      </rPr>
      <t>n</t>
    </r>
  </si>
  <si>
    <r>
      <t>m</t>
    </r>
    <r>
      <rPr>
        <sz val="10"/>
        <color rgb="FF222222"/>
        <rFont val="MathJax_Main"/>
      </rPr>
      <t>4</t>
    </r>
    <r>
      <rPr>
        <sz val="14"/>
        <color rgb="FF222222"/>
        <rFont val="MathJax_Main"/>
      </rPr>
      <t>=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i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z</t>
    </r>
    <r>
      <rPr>
        <sz val="7"/>
        <color rgb="FF222222"/>
        <rFont val="MathJax_Math-italic"/>
      </rPr>
      <t>i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z</t>
    </r>
    <r>
      <rPr>
        <sz val="10"/>
        <color rgb="FF222222"/>
        <rFont val="MathJax_Main"/>
      </rPr>
      <t>¯)</t>
    </r>
    <r>
      <rPr>
        <sz val="7"/>
        <color rgb="FF222222"/>
        <rFont val="MathJax_Main"/>
      </rPr>
      <t>4</t>
    </r>
    <r>
      <rPr>
        <sz val="10"/>
        <color rgb="FF222222"/>
        <rFont val="MathJax_Math-italic"/>
      </rPr>
      <t>n</t>
    </r>
  </si>
  <si>
    <r>
      <t>b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</t>
    </r>
    <r>
      <rPr>
        <sz val="10"/>
        <color rgb="FF222222"/>
        <rFont val="MathJax_Math-italic"/>
      </rPr>
      <t>m</t>
    </r>
    <r>
      <rPr>
        <sz val="7"/>
        <color rgb="FF222222"/>
        <rFont val="MathJax_Main"/>
      </rPr>
      <t>4</t>
    </r>
    <r>
      <rPr>
        <sz val="10"/>
        <color rgb="FF222222"/>
        <rFont val="MathJax_Math-italic"/>
      </rPr>
      <t>m</t>
    </r>
    <r>
      <rPr>
        <sz val="7"/>
        <color rgb="FF222222"/>
        <rFont val="MathJax_Main"/>
      </rPr>
      <t>22</t>
    </r>
  </si>
  <si>
    <t>s0</t>
  </si>
  <si>
    <t>s1</t>
  </si>
  <si>
    <t>s2</t>
  </si>
  <si>
    <t>m2</t>
  </si>
  <si>
    <t>m4</t>
  </si>
  <si>
    <t>b2</t>
  </si>
  <si>
    <t>eq 8</t>
  </si>
  <si>
    <t>eq 9</t>
  </si>
  <si>
    <t>eq10</t>
  </si>
  <si>
    <t>w.i</t>
  </si>
  <si>
    <t>wi.</t>
  </si>
  <si>
    <r>
      <t>σ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1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−3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+3−(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</t>
    </r>
    <r>
      <rPr>
        <sz val="10"/>
        <color rgb="FF222222"/>
        <rFont val="MathJax_Math-italic"/>
      </rPr>
      <t>b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)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−2)(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−3)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4"/>
        <color rgb="FF222222"/>
        <rFont val="MathJax_Main"/>
      </rPr>
      <t>−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+3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−6−(</t>
    </r>
    <r>
      <rPr>
        <sz val="10"/>
        <color rgb="FF222222"/>
        <rFont val="MathJax_Math-italic"/>
      </rPr>
      <t>n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+2)</t>
    </r>
    <r>
      <rPr>
        <sz val="10"/>
        <color rgb="FF222222"/>
        <rFont val="MathJax_Math-italic"/>
      </rPr>
      <t>b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)4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−2)(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−3)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4"/>
        <color rgb="FF222222"/>
        <rFont val="MathJax_Main"/>
      </rPr>
      <t>+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−3−(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</t>
    </r>
    <r>
      <rPr>
        <sz val="7"/>
        <color rgb="FF222222"/>
        <rFont val="MathJax_Main"/>
      </rPr>
      <t>2</t>
    </r>
    <r>
      <rPr>
        <sz val="10"/>
        <color rgb="FF222222"/>
        <rFont val="MathJax_Math-italic"/>
      </rPr>
      <t>b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)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−2)(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−3)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</si>
  <si>
    <t xml:space="preserve">Calculating Moran's I </t>
  </si>
  <si>
    <t>sum of cij wij for moran's I</t>
  </si>
  <si>
    <t>s2=∑i=1n(zi−z¯)2n</t>
  </si>
  <si>
    <t>s squared</t>
  </si>
  <si>
    <r>
      <t>I</t>
    </r>
    <r>
      <rPr>
        <sz val="14"/>
        <color rgb="FF222222"/>
        <rFont val="MathJax_Main"/>
      </rPr>
      <t>=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i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j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w</t>
    </r>
    <r>
      <rPr>
        <sz val="7"/>
        <color rgb="FF222222"/>
        <rFont val="MathJax_Math-italic"/>
      </rPr>
      <t>ij</t>
    </r>
    <r>
      <rPr>
        <sz val="10"/>
        <color rgb="FF222222"/>
        <rFont val="MathJax_Math-italic"/>
      </rPr>
      <t>c</t>
    </r>
    <r>
      <rPr>
        <sz val="7"/>
        <color rgb="FF222222"/>
        <rFont val="MathJax_Math-italic"/>
      </rPr>
      <t>ij</t>
    </r>
    <r>
      <rPr>
        <sz val="10"/>
        <color rgb="FF222222"/>
        <rFont val="MathJax_Main"/>
      </rPr>
      <t>)(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i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Size2"/>
      </rPr>
      <t>∑</t>
    </r>
    <r>
      <rPr>
        <sz val="7"/>
        <color rgb="FF222222"/>
        <rFont val="MathJax_Math-italic"/>
      </rPr>
      <t>j</t>
    </r>
    <r>
      <rPr>
        <sz val="7"/>
        <color rgb="FF222222"/>
        <rFont val="MathJax_Main"/>
      </rPr>
      <t>=1</t>
    </r>
    <r>
      <rPr>
        <sz val="7"/>
        <color rgb="FF222222"/>
        <rFont val="MathJax_Math-italic"/>
      </rPr>
      <t>n</t>
    </r>
    <r>
      <rPr>
        <sz val="10"/>
        <color rgb="FF222222"/>
        <rFont val="MathJax_Math-italic"/>
      </rPr>
      <t>w</t>
    </r>
    <r>
      <rPr>
        <sz val="7"/>
        <color rgb="FF222222"/>
        <rFont val="MathJax_Math-italic"/>
      </rPr>
      <t>ij</t>
    </r>
    <r>
      <rPr>
        <sz val="10"/>
        <color rgb="FF222222"/>
        <rFont val="MathJax_Main"/>
      </rPr>
      <t>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</t>
    </r>
  </si>
  <si>
    <t xml:space="preserve">moran's I </t>
  </si>
  <si>
    <t>What would be the impact of this exchange on the Moran Coefficient? (You must recalculate the value for this index) (4 points)</t>
  </si>
  <si>
    <t>Question 3:</t>
  </si>
  <si>
    <t>Question 1:</t>
  </si>
  <si>
    <t>Would you think that the settlement of Italians in this city tend to be clustered? Why would you state so? (4 points)</t>
  </si>
  <si>
    <r>
      <t>σ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</si>
  <si>
    <t>Hypothesis</t>
  </si>
  <si>
    <r>
      <t>E</t>
    </r>
    <r>
      <rPr>
        <sz val="10"/>
        <color rgb="FF222222"/>
        <rFont val="MathJax_Math-italic"/>
      </rPr>
      <t>RS</t>
    </r>
    <r>
      <rPr>
        <sz val="14"/>
        <color rgb="FF222222"/>
        <rFont val="MathJax_Main"/>
      </rPr>
      <t>©</t>
    </r>
  </si>
  <si>
    <r>
      <t>σ</t>
    </r>
    <r>
      <rPr>
        <sz val="10"/>
        <color rgb="FF222222"/>
        <rFont val="MathJax_Math-italic"/>
      </rPr>
      <t>RS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</t>
    </r>
    <r>
      <rPr>
        <sz val="10"/>
        <color rgb="FF222222"/>
        <rFont val="MathJax_Main"/>
      </rPr>
      <t>(2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1</t>
    </r>
    <r>
      <rPr>
        <sz val="10"/>
        <color rgb="FF222222"/>
        <rFont val="MathJax_Main"/>
      </rPr>
      <t>+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−1)−4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0"/>
        <color rgb="FF222222"/>
        <rFont val="MathJax_Main"/>
      </rPr>
      <t>2(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+1)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</si>
  <si>
    <t>Computed manually (see images) random arrangement assumption</t>
  </si>
  <si>
    <r>
      <t>σ</t>
    </r>
    <r>
      <rPr>
        <sz val="10"/>
        <color rgb="FF222222"/>
        <rFont val="MathJax_Math-italic"/>
      </rPr>
      <t>RS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</si>
  <si>
    <r>
      <t>Z</t>
    </r>
    <r>
      <rPr>
        <sz val="14"/>
        <color rgb="FF222222"/>
        <rFont val="MathJax_Main"/>
      </rPr>
      <t>=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C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E</t>
    </r>
    <r>
      <rPr>
        <sz val="7"/>
        <color rgb="FF222222"/>
        <rFont val="MathJax_Math-italic"/>
      </rPr>
      <t>RA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C</t>
    </r>
    <r>
      <rPr>
        <sz val="10"/>
        <color rgb="FF222222"/>
        <rFont val="MathJax_Main"/>
      </rPr>
      <t>))</t>
    </r>
    <r>
      <rPr>
        <sz val="10"/>
        <color rgb="FF222222"/>
        <rFont val="MathJax_Math-italic"/>
      </rPr>
      <t>σ</t>
    </r>
    <r>
      <rPr>
        <sz val="7"/>
        <color rgb="FF222222"/>
        <rFont val="MathJax_Math-italic"/>
      </rPr>
      <t>RA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C</t>
    </r>
    <r>
      <rPr>
        <sz val="10"/>
        <color rgb="FF222222"/>
        <rFont val="MathJax_Main"/>
      </rPr>
      <t>)</t>
    </r>
  </si>
  <si>
    <t xml:space="preserve">random assumption </t>
  </si>
  <si>
    <t>Z</t>
  </si>
  <si>
    <r>
      <t>E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)=1</t>
    </r>
  </si>
  <si>
    <t>era©</t>
  </si>
  <si>
    <r>
      <t>E</t>
    </r>
    <r>
      <rPr>
        <sz val="10"/>
        <color rgb="FF222222"/>
        <rFont val="MathJax_Math-italic"/>
      </rPr>
      <t>RS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C</t>
    </r>
    <r>
      <rPr>
        <sz val="14"/>
        <color rgb="FF222222"/>
        <rFont val="MathJax_Main"/>
      </rPr>
      <t>)=1</t>
    </r>
  </si>
  <si>
    <t>random sampling assumption</t>
  </si>
  <si>
    <t xml:space="preserve">random sampling assumption </t>
  </si>
  <si>
    <t>random sampling assumption (see images)</t>
  </si>
  <si>
    <t>The P-Value is 0.345315.
The result is not significant at p &lt; 0.05.</t>
  </si>
  <si>
    <t>Results</t>
  </si>
  <si>
    <r>
      <t>E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I</t>
    </r>
    <r>
      <rPr>
        <sz val="14"/>
        <color rgb="FF222222"/>
        <rFont val="MathJax_Main"/>
      </rPr>
      <t>)</t>
    </r>
  </si>
  <si>
    <t>random arrangement assumption</t>
  </si>
  <si>
    <t xml:space="preserve">sum wij cij </t>
  </si>
  <si>
    <r>
      <t>E</t>
    </r>
    <r>
      <rPr>
        <sz val="10"/>
        <color rgb="FF222222"/>
        <rFont val="MathJax_Math-italic"/>
      </rPr>
      <t>RS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I</t>
    </r>
    <r>
      <rPr>
        <sz val="14"/>
        <color rgb="FF222222"/>
        <rFont val="MathJax_Main"/>
      </rPr>
      <t>)</t>
    </r>
  </si>
  <si>
    <r>
      <t>σ</t>
    </r>
    <r>
      <rPr>
        <sz val="10"/>
        <color rgb="FF222222"/>
        <rFont val="MathJax_Math-italic"/>
      </rPr>
      <t>RS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I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</si>
  <si>
    <t>random smapling assumption</t>
  </si>
  <si>
    <r>
      <t>σ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I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  <r>
      <rPr>
        <sz val="14"/>
        <color rgb="FF222222"/>
        <rFont val="MathJax_Main"/>
      </rPr>
      <t>=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((</t>
    </r>
    <r>
      <rPr>
        <sz val="10"/>
        <color rgb="FF222222"/>
        <rFont val="MathJax_Math-italic"/>
      </rPr>
      <t>n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−3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+3)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1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nS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+3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0"/>
        <color rgb="FF222222"/>
        <rFont val="MathJax_Main"/>
      </rPr>
      <t>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−2)(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−3)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4"/>
        <color rgb="FF222222"/>
        <rFont val="MathJax_Main"/>
      </rPr>
      <t>−</t>
    </r>
    <r>
      <rPr>
        <sz val="10"/>
        <color rgb="FF222222"/>
        <rFont val="MathJax_Math-italic"/>
      </rPr>
      <t>b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((</t>
    </r>
    <r>
      <rPr>
        <sz val="10"/>
        <color rgb="FF222222"/>
        <rFont val="MathJax_Math-italic"/>
      </rPr>
      <t>n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1</t>
    </r>
    <r>
      <rPr>
        <sz val="10"/>
        <color rgb="FF222222"/>
        <rFont val="MathJax_Main"/>
      </rPr>
      <t>−2</t>
    </r>
    <r>
      <rPr>
        <sz val="10"/>
        <color rgb="FF222222"/>
        <rFont val="MathJax_Math-italic"/>
      </rPr>
      <t>nS</t>
    </r>
    <r>
      <rPr>
        <sz val="7"/>
        <color rgb="FF222222"/>
        <rFont val="MathJax_Main"/>
      </rPr>
      <t>2</t>
    </r>
    <r>
      <rPr>
        <sz val="10"/>
        <color rgb="FF222222"/>
        <rFont val="MathJax_Main"/>
      </rPr>
      <t>+6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0"/>
        <color rgb="FF222222"/>
        <rFont val="MathJax_Main"/>
      </rPr>
      <t>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−1)(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−2)(</t>
    </r>
    <r>
      <rPr>
        <sz val="10"/>
        <color rgb="FF222222"/>
        <rFont val="MathJax_Math-italic"/>
      </rPr>
      <t>n</t>
    </r>
    <r>
      <rPr>
        <sz val="10"/>
        <color rgb="FF222222"/>
        <rFont val="MathJax_Main"/>
      </rPr>
      <t>−3)</t>
    </r>
    <r>
      <rPr>
        <sz val="10"/>
        <color rgb="FF222222"/>
        <rFont val="MathJax_Math-italic"/>
      </rPr>
      <t>S</t>
    </r>
    <r>
      <rPr>
        <sz val="7"/>
        <color rgb="FF222222"/>
        <rFont val="MathJax_Main"/>
      </rPr>
      <t>20</t>
    </r>
    <r>
      <rPr>
        <sz val="14"/>
        <color rgb="FF222222"/>
        <rFont val="MathJax_Main"/>
      </rPr>
      <t>−</t>
    </r>
    <r>
      <rPr>
        <sz val="14"/>
        <color rgb="FF222222"/>
        <rFont val="MathJax_Math-italic"/>
      </rPr>
      <t>E</t>
    </r>
    <r>
      <rPr>
        <sz val="10"/>
        <color rgb="FF222222"/>
        <rFont val="MathJax_Math-italic"/>
      </rPr>
      <t>RA</t>
    </r>
    <r>
      <rPr>
        <sz val="14"/>
        <color rgb="FF222222"/>
        <rFont val="MathJax_Main"/>
      </rPr>
      <t>(</t>
    </r>
    <r>
      <rPr>
        <sz val="14"/>
        <color rgb="FF222222"/>
        <rFont val="MathJax_Math-italic"/>
      </rPr>
      <t>I</t>
    </r>
    <r>
      <rPr>
        <sz val="14"/>
        <color rgb="FF222222"/>
        <rFont val="MathJax_Main"/>
      </rPr>
      <t>)</t>
    </r>
    <r>
      <rPr>
        <sz val="10"/>
        <color rgb="FF222222"/>
        <rFont val="MathJax_Main"/>
      </rPr>
      <t>2</t>
    </r>
  </si>
  <si>
    <r>
      <t>Z</t>
    </r>
    <r>
      <rPr>
        <sz val="14"/>
        <color rgb="FF222222"/>
        <rFont val="MathJax_Main"/>
      </rPr>
      <t>=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E</t>
    </r>
    <r>
      <rPr>
        <sz val="7"/>
        <color rgb="FF222222"/>
        <rFont val="MathJax_Math-italic"/>
      </rPr>
      <t>RA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))</t>
    </r>
    <r>
      <rPr>
        <sz val="10"/>
        <color rgb="FF222222"/>
        <rFont val="MathJax_Math-italic"/>
      </rPr>
      <t>σ</t>
    </r>
    <r>
      <rPr>
        <sz val="7"/>
        <color rgb="FF222222"/>
        <rFont val="MathJax_Math-italic"/>
      </rPr>
      <t>RA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)</t>
    </r>
  </si>
  <si>
    <r>
      <t>Z</t>
    </r>
    <r>
      <rPr>
        <sz val="14"/>
        <color rgb="FF222222"/>
        <rFont val="MathJax_Main"/>
      </rPr>
      <t>=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−</t>
    </r>
    <r>
      <rPr>
        <sz val="10"/>
        <color rgb="FF222222"/>
        <rFont val="MathJax_Math-italic"/>
      </rPr>
      <t>E</t>
    </r>
    <r>
      <rPr>
        <sz val="7"/>
        <color rgb="FF222222"/>
        <rFont val="MathJax_Math-italic"/>
      </rPr>
      <t>RS</t>
    </r>
    <r>
      <rPr>
        <sz val="10"/>
        <color rgb="FF222222"/>
        <rFont val="MathJax_Main"/>
      </rPr>
      <t>(</t>
    </r>
    <r>
      <rPr>
        <sz val="10"/>
        <color rgb="FF222222"/>
        <rFont val="MathJax_Math-italic"/>
      </rPr>
      <t>I</t>
    </r>
    <r>
      <rPr>
        <sz val="10"/>
        <color rgb="FF222222"/>
        <rFont val="MathJax_Main"/>
      </rPr>
      <t>))</t>
    </r>
    <r>
      <rPr>
        <sz val="10"/>
        <color rgb="FF222222"/>
        <rFont val="MathJax_Math-italic"/>
      </rPr>
      <t>σ</t>
    </r>
    <r>
      <rPr>
        <sz val="7"/>
        <color rgb="FF222222"/>
        <rFont val="MathJax_Math-italic"/>
      </rPr>
      <t>RS</t>
    </r>
    <r>
      <rPr>
        <sz val="10"/>
        <color rgb="FF222222"/>
        <rFont val="MathJax_Main"/>
      </rPr>
      <t>(</t>
    </r>
  </si>
  <si>
    <t xml:space="preserve">random arrangement </t>
  </si>
  <si>
    <t xml:space="preserve">Random arrangment </t>
  </si>
  <si>
    <t>The P-Value is 0.468834.</t>
  </si>
  <si>
    <r>
      <t>The result is </t>
    </r>
    <r>
      <rPr>
        <i/>
        <sz val="10"/>
        <color rgb="FFFF0000"/>
        <rFont val="Verdana"/>
        <charset val="1"/>
      </rPr>
      <t>not</t>
    </r>
    <r>
      <rPr>
        <sz val="10"/>
        <color rgb="FFFF0000"/>
        <rFont val="Verdana"/>
        <charset val="1"/>
      </rPr>
      <t> significant at p &lt; 0.05.</t>
    </r>
  </si>
  <si>
    <t>Random sampling</t>
  </si>
  <si>
    <t>The P-Value is 0.44595.</t>
  </si>
  <si>
    <t>The P-Value is 0.465693.</t>
  </si>
  <si>
    <t>random sampling</t>
  </si>
  <si>
    <t>The P-Value is 0.466886.</t>
  </si>
  <si>
    <t>The P-Value is 0.466409.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</si>
</sst>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charset val="1"/>
      <scheme val="minor"/>
    </font>
    <font>
      <sz val="12"/>
      <color rgb="FF222222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rgb="FF222222"/>
      <name val="MathJax_Size2"/>
    </font>
    <font>
      <sz val="10"/>
      <color rgb="FF222222"/>
      <name val="MathJax_Math-italic"/>
    </font>
    <font>
      <sz val="10"/>
      <color rgb="FF222222"/>
      <name val="MathJax_Main"/>
    </font>
    <font>
      <sz val="14"/>
      <color rgb="FF222222"/>
      <name val="MathJax_Math-italic"/>
    </font>
    <font>
      <sz val="14"/>
      <color rgb="FF222222"/>
      <name val="MathJax_Main"/>
    </font>
    <font>
      <sz val="10"/>
      <color rgb="FF222222"/>
      <name val="MathJax_Size2"/>
    </font>
    <font>
      <sz val="7"/>
      <color rgb="FF222222"/>
      <name val="MathJax_Math-italic"/>
    </font>
    <font>
      <sz val="7"/>
      <color rgb="FF222222"/>
      <name val="MathJax_Main"/>
    </font>
    <font>
      <sz val="11"/>
      <color rgb="FF222222"/>
      <name val="Calibri"/>
      <family val="2"/>
      <scheme val="minor"/>
    </font>
    <font>
      <sz val="10"/>
      <color rgb="FFFF0000"/>
      <name val="Verdana"/>
      <charset val="1"/>
    </font>
    <font>
      <i/>
      <sz val="10"/>
      <color rgb="FFFF0000"/>
      <name val="Verdana"/>
      <charset val="1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10" fillId="0" borderId="0" xfId="0" applyFont="1"/>
    <xf numFmtId="0" fontId="0" fillId="0" borderId="0" xfId="0" applyFont="1"/>
    <xf numFmtId="0" fontId="15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/>
    <xf numFmtId="0" fontId="10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zoomScale="70" zoomScaleNormal="70" workbookViewId="0">
      <selection activeCell="A50" sqref="A50"/>
    </sheetView>
  </sheetViews>
  <sheetFormatPr defaultRowHeight="14.5"/>
  <cols>
    <col min="1" max="1" width="38.81640625" customWidth="1"/>
    <col min="2" max="2" width="38.7265625" customWidth="1"/>
    <col min="3" max="3" width="20.54296875" customWidth="1"/>
    <col min="6" max="6" width="16.1796875" customWidth="1"/>
    <col min="8" max="8" width="12.26953125" customWidth="1"/>
    <col min="14" max="14" width="16.453125" customWidth="1"/>
  </cols>
  <sheetData>
    <row r="1" spans="1:13" ht="62">
      <c r="A1" t="s">
        <v>67</v>
      </c>
      <c r="B1" s="18" t="s">
        <v>68</v>
      </c>
    </row>
    <row r="3" spans="1:13">
      <c r="A3" t="s">
        <v>22</v>
      </c>
      <c r="F3" s="11" t="s">
        <v>3</v>
      </c>
      <c r="G3" s="12"/>
    </row>
    <row r="4" spans="1:13" ht="15.5">
      <c r="A4" s="1" t="s">
        <v>0</v>
      </c>
      <c r="B4" s="2" t="s">
        <v>1</v>
      </c>
      <c r="F4" s="9" t="s">
        <v>2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</row>
    <row r="5" spans="1:13" ht="15.5">
      <c r="A5" s="3">
        <v>1</v>
      </c>
      <c r="B5" s="4">
        <v>0.1</v>
      </c>
      <c r="F5" s="9">
        <v>1</v>
      </c>
      <c r="G5">
        <f>POWER(($B$5-$B5),2)</f>
        <v>0</v>
      </c>
      <c r="H5">
        <f>POWER(($B$6-$B5),2)</f>
        <v>2.4999999999999988E-3</v>
      </c>
      <c r="I5">
        <f>POWER((B7-B5),2)</f>
        <v>1.6000000000000007E-3</v>
      </c>
      <c r="J5">
        <f>POWER(($B$8-$B5),2)</f>
        <v>1.0000000000000018E-4</v>
      </c>
      <c r="K5">
        <f>POWER(($B$9-$B5),2)</f>
        <v>3.9999999999999959E-4</v>
      </c>
      <c r="L5">
        <f>POWER(($B$10-$B5),2)</f>
        <v>1.6000000000000007E-3</v>
      </c>
    </row>
    <row r="6" spans="1:13" ht="15.5">
      <c r="A6" s="5">
        <v>2</v>
      </c>
      <c r="B6" s="6">
        <v>0.15</v>
      </c>
      <c r="F6" s="9">
        <v>2</v>
      </c>
      <c r="G6">
        <f t="shared" ref="G6:G10" si="0">POWER(($B$5-$B6),2)</f>
        <v>2.4999999999999988E-3</v>
      </c>
      <c r="H6">
        <f t="shared" ref="H6:H10" si="1">POWER(($B$6-$B6),2)</f>
        <v>0</v>
      </c>
      <c r="I6" s="10">
        <f t="shared" ref="I6:I10" si="2">POWER(($B$7-$B6),2)</f>
        <v>9.9999999999999625E-5</v>
      </c>
      <c r="J6">
        <f t="shared" ref="J6:J10" si="3">POWER(($B$8-$B6),2)</f>
        <v>3.5999999999999999E-3</v>
      </c>
      <c r="K6">
        <f t="shared" ref="K6:K10" si="4">POWER(($B$9-$B6),2)</f>
        <v>8.9999999999999998E-4</v>
      </c>
      <c r="L6">
        <f t="shared" ref="L6:L10" si="5">POWER(($B$10-$B6),2)</f>
        <v>8.0999999999999996E-3</v>
      </c>
    </row>
    <row r="7" spans="1:13" ht="15.5">
      <c r="A7" s="3">
        <v>3</v>
      </c>
      <c r="B7" s="4">
        <v>0.14000000000000001</v>
      </c>
      <c r="F7" s="9">
        <v>3</v>
      </c>
      <c r="G7">
        <f t="shared" si="0"/>
        <v>1.6000000000000007E-3</v>
      </c>
      <c r="H7" s="10">
        <f t="shared" si="1"/>
        <v>9.9999999999999625E-5</v>
      </c>
      <c r="I7">
        <f t="shared" si="2"/>
        <v>0</v>
      </c>
      <c r="J7">
        <f t="shared" si="3"/>
        <v>2.5000000000000018E-3</v>
      </c>
      <c r="K7">
        <f t="shared" si="4"/>
        <v>4.0000000000000072E-4</v>
      </c>
      <c r="L7">
        <f t="shared" si="5"/>
        <v>6.4000000000000029E-3</v>
      </c>
    </row>
    <row r="8" spans="1:13" ht="15.5">
      <c r="A8" s="5">
        <v>4</v>
      </c>
      <c r="B8" s="6">
        <v>0.09</v>
      </c>
      <c r="F8" s="9">
        <v>4</v>
      </c>
      <c r="G8">
        <f t="shared" si="0"/>
        <v>1.0000000000000018E-4</v>
      </c>
      <c r="H8">
        <f t="shared" si="1"/>
        <v>3.5999999999999999E-3</v>
      </c>
      <c r="I8">
        <f t="shared" si="2"/>
        <v>2.5000000000000018E-3</v>
      </c>
      <c r="J8">
        <f t="shared" si="3"/>
        <v>0</v>
      </c>
      <c r="K8">
        <f t="shared" si="4"/>
        <v>8.9999999999999998E-4</v>
      </c>
      <c r="L8">
        <f t="shared" si="5"/>
        <v>8.9999999999999998E-4</v>
      </c>
    </row>
    <row r="9" spans="1:13" ht="15.5">
      <c r="A9" s="3">
        <v>5</v>
      </c>
      <c r="B9" s="4">
        <v>0.12</v>
      </c>
      <c r="F9" s="9">
        <v>5</v>
      </c>
      <c r="G9">
        <f t="shared" si="0"/>
        <v>3.9999999999999959E-4</v>
      </c>
      <c r="H9">
        <f t="shared" si="1"/>
        <v>8.9999999999999998E-4</v>
      </c>
      <c r="I9">
        <f t="shared" si="2"/>
        <v>4.0000000000000072E-4</v>
      </c>
      <c r="J9">
        <f t="shared" si="3"/>
        <v>8.9999999999999998E-4</v>
      </c>
      <c r="K9">
        <f t="shared" si="4"/>
        <v>0</v>
      </c>
      <c r="L9">
        <f t="shared" si="5"/>
        <v>3.5999999999999999E-3</v>
      </c>
    </row>
    <row r="10" spans="1:13" ht="15.5">
      <c r="A10" s="7">
        <v>6</v>
      </c>
      <c r="B10" s="8">
        <v>0.06</v>
      </c>
      <c r="F10" s="9">
        <v>6</v>
      </c>
      <c r="G10">
        <f t="shared" si="0"/>
        <v>1.6000000000000007E-3</v>
      </c>
      <c r="H10">
        <f t="shared" si="1"/>
        <v>8.0999999999999996E-3</v>
      </c>
      <c r="I10">
        <f t="shared" si="2"/>
        <v>6.4000000000000029E-3</v>
      </c>
      <c r="J10">
        <f t="shared" si="3"/>
        <v>8.9999999999999998E-4</v>
      </c>
      <c r="K10">
        <f t="shared" si="4"/>
        <v>3.5999999999999999E-3</v>
      </c>
      <c r="L10">
        <f t="shared" si="5"/>
        <v>0</v>
      </c>
    </row>
    <row r="12" spans="1:13">
      <c r="A12" s="9" t="s">
        <v>10</v>
      </c>
      <c r="B12" s="9" t="s">
        <v>14</v>
      </c>
      <c r="C12" s="16" t="s">
        <v>11</v>
      </c>
      <c r="D12" s="16" t="s">
        <v>12</v>
      </c>
      <c r="F12" s="11" t="s">
        <v>23</v>
      </c>
    </row>
    <row r="13" spans="1:13">
      <c r="A13" s="17" t="s">
        <v>19</v>
      </c>
      <c r="B13" s="17" t="s">
        <v>15</v>
      </c>
      <c r="C13" s="16" t="s">
        <v>9</v>
      </c>
      <c r="D13" s="16">
        <f>SUM(B5:B10)</f>
        <v>0.65999999999999992</v>
      </c>
      <c r="F13" s="9" t="s">
        <v>2</v>
      </c>
      <c r="G13" s="9">
        <v>1</v>
      </c>
      <c r="H13" s="9">
        <v>2</v>
      </c>
      <c r="I13" s="9">
        <v>3</v>
      </c>
      <c r="J13" s="9">
        <v>4</v>
      </c>
      <c r="K13" s="9">
        <v>5</v>
      </c>
      <c r="L13" s="9">
        <v>6</v>
      </c>
      <c r="M13" t="s">
        <v>57</v>
      </c>
    </row>
    <row r="14" spans="1:13">
      <c r="A14" s="16" t="s">
        <v>16</v>
      </c>
      <c r="B14" s="16" t="s">
        <v>17</v>
      </c>
      <c r="C14" s="16" t="s">
        <v>13</v>
      </c>
      <c r="D14" s="16">
        <v>6</v>
      </c>
      <c r="F14" s="9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f>SUM(G14:L14)</f>
        <v>5</v>
      </c>
    </row>
    <row r="15" spans="1:13">
      <c r="A15" s="17" t="s">
        <v>20</v>
      </c>
      <c r="B15" s="17" t="s">
        <v>21</v>
      </c>
      <c r="C15" s="17" t="s">
        <v>18</v>
      </c>
      <c r="D15" s="16">
        <f>D13/D14</f>
        <v>0.10999999999999999</v>
      </c>
      <c r="F15" s="9">
        <v>2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3">
      <c r="A16" s="16" t="s">
        <v>24</v>
      </c>
      <c r="B16" s="16" t="s">
        <v>25</v>
      </c>
      <c r="C16" s="16" t="s">
        <v>26</v>
      </c>
      <c r="D16" s="16"/>
      <c r="F16" s="9">
        <v>3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</row>
    <row r="17" spans="1:12">
      <c r="A17" t="s">
        <v>27</v>
      </c>
      <c r="B17" t="s">
        <v>28</v>
      </c>
      <c r="C17" s="16" t="s">
        <v>32</v>
      </c>
      <c r="D17">
        <f>SUM(G21:L21)</f>
        <v>6.720000000000001E-2</v>
      </c>
      <c r="F17" s="9">
        <v>4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 ht="17.5">
      <c r="A18" s="14" t="s">
        <v>5</v>
      </c>
      <c r="B18" t="s">
        <v>30</v>
      </c>
      <c r="C18" s="16" t="s">
        <v>31</v>
      </c>
      <c r="D18">
        <f>SUM(G14:L19)</f>
        <v>30</v>
      </c>
      <c r="F18" s="9">
        <v>5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</row>
    <row r="19" spans="1:12" ht="17.5">
      <c r="A19" s="15" t="s">
        <v>33</v>
      </c>
      <c r="B19" t="s">
        <v>35</v>
      </c>
      <c r="C19" s="15" t="s">
        <v>34</v>
      </c>
      <c r="D19">
        <f>(POWER((D13-D15),2)) / (D14-1)</f>
        <v>6.0499999999999984E-2</v>
      </c>
      <c r="F19" s="9">
        <v>6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2" ht="17.5">
      <c r="A20" s="15" t="s">
        <v>36</v>
      </c>
      <c r="B20" t="s">
        <v>37</v>
      </c>
      <c r="C20" s="16" t="s">
        <v>38</v>
      </c>
      <c r="D20">
        <f>(D17)/(2*D18*D19)</f>
        <v>1.8512396694214884E-2</v>
      </c>
      <c r="F20" t="s">
        <v>56</v>
      </c>
      <c r="G20">
        <f>SUM(G14:G19)</f>
        <v>5</v>
      </c>
    </row>
    <row r="21" spans="1:12" ht="17.5">
      <c r="A21" s="15" t="s">
        <v>39</v>
      </c>
      <c r="C21" s="16" t="s">
        <v>40</v>
      </c>
      <c r="D21">
        <v>1</v>
      </c>
      <c r="F21" t="s">
        <v>29</v>
      </c>
      <c r="G21">
        <f>G14*G5+G15*G6+G16*G7+G17*G8+G18*G9+G19*G10</f>
        <v>6.1999999999999998E-3</v>
      </c>
      <c r="H21">
        <f t="shared" ref="H21:L21" si="6">H14*H5+H15*H6+H16*H7+H17*H8+H18*H9+H19*H10</f>
        <v>1.5199999999999998E-2</v>
      </c>
      <c r="I21">
        <f t="shared" si="6"/>
        <v>1.1000000000000006E-2</v>
      </c>
      <c r="J21">
        <f t="shared" si="6"/>
        <v>8.0000000000000019E-3</v>
      </c>
      <c r="K21">
        <f t="shared" si="6"/>
        <v>6.1999999999999998E-3</v>
      </c>
      <c r="L21">
        <f t="shared" si="6"/>
        <v>2.0600000000000004E-2</v>
      </c>
    </row>
    <row r="23" spans="1:12" ht="17.5">
      <c r="A23" s="15" t="s">
        <v>41</v>
      </c>
      <c r="B23" t="s">
        <v>53</v>
      </c>
      <c r="C23" t="s">
        <v>47</v>
      </c>
      <c r="D23">
        <f>D18</f>
        <v>30</v>
      </c>
    </row>
    <row r="24" spans="1:12" ht="17.5">
      <c r="A24" s="15" t="s">
        <v>42</v>
      </c>
      <c r="B24" t="s">
        <v>54</v>
      </c>
      <c r="C24" t="s">
        <v>48</v>
      </c>
      <c r="D24">
        <f>(POWER((D23+D23),2))/2</f>
        <v>1800</v>
      </c>
    </row>
    <row r="25" spans="1:12" ht="17.5">
      <c r="A25" s="15" t="s">
        <v>43</v>
      </c>
      <c r="B25" t="s">
        <v>55</v>
      </c>
      <c r="C25" t="s">
        <v>49</v>
      </c>
      <c r="D25">
        <f>(POWER((G20+M14),2))</f>
        <v>100</v>
      </c>
    </row>
    <row r="26" spans="1:12" ht="17.5">
      <c r="A26" s="15"/>
    </row>
    <row r="27" spans="1:12" ht="17.5">
      <c r="A27" s="15"/>
    </row>
    <row r="28" spans="1:12" ht="17.5">
      <c r="A28" s="15" t="s">
        <v>44</v>
      </c>
      <c r="C28" t="s">
        <v>50</v>
      </c>
      <c r="D28">
        <f>(POWER((D13-D15),2))/6</f>
        <v>5.0416666666666658E-2</v>
      </c>
    </row>
    <row r="29" spans="1:12" ht="17.5">
      <c r="A29" s="15" t="s">
        <v>45</v>
      </c>
      <c r="C29" t="s">
        <v>51</v>
      </c>
      <c r="D29">
        <f>(POWER((D13-D15),4))/6</f>
        <v>1.5251041666666659E-2</v>
      </c>
    </row>
    <row r="30" spans="1:12" ht="17.5">
      <c r="A30" s="15" t="s">
        <v>46</v>
      </c>
      <c r="C30" t="s">
        <v>52</v>
      </c>
      <c r="D30">
        <f>D29/(POWER(D28,2))</f>
        <v>5.9999999999999991</v>
      </c>
    </row>
    <row r="32" spans="1:12" ht="52.5">
      <c r="A32" s="15" t="s">
        <v>58</v>
      </c>
      <c r="B32" s="19" t="s">
        <v>73</v>
      </c>
      <c r="C32" s="19" t="s">
        <v>69</v>
      </c>
      <c r="D32">
        <f>SQRT(6.0665)</f>
        <v>2.4630265934414917</v>
      </c>
    </row>
    <row r="33" spans="1:7" ht="17.5">
      <c r="A33" s="19" t="s">
        <v>78</v>
      </c>
      <c r="B33" s="15" t="s">
        <v>70</v>
      </c>
      <c r="C33" s="19" t="s">
        <v>79</v>
      </c>
      <c r="D33">
        <v>1</v>
      </c>
    </row>
    <row r="34" spans="1:7" ht="17.5">
      <c r="A34" s="19" t="s">
        <v>75</v>
      </c>
      <c r="B34" s="15"/>
      <c r="C34" s="20" t="s">
        <v>77</v>
      </c>
      <c r="D34">
        <f>(D20-D33)/D32</f>
        <v>-0.39848843123305078</v>
      </c>
    </row>
    <row r="35" spans="1:7" ht="17.5">
      <c r="A35" s="19"/>
      <c r="B35" s="15"/>
      <c r="C35" s="20"/>
    </row>
    <row r="36" spans="1:7" ht="17.5">
      <c r="A36" s="19" t="s">
        <v>80</v>
      </c>
      <c r="B36" t="s">
        <v>81</v>
      </c>
      <c r="C36" s="20" t="s">
        <v>71</v>
      </c>
      <c r="D36">
        <v>1</v>
      </c>
    </row>
    <row r="37" spans="1:7" ht="35">
      <c r="A37" s="19" t="s">
        <v>72</v>
      </c>
      <c r="B37" s="19" t="s">
        <v>83</v>
      </c>
      <c r="C37" s="20" t="s">
        <v>74</v>
      </c>
      <c r="D37">
        <f>SQRT(1.1825)</f>
        <v>1.0874281585465773</v>
      </c>
    </row>
    <row r="38" spans="1:7" ht="17.5">
      <c r="A38" s="19" t="s">
        <v>75</v>
      </c>
      <c r="B38" s="15" t="s">
        <v>76</v>
      </c>
      <c r="C38" s="20" t="s">
        <v>77</v>
      </c>
      <c r="D38">
        <f>(D20-D21)/D32</f>
        <v>-0.39848843123305078</v>
      </c>
    </row>
    <row r="39" spans="1:7" ht="17.5">
      <c r="A39" s="19"/>
      <c r="B39" s="15"/>
      <c r="C39" s="23"/>
    </row>
    <row r="40" spans="1:7" ht="43.5">
      <c r="A40" s="19"/>
      <c r="B40" s="25" t="s">
        <v>84</v>
      </c>
      <c r="C40" s="19" t="s">
        <v>85</v>
      </c>
    </row>
    <row r="45" spans="1:7">
      <c r="A45" t="s">
        <v>59</v>
      </c>
    </row>
    <row r="46" spans="1:7" ht="17.5">
      <c r="A46" s="14" t="s">
        <v>6</v>
      </c>
      <c r="B46" t="s">
        <v>60</v>
      </c>
      <c r="C46">
        <f>SUM(G56:L56)</f>
        <v>-5.6000000000000008E-3</v>
      </c>
    </row>
    <row r="47" spans="1:7">
      <c r="A47" t="s">
        <v>61</v>
      </c>
      <c r="B47" t="s">
        <v>62</v>
      </c>
      <c r="C47">
        <f>(POWER((D13-D15),2))/6</f>
        <v>5.0416666666666658E-2</v>
      </c>
    </row>
    <row r="48" spans="1:7" ht="17.5">
      <c r="A48" s="15" t="s">
        <v>63</v>
      </c>
      <c r="B48" t="s">
        <v>64</v>
      </c>
      <c r="C48">
        <f>C46/(D18*C47)</f>
        <v>-3.7024793388429765E-3</v>
      </c>
      <c r="F48" s="11" t="s">
        <v>4</v>
      </c>
      <c r="G48" s="12"/>
    </row>
    <row r="49" spans="1:12">
      <c r="F49" s="9" t="s">
        <v>2</v>
      </c>
      <c r="G49" s="9">
        <v>1</v>
      </c>
      <c r="H49" s="9">
        <v>2</v>
      </c>
      <c r="I49" s="9">
        <v>3</v>
      </c>
      <c r="J49" s="9">
        <v>4</v>
      </c>
      <c r="K49" s="9">
        <v>5</v>
      </c>
      <c r="L49" s="9">
        <v>6</v>
      </c>
    </row>
    <row r="50" spans="1:12">
      <c r="F50" s="9">
        <v>1</v>
      </c>
      <c r="G50" s="10">
        <f>($B$5-$D$15)*($B5-$D$15)</f>
        <v>9.9999999999999625E-5</v>
      </c>
      <c r="H50">
        <f>($B$6-$D$15)*($B5-$D$15)</f>
        <v>-3.9999999999999931E-4</v>
      </c>
      <c r="I50">
        <f>($B$7-$D$15)*($B5-$D$15)</f>
        <v>-2.999999999999997E-4</v>
      </c>
      <c r="J50">
        <f>($B$8-$D$15)*($B5-$D$15)</f>
        <v>1.9999999999999952E-4</v>
      </c>
      <c r="K50" s="10">
        <f>($B$9-$D$15)*($B5-$D$15)</f>
        <v>-9.9999999999999896E-5</v>
      </c>
      <c r="L50">
        <f>($B$10-$D$15)*($B5-$D$15)</f>
        <v>4.9999999999999893E-4</v>
      </c>
    </row>
    <row r="51" spans="1:12" ht="17.5">
      <c r="A51" s="19" t="s">
        <v>86</v>
      </c>
      <c r="B51" t="s">
        <v>87</v>
      </c>
      <c r="C51">
        <f>-(1/(D14-1))</f>
        <v>-0.2</v>
      </c>
      <c r="F51" s="9">
        <v>2</v>
      </c>
      <c r="G51">
        <f>($B$5-$D$15)*($B6-$D$15)</f>
        <v>-3.9999999999999931E-4</v>
      </c>
      <c r="H51">
        <f>($B$6-$D$15)*($B6-$D$15)</f>
        <v>1.6000000000000007E-3</v>
      </c>
      <c r="I51">
        <f>($B$7-$D$15)*($B6-$D$15)</f>
        <v>1.2000000000000012E-3</v>
      </c>
      <c r="J51">
        <f>($B$8-$D$15)*($B6-$D$15)</f>
        <v>-7.9999999999999971E-4</v>
      </c>
      <c r="K51">
        <f>($B$9-$D$15)*($B6-$D$15)</f>
        <v>4.0000000000000045E-4</v>
      </c>
      <c r="L51">
        <f>($B$10-$D$15)*($B6-$D$15)</f>
        <v>-2E-3</v>
      </c>
    </row>
    <row r="52" spans="1:12" ht="17.5">
      <c r="A52" s="19" t="s">
        <v>89</v>
      </c>
      <c r="B52" t="s">
        <v>82</v>
      </c>
      <c r="C52">
        <f>-(1/(D14-1))</f>
        <v>-0.2</v>
      </c>
      <c r="F52" s="9">
        <v>3</v>
      </c>
      <c r="G52">
        <f>($B$5-$D$15)*($B7-$D$15)</f>
        <v>-2.999999999999997E-4</v>
      </c>
      <c r="H52">
        <f>($B$6-$D$15)*($B7-$D$15)</f>
        <v>1.2000000000000012E-3</v>
      </c>
      <c r="I52">
        <f>($B$7-$D$15)*($B7-$D$15)</f>
        <v>9.000000000000016E-4</v>
      </c>
      <c r="J52">
        <f>($B$8-$D$15)*($B7-$D$15)</f>
        <v>-6.0000000000000027E-4</v>
      </c>
      <c r="K52">
        <f>($B$9-$D$15)*($B7-$D$15)</f>
        <v>3.0000000000000052E-4</v>
      </c>
      <c r="L52">
        <f>($B$10-$D$15)*($B7-$D$15)</f>
        <v>-1.5000000000000009E-3</v>
      </c>
    </row>
    <row r="53" spans="1:12">
      <c r="C53" s="23"/>
      <c r="F53" s="9">
        <v>4</v>
      </c>
      <c r="G53">
        <f>($B$5-$D$15)*($B8-$D$15)</f>
        <v>1.9999999999999952E-4</v>
      </c>
      <c r="H53">
        <f>($B$6-$D$15)*($B8-$D$15)</f>
        <v>-7.9999999999999971E-4</v>
      </c>
      <c r="I53">
        <f>($B$7-$D$15)*($B8-$D$15)</f>
        <v>-6.0000000000000027E-4</v>
      </c>
      <c r="J53">
        <f>($B$8-$D$15)*($B8-$D$15)</f>
        <v>3.9999999999999959E-4</v>
      </c>
      <c r="K53">
        <f>($B$9-$D$15)*($B8-$D$15)</f>
        <v>-2.0000000000000009E-4</v>
      </c>
      <c r="L53">
        <f>($B$10-$D$15)*($B8-$D$15)</f>
        <v>9.9999999999999937E-4</v>
      </c>
    </row>
    <row r="54" spans="1:12" ht="17.5">
      <c r="A54" s="19" t="s">
        <v>90</v>
      </c>
      <c r="B54" t="s">
        <v>91</v>
      </c>
      <c r="C54" s="23">
        <f>SQRT(2.0838)</f>
        <v>1.4435373219975991</v>
      </c>
      <c r="F54" s="9">
        <v>5</v>
      </c>
      <c r="G54" s="10">
        <f>($B$5-$D$15)*($B9-$D$15)</f>
        <v>-9.9999999999999896E-5</v>
      </c>
      <c r="H54">
        <f>($B$6-$D$15)*($B9-$D$15)</f>
        <v>4.0000000000000045E-4</v>
      </c>
      <c r="I54">
        <f>($B$7-$D$15)*($B9-$D$15)</f>
        <v>3.0000000000000052E-4</v>
      </c>
      <c r="J54">
        <f>($B$8-$D$15)*($B9-$D$15)</f>
        <v>-2.0000000000000009E-4</v>
      </c>
      <c r="K54">
        <f>($B$9-$D$15)*($B9-$D$15)</f>
        <v>1.0000000000000018E-4</v>
      </c>
      <c r="L54">
        <f>($B$10-$D$15)*($B9-$D$15)</f>
        <v>-5.0000000000000034E-4</v>
      </c>
    </row>
    <row r="55" spans="1:12" ht="52.5">
      <c r="A55" s="19" t="s">
        <v>92</v>
      </c>
      <c r="B55" t="s">
        <v>87</v>
      </c>
      <c r="C55" s="23">
        <f>SQRT(6.3)</f>
        <v>2.5099800796022267</v>
      </c>
      <c r="F55" s="9">
        <v>6</v>
      </c>
      <c r="G55">
        <f>($B$5-$D$15)*($B10-$D$15)</f>
        <v>4.9999999999999893E-4</v>
      </c>
      <c r="H55">
        <f>($B$6-$D$15)*($B10-$D$15)</f>
        <v>-2E-3</v>
      </c>
      <c r="I55">
        <f>($B$7-$D$15)*($B10-$D$15)</f>
        <v>-1.5000000000000009E-3</v>
      </c>
      <c r="J55">
        <f>($B$8-$D$15)*($B10-$D$15)</f>
        <v>9.9999999999999937E-4</v>
      </c>
      <c r="K55">
        <f>($B$9-$D$15)*($B10-$D$15)</f>
        <v>-5.0000000000000034E-4</v>
      </c>
      <c r="L55">
        <f>($B$10-$D$15)*($B10-$D$15)</f>
        <v>2.4999999999999988E-3</v>
      </c>
    </row>
    <row r="56" spans="1:12">
      <c r="F56" t="s">
        <v>88</v>
      </c>
      <c r="G56">
        <f>G14*G50+G15*G51+G16*G52+G17*G53+G18*G54+G19*G55</f>
        <v>-1.0000000000000048E-4</v>
      </c>
      <c r="H56">
        <f t="shared" ref="H56:L56" si="7">H14*H50+H15*H51+H16*H52+H17*H53+H18*H54+H19*H55</f>
        <v>-1.5999999999999975E-3</v>
      </c>
      <c r="I56">
        <f t="shared" si="7"/>
        <v>-8.9999999999999911E-4</v>
      </c>
      <c r="J56">
        <f t="shared" si="7"/>
        <v>-4.0000000000000127E-4</v>
      </c>
      <c r="K56" s="10">
        <f t="shared" si="7"/>
        <v>-9.9999999999999287E-5</v>
      </c>
      <c r="L56">
        <f t="shared" si="7"/>
        <v>-2.5000000000000031E-3</v>
      </c>
    </row>
    <row r="58" spans="1:12" ht="17.5">
      <c r="A58" s="19" t="s">
        <v>93</v>
      </c>
      <c r="B58" t="s">
        <v>95</v>
      </c>
      <c r="C58">
        <f>(C48-C51)/C55</f>
        <v>7.8206804211874703E-2</v>
      </c>
    </row>
    <row r="59" spans="1:12" ht="17.5">
      <c r="A59" s="19" t="s">
        <v>94</v>
      </c>
      <c r="B59" t="s">
        <v>102</v>
      </c>
      <c r="C59">
        <f>(C48-C52)/C54</f>
        <v>0.13598368235434061</v>
      </c>
    </row>
    <row r="63" spans="1:12">
      <c r="B63" t="s">
        <v>96</v>
      </c>
    </row>
    <row r="64" spans="1:12">
      <c r="B64" s="22" t="s">
        <v>97</v>
      </c>
    </row>
    <row r="65" spans="2:2">
      <c r="B65" s="13"/>
    </row>
    <row r="66" spans="2:2">
      <c r="B66" s="21" t="s">
        <v>98</v>
      </c>
    </row>
    <row r="68" spans="2:2">
      <c r="B68" t="s">
        <v>99</v>
      </c>
    </row>
    <row r="69" spans="2:2">
      <c r="B69" s="22" t="s">
        <v>100</v>
      </c>
    </row>
    <row r="70" spans="2:2">
      <c r="B70" s="13"/>
    </row>
    <row r="71" spans="2:2">
      <c r="B71" s="2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43" zoomScale="80" zoomScaleNormal="80" workbookViewId="0">
      <selection activeCell="B69" sqref="B69:B71"/>
    </sheetView>
  </sheetViews>
  <sheetFormatPr defaultRowHeight="14.5"/>
  <cols>
    <col min="1" max="1" width="38.81640625" bestFit="1" customWidth="1"/>
    <col min="2" max="2" width="38.7265625" customWidth="1"/>
    <col min="3" max="3" width="20.54296875" bestFit="1" customWidth="1"/>
    <col min="6" max="6" width="16.1796875" bestFit="1" customWidth="1"/>
    <col min="8" max="8" width="12.26953125" customWidth="1"/>
    <col min="14" max="14" width="16.453125" bestFit="1" customWidth="1"/>
  </cols>
  <sheetData>
    <row r="1" spans="1:13" ht="58">
      <c r="A1" t="s">
        <v>7</v>
      </c>
      <c r="B1" s="13" t="s">
        <v>8</v>
      </c>
    </row>
    <row r="3" spans="1:13">
      <c r="A3" t="s">
        <v>22</v>
      </c>
      <c r="F3" s="11" t="s">
        <v>3</v>
      </c>
      <c r="G3" s="12"/>
    </row>
    <row r="4" spans="1:13" ht="15.5">
      <c r="A4" s="1" t="s">
        <v>0</v>
      </c>
      <c r="B4" s="2" t="s">
        <v>1</v>
      </c>
      <c r="F4" s="9" t="s">
        <v>2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</row>
    <row r="5" spans="1:13" ht="15.5">
      <c r="A5" s="3">
        <v>1</v>
      </c>
      <c r="B5" s="4">
        <v>1</v>
      </c>
      <c r="F5" s="9">
        <v>1</v>
      </c>
      <c r="G5">
        <f>POWER(($B$5-$B5),2)</f>
        <v>0</v>
      </c>
      <c r="H5">
        <f>POWER(($B$6-$B5),2)</f>
        <v>0.72249999999999992</v>
      </c>
      <c r="I5">
        <f>POWER((B7-B5),2)</f>
        <v>0.73959999999999992</v>
      </c>
      <c r="J5">
        <f>POWER(($B$8-$B5),2)</f>
        <v>0.82810000000000006</v>
      </c>
      <c r="K5">
        <f>POWER(($B$9-$B5),2)</f>
        <v>0.77439999999999998</v>
      </c>
      <c r="L5">
        <f>POWER(($B$10-$B5),2)</f>
        <v>0.88359999999999994</v>
      </c>
    </row>
    <row r="6" spans="1:13" ht="15.5">
      <c r="A6" s="5">
        <v>2</v>
      </c>
      <c r="B6" s="6">
        <v>0.15</v>
      </c>
      <c r="F6" s="9">
        <v>2</v>
      </c>
      <c r="G6">
        <f t="shared" ref="G6:G10" si="0">POWER(($B$5-$B6),2)</f>
        <v>0.72249999999999992</v>
      </c>
      <c r="H6">
        <f t="shared" ref="H6:H10" si="1">POWER(($B$6-$B6),2)</f>
        <v>0</v>
      </c>
      <c r="I6" s="10">
        <f t="shared" ref="I6:I10" si="2">POWER(($B$7-$B6),2)</f>
        <v>9.9999999999999625E-5</v>
      </c>
      <c r="J6">
        <f t="shared" ref="J6:J10" si="3">POWER(($B$8-$B6),2)</f>
        <v>3.5999999999999999E-3</v>
      </c>
      <c r="K6">
        <f t="shared" ref="K6:K10" si="4">POWER(($B$9-$B6),2)</f>
        <v>8.9999999999999998E-4</v>
      </c>
      <c r="L6">
        <f t="shared" ref="L6:L10" si="5">POWER(($B$10-$B6),2)</f>
        <v>8.0999999999999996E-3</v>
      </c>
    </row>
    <row r="7" spans="1:13" ht="15.5">
      <c r="A7" s="3">
        <v>3</v>
      </c>
      <c r="B7" s="4">
        <v>0.14000000000000001</v>
      </c>
      <c r="F7" s="9">
        <v>3</v>
      </c>
      <c r="G7">
        <f t="shared" si="0"/>
        <v>0.73959999999999992</v>
      </c>
      <c r="H7" s="10">
        <f t="shared" si="1"/>
        <v>9.9999999999999625E-5</v>
      </c>
      <c r="I7">
        <f t="shared" si="2"/>
        <v>0</v>
      </c>
      <c r="J7">
        <f t="shared" si="3"/>
        <v>2.5000000000000018E-3</v>
      </c>
      <c r="K7">
        <f t="shared" si="4"/>
        <v>4.0000000000000072E-4</v>
      </c>
      <c r="L7">
        <f t="shared" si="5"/>
        <v>6.4000000000000029E-3</v>
      </c>
    </row>
    <row r="8" spans="1:13" ht="15.5">
      <c r="A8" s="5">
        <v>4</v>
      </c>
      <c r="B8" s="6">
        <v>0.09</v>
      </c>
      <c r="F8" s="9">
        <v>4</v>
      </c>
      <c r="G8">
        <f t="shared" si="0"/>
        <v>0.82810000000000006</v>
      </c>
      <c r="H8">
        <f t="shared" si="1"/>
        <v>3.5999999999999999E-3</v>
      </c>
      <c r="I8">
        <f t="shared" si="2"/>
        <v>2.5000000000000018E-3</v>
      </c>
      <c r="J8">
        <f t="shared" si="3"/>
        <v>0</v>
      </c>
      <c r="K8">
        <f t="shared" si="4"/>
        <v>8.9999999999999998E-4</v>
      </c>
      <c r="L8">
        <f t="shared" si="5"/>
        <v>8.9999999999999998E-4</v>
      </c>
    </row>
    <row r="9" spans="1:13" ht="15.5">
      <c r="A9" s="3">
        <v>5</v>
      </c>
      <c r="B9" s="4">
        <v>0.12</v>
      </c>
      <c r="F9" s="9">
        <v>5</v>
      </c>
      <c r="G9">
        <f t="shared" si="0"/>
        <v>0.77439999999999998</v>
      </c>
      <c r="H9">
        <f t="shared" si="1"/>
        <v>8.9999999999999998E-4</v>
      </c>
      <c r="I9">
        <f t="shared" si="2"/>
        <v>4.0000000000000072E-4</v>
      </c>
      <c r="J9">
        <f t="shared" si="3"/>
        <v>8.9999999999999998E-4</v>
      </c>
      <c r="K9">
        <f t="shared" si="4"/>
        <v>0</v>
      </c>
      <c r="L9">
        <f t="shared" si="5"/>
        <v>3.5999999999999999E-3</v>
      </c>
    </row>
    <row r="10" spans="1:13" ht="15.5">
      <c r="A10" s="7">
        <v>6</v>
      </c>
      <c r="B10" s="8">
        <v>0.06</v>
      </c>
      <c r="F10" s="9">
        <v>6</v>
      </c>
      <c r="G10">
        <f t="shared" si="0"/>
        <v>0.88359999999999994</v>
      </c>
      <c r="H10">
        <f t="shared" si="1"/>
        <v>8.0999999999999996E-3</v>
      </c>
      <c r="I10">
        <f t="shared" si="2"/>
        <v>6.4000000000000029E-3</v>
      </c>
      <c r="J10">
        <f t="shared" si="3"/>
        <v>8.9999999999999998E-4</v>
      </c>
      <c r="K10">
        <f t="shared" si="4"/>
        <v>3.5999999999999999E-3</v>
      </c>
      <c r="L10">
        <f t="shared" si="5"/>
        <v>0</v>
      </c>
    </row>
    <row r="12" spans="1:13">
      <c r="A12" s="9" t="s">
        <v>10</v>
      </c>
      <c r="B12" s="9" t="s">
        <v>14</v>
      </c>
      <c r="C12" s="16" t="s">
        <v>11</v>
      </c>
      <c r="D12" s="16" t="s">
        <v>12</v>
      </c>
      <c r="F12" s="11" t="s">
        <v>23</v>
      </c>
    </row>
    <row r="13" spans="1:13">
      <c r="A13" s="17" t="s">
        <v>19</v>
      </c>
      <c r="B13" s="17" t="s">
        <v>15</v>
      </c>
      <c r="C13" s="16" t="s">
        <v>9</v>
      </c>
      <c r="D13" s="16">
        <f>SUM(B5:B10)</f>
        <v>1.56</v>
      </c>
      <c r="F13" s="9" t="s">
        <v>2</v>
      </c>
      <c r="G13" s="9">
        <v>1</v>
      </c>
      <c r="H13" s="9">
        <v>2</v>
      </c>
      <c r="I13" s="9">
        <v>3</v>
      </c>
      <c r="J13" s="9">
        <v>4</v>
      </c>
      <c r="K13" s="9">
        <v>5</v>
      </c>
      <c r="L13" s="9">
        <v>6</v>
      </c>
      <c r="M13" t="s">
        <v>57</v>
      </c>
    </row>
    <row r="14" spans="1:13">
      <c r="A14" s="16" t="s">
        <v>16</v>
      </c>
      <c r="B14" s="16" t="s">
        <v>17</v>
      </c>
      <c r="C14" s="16" t="s">
        <v>13</v>
      </c>
      <c r="D14" s="16">
        <v>6</v>
      </c>
      <c r="F14" s="9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f>SUM(G14:L14)</f>
        <v>5</v>
      </c>
    </row>
    <row r="15" spans="1:13">
      <c r="A15" s="17" t="s">
        <v>20</v>
      </c>
      <c r="B15" s="17" t="s">
        <v>21</v>
      </c>
      <c r="C15" s="17" t="s">
        <v>18</v>
      </c>
      <c r="D15" s="16">
        <f>D13/D14</f>
        <v>0.26</v>
      </c>
      <c r="F15" s="9">
        <v>2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3">
      <c r="A16" s="16" t="s">
        <v>24</v>
      </c>
      <c r="B16" s="16" t="s">
        <v>25</v>
      </c>
      <c r="C16" s="16" t="s">
        <v>26</v>
      </c>
      <c r="D16" s="16"/>
      <c r="F16" s="9">
        <v>3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</row>
    <row r="17" spans="1:12">
      <c r="A17" t="s">
        <v>27</v>
      </c>
      <c r="B17" t="s">
        <v>28</v>
      </c>
      <c r="C17" s="16" t="s">
        <v>32</v>
      </c>
      <c r="D17">
        <f>SUM(G21:L21)</f>
        <v>7.9511999999999992</v>
      </c>
      <c r="F17" s="9">
        <v>4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 ht="17.5">
      <c r="A18" s="14" t="s">
        <v>5</v>
      </c>
      <c r="B18" t="s">
        <v>30</v>
      </c>
      <c r="C18" s="16" t="s">
        <v>31</v>
      </c>
      <c r="D18">
        <f>SUM(G14:L19)</f>
        <v>30</v>
      </c>
      <c r="F18" s="9">
        <v>5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</row>
    <row r="19" spans="1:12" ht="17.5">
      <c r="A19" s="15" t="s">
        <v>33</v>
      </c>
      <c r="B19" t="s">
        <v>35</v>
      </c>
      <c r="C19" s="15" t="s">
        <v>34</v>
      </c>
      <c r="D19">
        <f>(POWER((D13-D15),2)) / (D14-1)</f>
        <v>0.33800000000000002</v>
      </c>
      <c r="F19" s="9">
        <v>6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2" ht="17.5">
      <c r="A20" s="15" t="s">
        <v>36</v>
      </c>
      <c r="B20" t="s">
        <v>37</v>
      </c>
      <c r="C20" s="16" t="s">
        <v>38</v>
      </c>
      <c r="D20">
        <f>(D17)/(2*D18*D19)</f>
        <v>0.39207100591715971</v>
      </c>
      <c r="F20" t="s">
        <v>56</v>
      </c>
      <c r="G20">
        <f>SUM(G14:G19)</f>
        <v>5</v>
      </c>
    </row>
    <row r="21" spans="1:12" ht="17.5">
      <c r="A21" s="15" t="s">
        <v>39</v>
      </c>
      <c r="C21" s="16" t="s">
        <v>40</v>
      </c>
      <c r="D21">
        <v>1</v>
      </c>
      <c r="F21" t="s">
        <v>29</v>
      </c>
      <c r="G21">
        <f>G14*G5+G15*G6+G16*G7+G17*G8+G18*G9+G19*G10</f>
        <v>3.9481999999999999</v>
      </c>
      <c r="H21">
        <f t="shared" ref="H21:L21" si="6">H14*H5+H15*H6+H16*H7+H17*H8+H18*H9+H19*H10</f>
        <v>0.73519999999999996</v>
      </c>
      <c r="I21">
        <f t="shared" si="6"/>
        <v>0.74899999999999978</v>
      </c>
      <c r="J21">
        <f t="shared" si="6"/>
        <v>0.83600000000000008</v>
      </c>
      <c r="K21">
        <f t="shared" si="6"/>
        <v>0.7802</v>
      </c>
      <c r="L21">
        <f t="shared" si="6"/>
        <v>0.90259999999999996</v>
      </c>
    </row>
    <row r="23" spans="1:12" ht="17.5">
      <c r="A23" s="15" t="s">
        <v>41</v>
      </c>
      <c r="B23" t="s">
        <v>53</v>
      </c>
      <c r="C23" t="s">
        <v>47</v>
      </c>
      <c r="D23">
        <f>D18</f>
        <v>30</v>
      </c>
    </row>
    <row r="24" spans="1:12" ht="17.5">
      <c r="A24" s="15" t="s">
        <v>42</v>
      </c>
      <c r="B24" t="s">
        <v>54</v>
      </c>
      <c r="C24" t="s">
        <v>48</v>
      </c>
      <c r="D24">
        <f>(POWER((D23+D23),2))/2</f>
        <v>1800</v>
      </c>
    </row>
    <row r="25" spans="1:12" ht="17.5">
      <c r="A25" s="15" t="s">
        <v>43</v>
      </c>
      <c r="B25" t="s">
        <v>55</v>
      </c>
      <c r="C25" t="s">
        <v>49</v>
      </c>
      <c r="D25">
        <f>(POWER((G20+M14),2))</f>
        <v>100</v>
      </c>
    </row>
    <row r="26" spans="1:12" ht="17.5">
      <c r="A26" s="15"/>
    </row>
    <row r="27" spans="1:12" ht="17.5">
      <c r="A27" s="15"/>
    </row>
    <row r="28" spans="1:12" ht="17.5">
      <c r="A28" s="15" t="s">
        <v>44</v>
      </c>
      <c r="C28" t="s">
        <v>50</v>
      </c>
      <c r="D28">
        <f>(POWER((D13-D15),2))/6</f>
        <v>0.28166666666666668</v>
      </c>
    </row>
    <row r="29" spans="1:12" ht="17.5">
      <c r="A29" s="15" t="s">
        <v>45</v>
      </c>
      <c r="C29" t="s">
        <v>51</v>
      </c>
      <c r="D29">
        <f>(POWER((D13-D15),4))/6</f>
        <v>0.47601666666666675</v>
      </c>
    </row>
    <row r="30" spans="1:12" ht="17.5">
      <c r="A30" s="15" t="s">
        <v>46</v>
      </c>
      <c r="C30" t="s">
        <v>52</v>
      </c>
      <c r="D30">
        <f>D29/(POWER(D28,2))</f>
        <v>6</v>
      </c>
    </row>
    <row r="32" spans="1:12" ht="52.5">
      <c r="A32" s="15" t="s">
        <v>58</v>
      </c>
      <c r="B32" s="19" t="s">
        <v>73</v>
      </c>
      <c r="C32" s="19" t="s">
        <v>69</v>
      </c>
      <c r="D32">
        <f>SQRT(6.0665)</f>
        <v>2.4630265934414917</v>
      </c>
    </row>
    <row r="33" spans="1:7" ht="17.5">
      <c r="A33" s="19" t="s">
        <v>78</v>
      </c>
      <c r="B33" s="15" t="s">
        <v>70</v>
      </c>
      <c r="C33" s="19" t="s">
        <v>79</v>
      </c>
      <c r="D33">
        <v>1</v>
      </c>
    </row>
    <row r="34" spans="1:7" ht="17.5">
      <c r="A34" s="19" t="s">
        <v>75</v>
      </c>
      <c r="B34" s="24"/>
      <c r="C34" s="20" t="s">
        <v>77</v>
      </c>
      <c r="D34">
        <f>(D20-D33)/D32</f>
        <v>-0.24682193675927983</v>
      </c>
    </row>
    <row r="35" spans="1:7" ht="17.5">
      <c r="A35" s="19"/>
      <c r="B35" s="24"/>
      <c r="C35" s="20"/>
    </row>
    <row r="36" spans="1:7" ht="17.5">
      <c r="A36" s="19" t="s">
        <v>80</v>
      </c>
      <c r="B36" s="23" t="s">
        <v>81</v>
      </c>
      <c r="C36" s="20" t="s">
        <v>71</v>
      </c>
      <c r="D36">
        <v>1</v>
      </c>
    </row>
    <row r="37" spans="1:7" ht="35">
      <c r="A37" s="19" t="s">
        <v>72</v>
      </c>
      <c r="B37" s="20" t="s">
        <v>83</v>
      </c>
      <c r="C37" s="20" t="s">
        <v>74</v>
      </c>
      <c r="D37">
        <f>SQRT(1.1825)</f>
        <v>1.0874281585465773</v>
      </c>
    </row>
    <row r="38" spans="1:7" ht="17.5">
      <c r="A38" s="19" t="s">
        <v>75</v>
      </c>
      <c r="B38" s="24" t="s">
        <v>76</v>
      </c>
      <c r="C38" s="20" t="s">
        <v>77</v>
      </c>
      <c r="D38">
        <f>(D20-D21)/D32</f>
        <v>-0.24682193675927983</v>
      </c>
    </row>
    <row r="39" spans="1:7" ht="17.5">
      <c r="A39" s="19"/>
      <c r="B39" s="24"/>
      <c r="C39" s="23"/>
    </row>
    <row r="40" spans="1:7" ht="43.5">
      <c r="A40" s="19"/>
      <c r="B40" s="25" t="s">
        <v>84</v>
      </c>
      <c r="C40" s="20" t="s">
        <v>85</v>
      </c>
    </row>
    <row r="45" spans="1:7">
      <c r="A45" t="s">
        <v>59</v>
      </c>
    </row>
    <row r="46" spans="1:7" ht="17.5">
      <c r="A46" s="14" t="s">
        <v>6</v>
      </c>
      <c r="B46" t="s">
        <v>60</v>
      </c>
      <c r="C46">
        <f>SUM(G56:L56)</f>
        <v>-0.66259999999999997</v>
      </c>
    </row>
    <row r="47" spans="1:7">
      <c r="A47" t="s">
        <v>61</v>
      </c>
      <c r="B47" t="s">
        <v>62</v>
      </c>
      <c r="C47">
        <f>(POWER((D13-D15),2))/6</f>
        <v>0.28166666666666668</v>
      </c>
    </row>
    <row r="48" spans="1:7" ht="17.5">
      <c r="A48" s="15" t="s">
        <v>63</v>
      </c>
      <c r="B48" t="s">
        <v>64</v>
      </c>
      <c r="C48">
        <f>C46/(D18*C47)</f>
        <v>-7.8414201183431939E-2</v>
      </c>
      <c r="F48" s="11" t="s">
        <v>4</v>
      </c>
      <c r="G48" s="12"/>
    </row>
    <row r="49" spans="1:12">
      <c r="F49" s="9" t="s">
        <v>2</v>
      </c>
      <c r="G49" s="9">
        <v>1</v>
      </c>
      <c r="H49" s="9">
        <v>2</v>
      </c>
      <c r="I49" s="9">
        <v>3</v>
      </c>
      <c r="J49" s="9">
        <v>4</v>
      </c>
      <c r="K49" s="9">
        <v>5</v>
      </c>
      <c r="L49" s="9">
        <v>6</v>
      </c>
    </row>
    <row r="50" spans="1:12">
      <c r="F50" s="9">
        <v>1</v>
      </c>
      <c r="G50" s="10">
        <f>($B$5-$D$15)*($B5-$D$15)</f>
        <v>0.54759999999999998</v>
      </c>
      <c r="H50">
        <f>($B$6-$D$15)*($B5-$D$15)</f>
        <v>-8.1400000000000014E-2</v>
      </c>
      <c r="I50">
        <f>($B$7-$D$15)*($B5-$D$15)</f>
        <v>-8.879999999999999E-2</v>
      </c>
      <c r="J50">
        <f>($B$8-$D$15)*($B5-$D$15)</f>
        <v>-0.1258</v>
      </c>
      <c r="K50" s="10">
        <f>($B$9-$D$15)*($B5-$D$15)</f>
        <v>-0.10360000000000001</v>
      </c>
      <c r="L50">
        <f>($B$10-$D$15)*($B5-$D$15)</f>
        <v>-0.14799999999999999</v>
      </c>
    </row>
    <row r="51" spans="1:12" ht="17.5">
      <c r="A51" s="19" t="s">
        <v>86</v>
      </c>
      <c r="B51" t="s">
        <v>87</v>
      </c>
      <c r="C51">
        <f>-(1/(D14-1))</f>
        <v>-0.2</v>
      </c>
      <c r="F51" s="9">
        <v>2</v>
      </c>
      <c r="G51">
        <f>($B$5-$D$15)*($B6-$D$15)</f>
        <v>-8.1400000000000014E-2</v>
      </c>
      <c r="H51">
        <f>($B$6-$D$15)*($B6-$D$15)</f>
        <v>1.2100000000000003E-2</v>
      </c>
      <c r="I51">
        <f>($B$7-$D$15)*($B6-$D$15)</f>
        <v>1.3200000000000002E-2</v>
      </c>
      <c r="J51">
        <f>($B$8-$D$15)*($B6-$D$15)</f>
        <v>1.8700000000000005E-2</v>
      </c>
      <c r="K51">
        <f>($B$9-$D$15)*($B6-$D$15)</f>
        <v>1.5400000000000004E-2</v>
      </c>
      <c r="L51">
        <f>($B$10-$D$15)*($B6-$D$15)</f>
        <v>2.2000000000000006E-2</v>
      </c>
    </row>
    <row r="52" spans="1:12" ht="17.5">
      <c r="A52" s="19" t="s">
        <v>89</v>
      </c>
      <c r="B52" t="s">
        <v>82</v>
      </c>
      <c r="C52">
        <f>-(1/(D14-1))</f>
        <v>-0.2</v>
      </c>
      <c r="F52" s="9">
        <v>3</v>
      </c>
      <c r="G52">
        <f>($B$5-$D$15)*($B7-$D$15)</f>
        <v>-8.879999999999999E-2</v>
      </c>
      <c r="H52">
        <f>($B$6-$D$15)*($B7-$D$15)</f>
        <v>1.3200000000000002E-2</v>
      </c>
      <c r="I52">
        <f>($B$7-$D$15)*($B7-$D$15)</f>
        <v>1.44E-2</v>
      </c>
      <c r="J52">
        <f>($B$8-$D$15)*($B7-$D$15)</f>
        <v>2.0400000000000001E-2</v>
      </c>
      <c r="K52">
        <f>($B$9-$D$15)*($B7-$D$15)</f>
        <v>1.6800000000000002E-2</v>
      </c>
      <c r="L52">
        <f>($B$10-$D$15)*($B7-$D$15)</f>
        <v>2.4E-2</v>
      </c>
    </row>
    <row r="53" spans="1:12">
      <c r="F53" s="9">
        <v>4</v>
      </c>
      <c r="G53">
        <f>($B$5-$D$15)*($B8-$D$15)</f>
        <v>-0.1258</v>
      </c>
      <c r="H53">
        <f>($B$6-$D$15)*($B8-$D$15)</f>
        <v>1.8700000000000005E-2</v>
      </c>
      <c r="I53">
        <f>($B$7-$D$15)*($B8-$D$15)</f>
        <v>2.0400000000000001E-2</v>
      </c>
      <c r="J53">
        <f>($B$8-$D$15)*($B8-$D$15)</f>
        <v>2.8900000000000006E-2</v>
      </c>
      <c r="K53">
        <f>($B$9-$D$15)*($B8-$D$15)</f>
        <v>2.3800000000000005E-2</v>
      </c>
      <c r="L53">
        <f>($B$10-$D$15)*($B8-$D$15)</f>
        <v>3.4000000000000002E-2</v>
      </c>
    </row>
    <row r="54" spans="1:12" ht="17.5">
      <c r="A54" s="19" t="s">
        <v>90</v>
      </c>
      <c r="B54" t="s">
        <v>91</v>
      </c>
      <c r="C54" s="23">
        <f>SQRT(2.1384)</f>
        <v>1.4623269128344729</v>
      </c>
      <c r="F54" s="9">
        <v>5</v>
      </c>
      <c r="G54" s="10">
        <f>($B$5-$D$15)*($B9-$D$15)</f>
        <v>-0.10360000000000001</v>
      </c>
      <c r="H54">
        <f>($B$6-$D$15)*($B9-$D$15)</f>
        <v>1.5400000000000004E-2</v>
      </c>
      <c r="I54">
        <f>($B$7-$D$15)*($B9-$D$15)</f>
        <v>1.6800000000000002E-2</v>
      </c>
      <c r="J54">
        <f>($B$8-$D$15)*($B9-$D$15)</f>
        <v>2.3800000000000005E-2</v>
      </c>
      <c r="K54">
        <f>($B$9-$D$15)*($B9-$D$15)</f>
        <v>1.9600000000000003E-2</v>
      </c>
      <c r="L54">
        <f>($B$10-$D$15)*($B9-$D$15)</f>
        <v>2.8000000000000004E-2</v>
      </c>
    </row>
    <row r="55" spans="1:12" ht="52.5">
      <c r="A55" s="19" t="s">
        <v>92</v>
      </c>
      <c r="B55" t="s">
        <v>87</v>
      </c>
      <c r="C55" s="23">
        <f>SQRT(1.99)</f>
        <v>1.4106735979665885</v>
      </c>
      <c r="F55" s="9">
        <v>6</v>
      </c>
      <c r="G55">
        <f>($B$5-$D$15)*($B10-$D$15)</f>
        <v>-0.14799999999999999</v>
      </c>
      <c r="H55">
        <f>($B$6-$D$15)*($B10-$D$15)</f>
        <v>2.2000000000000006E-2</v>
      </c>
      <c r="I55">
        <f>($B$7-$D$15)*($B10-$D$15)</f>
        <v>2.4E-2</v>
      </c>
      <c r="J55">
        <f>($B$8-$D$15)*($B10-$D$15)</f>
        <v>3.4000000000000002E-2</v>
      </c>
      <c r="K55">
        <f>($B$9-$D$15)*($B10-$D$15)</f>
        <v>2.8000000000000004E-2</v>
      </c>
      <c r="L55">
        <f>($B$10-$D$15)*($B10-$D$15)</f>
        <v>4.0000000000000008E-2</v>
      </c>
    </row>
    <row r="56" spans="1:12">
      <c r="F56" t="s">
        <v>88</v>
      </c>
      <c r="G56">
        <f>G14*G50+G15*G51+G16*G52+G17*G53+G18*G54+G19*G55</f>
        <v>-0.54760000000000009</v>
      </c>
      <c r="H56">
        <f t="shared" ref="H56:L56" si="7">H14*H50+H15*H51+H16*H52+H17*H53+H18*H54+H19*H55</f>
        <v>-1.2099999999999993E-2</v>
      </c>
      <c r="I56">
        <f t="shared" si="7"/>
        <v>-1.4399999999999982E-2</v>
      </c>
      <c r="J56">
        <f t="shared" si="7"/>
        <v>-2.8899999999999981E-2</v>
      </c>
      <c r="K56" s="10">
        <f t="shared" si="7"/>
        <v>-1.9599999999999985E-2</v>
      </c>
      <c r="L56">
        <f t="shared" si="7"/>
        <v>-0.04</v>
      </c>
    </row>
    <row r="58" spans="1:12" ht="17.5">
      <c r="A58" s="19" t="s">
        <v>93</v>
      </c>
      <c r="B58" t="s">
        <v>95</v>
      </c>
      <c r="C58">
        <f>(C48-C51)/C55</f>
        <v>8.6189887576989865E-2</v>
      </c>
    </row>
    <row r="59" spans="1:12" ht="17.5">
      <c r="A59" s="19" t="s">
        <v>94</v>
      </c>
      <c r="B59" t="s">
        <v>102</v>
      </c>
      <c r="C59">
        <f>(C48-C52)/C54</f>
        <v>8.3145429212469743E-2</v>
      </c>
    </row>
    <row r="63" spans="1:12">
      <c r="B63" t="s">
        <v>96</v>
      </c>
    </row>
    <row r="64" spans="1:12">
      <c r="B64" s="22" t="s">
        <v>101</v>
      </c>
    </row>
    <row r="65" spans="2:2">
      <c r="B65" s="13"/>
    </row>
    <row r="66" spans="2:2">
      <c r="B66" s="21" t="s">
        <v>98</v>
      </c>
    </row>
    <row r="68" spans="2:2">
      <c r="B68" t="s">
        <v>99</v>
      </c>
    </row>
    <row r="69" spans="2:2">
      <c r="B69" s="22" t="s">
        <v>103</v>
      </c>
    </row>
    <row r="70" spans="2:2">
      <c r="B70" s="13"/>
    </row>
    <row r="71" spans="2:2">
      <c r="B71" s="21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80" zoomScaleNormal="80" workbookViewId="0">
      <selection activeCell="C54" sqref="C54:C55"/>
    </sheetView>
  </sheetViews>
  <sheetFormatPr defaultRowHeight="14.5"/>
  <cols>
    <col min="1" max="1" width="38.81640625" customWidth="1"/>
    <col min="2" max="2" width="38.7265625" customWidth="1"/>
    <col min="3" max="3" width="20.54296875" customWidth="1"/>
    <col min="6" max="6" width="16.1796875" customWidth="1"/>
    <col min="8" max="8" width="12.26953125" customWidth="1"/>
    <col min="14" max="14" width="16.453125" customWidth="1"/>
  </cols>
  <sheetData>
    <row r="1" spans="1:13" ht="62">
      <c r="A1" t="s">
        <v>66</v>
      </c>
      <c r="B1" s="18" t="s">
        <v>65</v>
      </c>
    </row>
    <row r="3" spans="1:13">
      <c r="A3" t="s">
        <v>22</v>
      </c>
      <c r="F3" s="11" t="s">
        <v>3</v>
      </c>
      <c r="G3" s="12"/>
    </row>
    <row r="4" spans="1:13" ht="15.5">
      <c r="A4" s="1" t="s">
        <v>0</v>
      </c>
      <c r="B4" s="2" t="s">
        <v>1</v>
      </c>
      <c r="F4" s="9" t="s">
        <v>2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</row>
    <row r="5" spans="1:13" ht="15.5">
      <c r="A5" s="3">
        <v>1</v>
      </c>
      <c r="B5" s="4">
        <v>0.09</v>
      </c>
      <c r="F5" s="9">
        <v>1</v>
      </c>
      <c r="G5">
        <f>POWER(($B$5-$B5),2)</f>
        <v>0</v>
      </c>
      <c r="H5">
        <f>POWER(($B$6-$B5),2)</f>
        <v>3.5999999999999999E-3</v>
      </c>
      <c r="I5">
        <f>POWER((B7-B5),2)</f>
        <v>2.5000000000000018E-3</v>
      </c>
      <c r="J5">
        <f>POWER(($B$8-$B5),2)</f>
        <v>0.82810000000000006</v>
      </c>
      <c r="K5">
        <f>POWER(($B$9-$B5),2)</f>
        <v>8.9999999999999998E-4</v>
      </c>
      <c r="L5">
        <f>POWER(($B$10-$B5),2)</f>
        <v>8.9999999999999998E-4</v>
      </c>
    </row>
    <row r="6" spans="1:13" ht="15.5">
      <c r="A6" s="5">
        <v>2</v>
      </c>
      <c r="B6" s="6">
        <v>0.15</v>
      </c>
      <c r="F6" s="9">
        <v>2</v>
      </c>
      <c r="G6">
        <f t="shared" ref="G6:G10" si="0">POWER(($B$5-$B6),2)</f>
        <v>3.5999999999999999E-3</v>
      </c>
      <c r="H6">
        <f t="shared" ref="H6:H10" si="1">POWER(($B$6-$B6),2)</f>
        <v>0</v>
      </c>
      <c r="I6" s="10">
        <f t="shared" ref="I6:I10" si="2">POWER(($B$7-$B6),2)</f>
        <v>9.9999999999999625E-5</v>
      </c>
      <c r="J6">
        <f t="shared" ref="J6:J10" si="3">POWER(($B$8-$B6),2)</f>
        <v>0.72249999999999992</v>
      </c>
      <c r="K6">
        <f t="shared" ref="K6:K10" si="4">POWER(($B$9-$B6),2)</f>
        <v>8.9999999999999998E-4</v>
      </c>
      <c r="L6">
        <f t="shared" ref="L6:L10" si="5">POWER(($B$10-$B6),2)</f>
        <v>8.0999999999999996E-3</v>
      </c>
    </row>
    <row r="7" spans="1:13" ht="15.5">
      <c r="A7" s="3">
        <v>3</v>
      </c>
      <c r="B7" s="4">
        <v>0.14000000000000001</v>
      </c>
      <c r="F7" s="9">
        <v>3</v>
      </c>
      <c r="G7">
        <f t="shared" si="0"/>
        <v>2.5000000000000018E-3</v>
      </c>
      <c r="H7" s="10">
        <f t="shared" si="1"/>
        <v>9.9999999999999625E-5</v>
      </c>
      <c r="I7">
        <f t="shared" si="2"/>
        <v>0</v>
      </c>
      <c r="J7">
        <f t="shared" si="3"/>
        <v>0.73959999999999992</v>
      </c>
      <c r="K7">
        <f t="shared" si="4"/>
        <v>4.0000000000000072E-4</v>
      </c>
      <c r="L7">
        <f t="shared" si="5"/>
        <v>6.4000000000000029E-3</v>
      </c>
    </row>
    <row r="8" spans="1:13" ht="15.5">
      <c r="A8" s="5">
        <v>4</v>
      </c>
      <c r="B8" s="6">
        <v>1</v>
      </c>
      <c r="F8" s="9">
        <v>4</v>
      </c>
      <c r="G8">
        <f t="shared" si="0"/>
        <v>0.82810000000000006</v>
      </c>
      <c r="H8">
        <f t="shared" si="1"/>
        <v>0.72249999999999992</v>
      </c>
      <c r="I8">
        <f t="shared" si="2"/>
        <v>0.73959999999999992</v>
      </c>
      <c r="J8">
        <f t="shared" si="3"/>
        <v>0</v>
      </c>
      <c r="K8">
        <f t="shared" si="4"/>
        <v>0.77439999999999998</v>
      </c>
      <c r="L8">
        <f t="shared" si="5"/>
        <v>0.88359999999999994</v>
      </c>
    </row>
    <row r="9" spans="1:13" ht="15.5">
      <c r="A9" s="3">
        <v>5</v>
      </c>
      <c r="B9" s="4">
        <v>0.12</v>
      </c>
      <c r="F9" s="9">
        <v>5</v>
      </c>
      <c r="G9">
        <f t="shared" si="0"/>
        <v>8.9999999999999998E-4</v>
      </c>
      <c r="H9">
        <f t="shared" si="1"/>
        <v>8.9999999999999998E-4</v>
      </c>
      <c r="I9">
        <f t="shared" si="2"/>
        <v>4.0000000000000072E-4</v>
      </c>
      <c r="J9">
        <f t="shared" si="3"/>
        <v>0.77439999999999998</v>
      </c>
      <c r="K9">
        <f t="shared" si="4"/>
        <v>0</v>
      </c>
      <c r="L9">
        <f t="shared" si="5"/>
        <v>3.5999999999999999E-3</v>
      </c>
    </row>
    <row r="10" spans="1:13" ht="15.5">
      <c r="A10" s="7">
        <v>6</v>
      </c>
      <c r="B10" s="8">
        <v>0.06</v>
      </c>
      <c r="F10" s="9">
        <v>6</v>
      </c>
      <c r="G10">
        <f t="shared" si="0"/>
        <v>8.9999999999999998E-4</v>
      </c>
      <c r="H10">
        <f t="shared" si="1"/>
        <v>8.0999999999999996E-3</v>
      </c>
      <c r="I10">
        <f t="shared" si="2"/>
        <v>6.4000000000000029E-3</v>
      </c>
      <c r="J10">
        <f t="shared" si="3"/>
        <v>0.88359999999999994</v>
      </c>
      <c r="K10">
        <f t="shared" si="4"/>
        <v>3.5999999999999999E-3</v>
      </c>
      <c r="L10">
        <f t="shared" si="5"/>
        <v>0</v>
      </c>
    </row>
    <row r="12" spans="1:13">
      <c r="A12" s="9" t="s">
        <v>10</v>
      </c>
      <c r="B12" s="9" t="s">
        <v>14</v>
      </c>
      <c r="C12" s="16" t="s">
        <v>11</v>
      </c>
      <c r="D12" s="16" t="s">
        <v>12</v>
      </c>
      <c r="F12" s="11" t="s">
        <v>23</v>
      </c>
    </row>
    <row r="13" spans="1:13">
      <c r="A13" s="17" t="s">
        <v>19</v>
      </c>
      <c r="B13" s="17" t="s">
        <v>15</v>
      </c>
      <c r="C13" s="16" t="s">
        <v>9</v>
      </c>
      <c r="D13" s="16">
        <f>SUM(B5:B10)</f>
        <v>1.56</v>
      </c>
      <c r="F13" s="9" t="s">
        <v>2</v>
      </c>
      <c r="G13" s="9">
        <v>1</v>
      </c>
      <c r="H13" s="9">
        <v>2</v>
      </c>
      <c r="I13" s="9">
        <v>3</v>
      </c>
      <c r="J13" s="9">
        <v>4</v>
      </c>
      <c r="K13" s="9">
        <v>5</v>
      </c>
      <c r="L13" s="9">
        <v>6</v>
      </c>
      <c r="M13" t="s">
        <v>57</v>
      </c>
    </row>
    <row r="14" spans="1:13">
      <c r="A14" s="16" t="s">
        <v>16</v>
      </c>
      <c r="B14" s="16" t="s">
        <v>17</v>
      </c>
      <c r="C14" s="16" t="s">
        <v>13</v>
      </c>
      <c r="D14" s="16">
        <v>6</v>
      </c>
      <c r="F14" s="9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f>SUM(G14:L14)</f>
        <v>5</v>
      </c>
    </row>
    <row r="15" spans="1:13">
      <c r="A15" s="17" t="s">
        <v>20</v>
      </c>
      <c r="B15" s="17" t="s">
        <v>21</v>
      </c>
      <c r="C15" s="17" t="s">
        <v>18</v>
      </c>
      <c r="D15" s="16">
        <f>D13/D14</f>
        <v>0.26</v>
      </c>
      <c r="F15" s="9">
        <v>2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3">
      <c r="A16" s="16" t="s">
        <v>24</v>
      </c>
      <c r="B16" s="16" t="s">
        <v>25</v>
      </c>
      <c r="C16" s="16" t="s">
        <v>26</v>
      </c>
      <c r="D16" s="16"/>
      <c r="F16" s="9">
        <v>3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</row>
    <row r="17" spans="1:12">
      <c r="A17" t="s">
        <v>27</v>
      </c>
      <c r="B17" t="s">
        <v>28</v>
      </c>
      <c r="C17" s="16" t="s">
        <v>32</v>
      </c>
      <c r="D17">
        <f>SUM(G21:L21)</f>
        <v>7.9511999999999992</v>
      </c>
      <c r="F17" s="9">
        <v>4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 ht="17.5">
      <c r="A18" s="14" t="s">
        <v>5</v>
      </c>
      <c r="B18" t="s">
        <v>30</v>
      </c>
      <c r="C18" s="16" t="s">
        <v>31</v>
      </c>
      <c r="D18">
        <f>SUM(G14:L19)</f>
        <v>30</v>
      </c>
      <c r="F18" s="9">
        <v>5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</row>
    <row r="19" spans="1:12" ht="17.5">
      <c r="A19" s="15" t="s">
        <v>33</v>
      </c>
      <c r="B19" t="s">
        <v>35</v>
      </c>
      <c r="C19" s="15" t="s">
        <v>34</v>
      </c>
      <c r="D19">
        <f>(POWER((D13-D15),2)) / (D14-1)</f>
        <v>0.33800000000000002</v>
      </c>
      <c r="F19" s="9">
        <v>6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2" ht="17.5">
      <c r="A20" s="15" t="s">
        <v>36</v>
      </c>
      <c r="B20" t="s">
        <v>37</v>
      </c>
      <c r="C20" s="16" t="s">
        <v>38</v>
      </c>
      <c r="D20">
        <f>(D17)/(2*D18*D19)</f>
        <v>0.39207100591715971</v>
      </c>
      <c r="F20" t="s">
        <v>56</v>
      </c>
      <c r="G20">
        <f>SUM(G14:G19)</f>
        <v>5</v>
      </c>
    </row>
    <row r="21" spans="1:12" ht="17.5">
      <c r="A21" s="15" t="s">
        <v>39</v>
      </c>
      <c r="C21" s="16" t="s">
        <v>40</v>
      </c>
      <c r="D21">
        <v>1</v>
      </c>
      <c r="F21" t="s">
        <v>29</v>
      </c>
      <c r="G21">
        <f>G14*G5+G15*G6+G16*G7+G17*G8+G18*G9+G19*G10</f>
        <v>0.83600000000000008</v>
      </c>
      <c r="H21">
        <f t="shared" ref="H21:L21" si="6">H14*H5+H15*H6+H16*H7+H17*H8+H18*H9+H19*H10</f>
        <v>0.73519999999999996</v>
      </c>
      <c r="I21">
        <f t="shared" si="6"/>
        <v>0.74899999999999989</v>
      </c>
      <c r="J21">
        <f t="shared" si="6"/>
        <v>3.9481999999999999</v>
      </c>
      <c r="K21">
        <f t="shared" si="6"/>
        <v>0.7802</v>
      </c>
      <c r="L21">
        <f t="shared" si="6"/>
        <v>0.90259999999999996</v>
      </c>
    </row>
    <row r="23" spans="1:12" ht="17.5">
      <c r="A23" s="15" t="s">
        <v>41</v>
      </c>
      <c r="B23" t="s">
        <v>53</v>
      </c>
      <c r="C23" t="s">
        <v>47</v>
      </c>
      <c r="D23">
        <f>D18</f>
        <v>30</v>
      </c>
    </row>
    <row r="24" spans="1:12" ht="17.5">
      <c r="A24" s="15" t="s">
        <v>42</v>
      </c>
      <c r="B24" t="s">
        <v>54</v>
      </c>
      <c r="C24" t="s">
        <v>48</v>
      </c>
      <c r="D24">
        <f>(POWER((D23+D23),2))/2</f>
        <v>1800</v>
      </c>
    </row>
    <row r="25" spans="1:12" ht="17.5">
      <c r="A25" s="15" t="s">
        <v>43</v>
      </c>
      <c r="B25" t="s">
        <v>55</v>
      </c>
      <c r="C25" t="s">
        <v>49</v>
      </c>
      <c r="D25">
        <f>(POWER((G20+M14),2))</f>
        <v>100</v>
      </c>
    </row>
    <row r="26" spans="1:12" ht="17.5">
      <c r="A26" s="15"/>
    </row>
    <row r="27" spans="1:12" ht="17.5">
      <c r="A27" s="15"/>
    </row>
    <row r="28" spans="1:12" ht="17.5">
      <c r="A28" s="15" t="s">
        <v>44</v>
      </c>
      <c r="C28" t="s">
        <v>50</v>
      </c>
      <c r="D28">
        <f>(POWER((D13-D15),2))/6</f>
        <v>0.28166666666666668</v>
      </c>
    </row>
    <row r="29" spans="1:12" ht="17.5">
      <c r="A29" s="15" t="s">
        <v>45</v>
      </c>
      <c r="C29" t="s">
        <v>51</v>
      </c>
      <c r="D29">
        <f>(POWER((D13-D15),4))/6</f>
        <v>0.47601666666666675</v>
      </c>
    </row>
    <row r="30" spans="1:12" ht="17.5">
      <c r="A30" s="15" t="s">
        <v>46</v>
      </c>
      <c r="C30" t="s">
        <v>52</v>
      </c>
      <c r="D30">
        <f>D29/(POWER(D28,2))</f>
        <v>6</v>
      </c>
    </row>
    <row r="32" spans="1:12" ht="52.5">
      <c r="A32" s="15" t="s">
        <v>58</v>
      </c>
      <c r="B32" s="19" t="s">
        <v>73</v>
      </c>
      <c r="C32" s="19" t="s">
        <v>69</v>
      </c>
      <c r="D32">
        <f>SQRT(6.0665)</f>
        <v>2.4630265934414917</v>
      </c>
    </row>
    <row r="33" spans="1:7" ht="17.5">
      <c r="A33" s="19" t="s">
        <v>78</v>
      </c>
      <c r="B33" s="15" t="s">
        <v>70</v>
      </c>
      <c r="C33" s="19" t="s">
        <v>79</v>
      </c>
      <c r="D33">
        <v>1</v>
      </c>
    </row>
    <row r="34" spans="1:7" ht="17.5">
      <c r="A34" s="19" t="s">
        <v>75</v>
      </c>
      <c r="B34" s="24"/>
      <c r="C34" s="20" t="s">
        <v>77</v>
      </c>
      <c r="D34">
        <f>(D20-D33)/D32</f>
        <v>-0.24682193675927983</v>
      </c>
    </row>
    <row r="35" spans="1:7" ht="17.5">
      <c r="A35" s="19"/>
      <c r="B35" s="24"/>
      <c r="C35" s="20"/>
    </row>
    <row r="36" spans="1:7" ht="17.5">
      <c r="A36" s="19" t="s">
        <v>80</v>
      </c>
      <c r="B36" s="23" t="s">
        <v>81</v>
      </c>
      <c r="C36" s="20" t="s">
        <v>71</v>
      </c>
      <c r="D36">
        <v>1</v>
      </c>
    </row>
    <row r="37" spans="1:7" ht="35">
      <c r="A37" s="19" t="s">
        <v>72</v>
      </c>
      <c r="B37" s="20" t="s">
        <v>83</v>
      </c>
      <c r="C37" s="20" t="s">
        <v>74</v>
      </c>
      <c r="D37">
        <f>SQRT(1.1825)</f>
        <v>1.0874281585465773</v>
      </c>
    </row>
    <row r="38" spans="1:7" ht="17.5">
      <c r="A38" s="19" t="s">
        <v>75</v>
      </c>
      <c r="B38" s="24" t="s">
        <v>76</v>
      </c>
      <c r="C38" s="20" t="s">
        <v>77</v>
      </c>
      <c r="D38">
        <f>(D20-D21)/D32</f>
        <v>-0.24682193675927983</v>
      </c>
    </row>
    <row r="39" spans="1:7" ht="17.5">
      <c r="A39" s="19"/>
      <c r="B39" s="24"/>
      <c r="C39" s="23"/>
    </row>
    <row r="40" spans="1:7" ht="43.5">
      <c r="A40" s="19"/>
      <c r="B40" s="25" t="s">
        <v>84</v>
      </c>
      <c r="C40" s="20" t="s">
        <v>85</v>
      </c>
    </row>
    <row r="45" spans="1:7">
      <c r="A45" t="s">
        <v>59</v>
      </c>
    </row>
    <row r="46" spans="1:7" ht="17.5">
      <c r="A46" s="14" t="s">
        <v>6</v>
      </c>
      <c r="B46" t="s">
        <v>60</v>
      </c>
      <c r="C46">
        <f>SUM(G56:L56)</f>
        <v>-0.66259999999999986</v>
      </c>
    </row>
    <row r="47" spans="1:7">
      <c r="A47" t="s">
        <v>61</v>
      </c>
      <c r="B47" t="s">
        <v>62</v>
      </c>
      <c r="C47">
        <f>(POWER((D13-D15),2))/6</f>
        <v>0.28166666666666668</v>
      </c>
    </row>
    <row r="48" spans="1:7" ht="17.5">
      <c r="A48" s="15" t="s">
        <v>63</v>
      </c>
      <c r="B48" t="s">
        <v>64</v>
      </c>
      <c r="C48">
        <f>C46/(D18*C47)</f>
        <v>-7.8414201183431925E-2</v>
      </c>
      <c r="F48" s="11" t="s">
        <v>4</v>
      </c>
      <c r="G48" s="12"/>
    </row>
    <row r="49" spans="1:12">
      <c r="F49" s="9" t="s">
        <v>2</v>
      </c>
      <c r="G49" s="9">
        <v>1</v>
      </c>
      <c r="H49" s="9">
        <v>2</v>
      </c>
      <c r="I49" s="9">
        <v>3</v>
      </c>
      <c r="J49" s="9">
        <v>4</v>
      </c>
      <c r="K49" s="9">
        <v>5</v>
      </c>
      <c r="L49" s="9">
        <v>6</v>
      </c>
    </row>
    <row r="50" spans="1:12">
      <c r="F50" s="9">
        <v>1</v>
      </c>
      <c r="G50" s="10">
        <f>($B$5-$D$15)*($B5-$D$15)</f>
        <v>2.8900000000000006E-2</v>
      </c>
      <c r="H50">
        <f>($B$6-$D$15)*($B5-$D$15)</f>
        <v>1.8700000000000005E-2</v>
      </c>
      <c r="I50">
        <f>($B$7-$D$15)*($B5-$D$15)</f>
        <v>2.0400000000000001E-2</v>
      </c>
      <c r="J50">
        <f>($B$8-$D$15)*($B5-$D$15)</f>
        <v>-0.1258</v>
      </c>
      <c r="K50" s="10">
        <f>($B$9-$D$15)*($B5-$D$15)</f>
        <v>2.3800000000000005E-2</v>
      </c>
      <c r="L50">
        <f>($B$10-$D$15)*($B5-$D$15)</f>
        <v>3.4000000000000002E-2</v>
      </c>
    </row>
    <row r="51" spans="1:12" ht="17.5">
      <c r="A51" s="19" t="s">
        <v>86</v>
      </c>
      <c r="B51" t="s">
        <v>87</v>
      </c>
      <c r="C51">
        <f>-(1/(D14-1))</f>
        <v>-0.2</v>
      </c>
      <c r="F51" s="9">
        <v>2</v>
      </c>
      <c r="G51">
        <f>($B$5-$D$15)*($B6-$D$15)</f>
        <v>1.8700000000000005E-2</v>
      </c>
      <c r="H51">
        <f>($B$6-$D$15)*($B6-$D$15)</f>
        <v>1.2100000000000003E-2</v>
      </c>
      <c r="I51">
        <f>($B$7-$D$15)*($B6-$D$15)</f>
        <v>1.3200000000000002E-2</v>
      </c>
      <c r="J51">
        <f>($B$8-$D$15)*($B6-$D$15)</f>
        <v>-8.1400000000000014E-2</v>
      </c>
      <c r="K51">
        <f>($B$9-$D$15)*($B6-$D$15)</f>
        <v>1.5400000000000004E-2</v>
      </c>
      <c r="L51">
        <f>($B$10-$D$15)*($B6-$D$15)</f>
        <v>2.2000000000000006E-2</v>
      </c>
    </row>
    <row r="52" spans="1:12" ht="17.5">
      <c r="A52" s="19" t="s">
        <v>89</v>
      </c>
      <c r="B52" t="s">
        <v>82</v>
      </c>
      <c r="C52">
        <f>-(1/(D14-1))</f>
        <v>-0.2</v>
      </c>
      <c r="F52" s="9">
        <v>3</v>
      </c>
      <c r="G52">
        <f>($B$5-$D$15)*($B7-$D$15)</f>
        <v>2.0400000000000001E-2</v>
      </c>
      <c r="H52">
        <f>($B$6-$D$15)*($B7-$D$15)</f>
        <v>1.3200000000000002E-2</v>
      </c>
      <c r="I52">
        <f>($B$7-$D$15)*($B7-$D$15)</f>
        <v>1.44E-2</v>
      </c>
      <c r="J52">
        <f>($B$8-$D$15)*($B7-$D$15)</f>
        <v>-8.879999999999999E-2</v>
      </c>
      <c r="K52">
        <f>($B$9-$D$15)*($B7-$D$15)</f>
        <v>1.6800000000000002E-2</v>
      </c>
      <c r="L52">
        <f>($B$10-$D$15)*($B7-$D$15)</f>
        <v>2.4E-2</v>
      </c>
    </row>
    <row r="53" spans="1:12">
      <c r="F53" s="9">
        <v>4</v>
      </c>
      <c r="G53">
        <f>($B$5-$D$15)*($B8-$D$15)</f>
        <v>-0.1258</v>
      </c>
      <c r="H53">
        <f>($B$6-$D$15)*($B8-$D$15)</f>
        <v>-8.1400000000000014E-2</v>
      </c>
      <c r="I53">
        <f>($B$7-$D$15)*($B8-$D$15)</f>
        <v>-8.879999999999999E-2</v>
      </c>
      <c r="J53">
        <f>($B$8-$D$15)*($B8-$D$15)</f>
        <v>0.54759999999999998</v>
      </c>
      <c r="K53">
        <f>($B$9-$D$15)*($B8-$D$15)</f>
        <v>-0.10360000000000001</v>
      </c>
      <c r="L53">
        <f>($B$10-$D$15)*($B8-$D$15)</f>
        <v>-0.14799999999999999</v>
      </c>
    </row>
    <row r="54" spans="1:12" ht="17.5">
      <c r="A54" s="19" t="s">
        <v>90</v>
      </c>
      <c r="B54" t="s">
        <v>91</v>
      </c>
      <c r="C54" s="23">
        <f>SQRT(2.08)</f>
        <v>1.4422205101855958</v>
      </c>
      <c r="F54" s="9">
        <v>5</v>
      </c>
      <c r="G54" s="10">
        <f>($B$5-$D$15)*($B9-$D$15)</f>
        <v>2.3800000000000005E-2</v>
      </c>
      <c r="H54">
        <f>($B$6-$D$15)*($B9-$D$15)</f>
        <v>1.5400000000000004E-2</v>
      </c>
      <c r="I54">
        <f>($B$7-$D$15)*($B9-$D$15)</f>
        <v>1.6800000000000002E-2</v>
      </c>
      <c r="J54">
        <f>($B$8-$D$15)*($B9-$D$15)</f>
        <v>-0.10360000000000001</v>
      </c>
      <c r="K54">
        <f>($B$9-$D$15)*($B9-$D$15)</f>
        <v>1.9600000000000003E-2</v>
      </c>
      <c r="L54">
        <f>($B$10-$D$15)*($B9-$D$15)</f>
        <v>2.8000000000000004E-2</v>
      </c>
    </row>
    <row r="55" spans="1:12" ht="52.5">
      <c r="A55" s="19" t="s">
        <v>92</v>
      </c>
      <c r="B55" t="s">
        <v>87</v>
      </c>
      <c r="C55" s="23">
        <f>SQRT(1.99)</f>
        <v>1.4106735979665885</v>
      </c>
      <c r="F55" s="9">
        <v>6</v>
      </c>
      <c r="G55">
        <f>($B$5-$D$15)*($B10-$D$15)</f>
        <v>3.4000000000000002E-2</v>
      </c>
      <c r="H55">
        <f>($B$6-$D$15)*($B10-$D$15)</f>
        <v>2.2000000000000006E-2</v>
      </c>
      <c r="I55">
        <f>($B$7-$D$15)*($B10-$D$15)</f>
        <v>2.4E-2</v>
      </c>
      <c r="J55">
        <f>($B$8-$D$15)*($B10-$D$15)</f>
        <v>-0.14799999999999999</v>
      </c>
      <c r="K55">
        <f>($B$9-$D$15)*($B10-$D$15)</f>
        <v>2.8000000000000004E-2</v>
      </c>
      <c r="L55">
        <f>($B$10-$D$15)*($B10-$D$15)</f>
        <v>4.0000000000000008E-2</v>
      </c>
    </row>
    <row r="56" spans="1:12">
      <c r="F56" t="s">
        <v>88</v>
      </c>
      <c r="G56">
        <f>G14*G50+G15*G51+G16*G52+G17*G53+G18*G54+G19*G55</f>
        <v>-2.8899999999999981E-2</v>
      </c>
      <c r="H56">
        <f t="shared" ref="H56:L56" si="7">H14*H50+H15*H51+H16*H52+H17*H53+H18*H54+H19*H55</f>
        <v>-1.21E-2</v>
      </c>
      <c r="I56">
        <f t="shared" si="7"/>
        <v>-1.4399999999999982E-2</v>
      </c>
      <c r="J56">
        <f t="shared" si="7"/>
        <v>-0.54759999999999998</v>
      </c>
      <c r="K56" s="10">
        <f t="shared" si="7"/>
        <v>-1.9599999999999992E-2</v>
      </c>
      <c r="L56">
        <f t="shared" si="7"/>
        <v>-3.9999999999999973E-2</v>
      </c>
    </row>
    <row r="58" spans="1:12" ht="17.5">
      <c r="A58" s="19" t="s">
        <v>93</v>
      </c>
      <c r="B58" t="s">
        <v>95</v>
      </c>
      <c r="C58">
        <f>(C48-C51)/C55</f>
        <v>8.6189887576989879E-2</v>
      </c>
    </row>
    <row r="59" spans="1:12" ht="17.5">
      <c r="A59" s="19" t="s">
        <v>94</v>
      </c>
      <c r="B59" t="s">
        <v>102</v>
      </c>
      <c r="C59">
        <f>(C48-C52)/C54</f>
        <v>8.4304583077189424E-2</v>
      </c>
    </row>
    <row r="63" spans="1:12">
      <c r="B63" t="s">
        <v>96</v>
      </c>
    </row>
    <row r="64" spans="1:12">
      <c r="B64" s="22" t="s">
        <v>101</v>
      </c>
    </row>
    <row r="65" spans="2:2">
      <c r="B65" s="13"/>
    </row>
    <row r="66" spans="2:2">
      <c r="B66" s="21" t="s">
        <v>98</v>
      </c>
    </row>
    <row r="68" spans="2:2">
      <c r="B68" t="s">
        <v>99</v>
      </c>
    </row>
    <row r="69" spans="2:2">
      <c r="B69" s="22" t="s">
        <v>104</v>
      </c>
    </row>
    <row r="70" spans="2:2">
      <c r="B70" s="13"/>
    </row>
    <row r="71" spans="2:2">
      <c r="B71" s="21" t="s">
        <v>98</v>
      </c>
    </row>
    <row r="72" spans="2:2">
      <c r="B7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question_1</vt:lpstr>
      <vt:lpstr>question_2</vt:lpstr>
      <vt:lpstr>question_3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Sigfrido</dc:creator>
  <cp:lastModifiedBy>Sigfrido</cp:lastModifiedBy>
  <dcterms:created xsi:type="dcterms:W3CDTF">2017-07-03T04:28:31Z</dcterms:created>
  <dcterms:modified xsi:type="dcterms:W3CDTF">2017-07-04T04:48:15Z</dcterms:modified>
</cp:coreProperties>
</file>